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21_current\"/>
    </mc:Choice>
  </mc:AlternateContent>
  <xr:revisionPtr revIDLastSave="0" documentId="13_ncr:1_{AB050417-C762-45F0-84B8-452226C68DF9}" xr6:coauthVersionLast="47" xr6:coauthVersionMax="47" xr10:uidLastSave="{00000000-0000-0000-0000-000000000000}"/>
  <bookViews>
    <workbookView xWindow="-103" yWindow="-103" windowWidth="33120" windowHeight="18000" tabRatio="848" activeTab="1"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3" i="186" l="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C9" i="209"/>
  <c r="A9" i="209"/>
  <c r="F9" i="209" s="1"/>
  <c r="A8" i="209"/>
  <c r="F8" i="209" s="1"/>
  <c r="A7" i="209"/>
  <c r="F7" i="209" s="1"/>
  <c r="A6" i="209"/>
  <c r="C6" i="209" s="1"/>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C50" i="208"/>
  <c r="C49" i="208"/>
  <c r="C48" i="208"/>
  <c r="D47" i="208"/>
  <c r="C47" i="208"/>
  <c r="C46" i="208"/>
  <c r="C45" i="208"/>
  <c r="D44" i="208"/>
  <c r="C44" i="208"/>
  <c r="C43" i="208"/>
  <c r="C42" i="208"/>
  <c r="C41" i="208"/>
  <c r="C40" i="208"/>
  <c r="C39" i="208"/>
  <c r="D38" i="208"/>
  <c r="C38" i="208"/>
  <c r="C37" i="208"/>
  <c r="C36" i="208"/>
  <c r="D35" i="208"/>
  <c r="C35" i="208"/>
  <c r="C34" i="208"/>
  <c r="C33" i="208"/>
  <c r="D32" i="208"/>
  <c r="C32" i="208"/>
  <c r="C31" i="208"/>
  <c r="C30" i="208"/>
  <c r="D29" i="208"/>
  <c r="C29" i="208"/>
  <c r="C28" i="208"/>
  <c r="C27" i="208"/>
  <c r="C26" i="208"/>
  <c r="J25" i="208"/>
  <c r="C25" i="208"/>
  <c r="C24" i="208"/>
  <c r="J24" i="208" s="1"/>
  <c r="C23" i="208"/>
  <c r="C22" i="208"/>
  <c r="M22" i="208" s="1"/>
  <c r="N22" i="208" s="1"/>
  <c r="C21" i="208"/>
  <c r="J21" i="208" s="1"/>
  <c r="C20" i="208"/>
  <c r="C19" i="208"/>
  <c r="M19" i="208" s="1"/>
  <c r="N19" i="208" s="1"/>
  <c r="C18" i="208"/>
  <c r="J18" i="208" s="1"/>
  <c r="K17" i="208"/>
  <c r="C17" i="208"/>
  <c r="C16" i="208"/>
  <c r="M16" i="208" s="1"/>
  <c r="N16" i="208" s="1"/>
  <c r="C15" i="208"/>
  <c r="J15" i="208" s="1"/>
  <c r="C14" i="208"/>
  <c r="D13" i="208"/>
  <c r="C13" i="208"/>
  <c r="M13" i="208" s="1"/>
  <c r="N13" i="208" s="1"/>
  <c r="C12" i="208"/>
  <c r="J12" i="208" s="1"/>
  <c r="C11" i="208"/>
  <c r="C10" i="208"/>
  <c r="M10" i="208" s="1"/>
  <c r="N10" i="208" s="1"/>
  <c r="C9" i="208"/>
  <c r="J9" i="208" s="1"/>
  <c r="K8" i="208"/>
  <c r="C8" i="208"/>
  <c r="K7" i="208"/>
  <c r="D7" i="208"/>
  <c r="C7" i="208"/>
  <c r="M7" i="208" s="1"/>
  <c r="N7" i="208" s="1"/>
  <c r="C6" i="208"/>
  <c r="J6" i="208" s="1"/>
  <c r="C5" i="208"/>
  <c r="J4" i="208"/>
  <c r="C4" i="208"/>
  <c r="M4" i="208" s="1"/>
  <c r="N4" i="208" s="1"/>
  <c r="C3" i="208"/>
  <c r="J3" i="208" s="1"/>
  <c r="C2" i="208"/>
  <c r="O2" i="208" s="1"/>
  <c r="A3" i="207"/>
  <c r="A4" i="207"/>
  <c r="A5" i="207"/>
  <c r="A6" i="207"/>
  <c r="A7" i="207"/>
  <c r="A8" i="207"/>
  <c r="A9" i="207"/>
  <c r="A10" i="207"/>
  <c r="A11" i="207"/>
  <c r="A12" i="207"/>
  <c r="A13" i="207"/>
  <c r="A14" i="207"/>
  <c r="K14" i="207" s="1"/>
  <c r="A15" i="207"/>
  <c r="A16" i="207"/>
  <c r="A17" i="207"/>
  <c r="A18" i="207"/>
  <c r="A19" i="207"/>
  <c r="A20" i="207"/>
  <c r="A21" i="207"/>
  <c r="A22" i="207"/>
  <c r="A23" i="207"/>
  <c r="A24" i="207"/>
  <c r="A25" i="207"/>
  <c r="A26" i="207"/>
  <c r="J26" i="207" s="1"/>
  <c r="A27" i="207"/>
  <c r="A28" i="207"/>
  <c r="A29" i="207"/>
  <c r="A30" i="207"/>
  <c r="A31" i="207"/>
  <c r="A32" i="207"/>
  <c r="A33" i="207"/>
  <c r="A34" i="207"/>
  <c r="A35" i="207"/>
  <c r="A36" i="207"/>
  <c r="A37" i="207"/>
  <c r="A38" i="207"/>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K51" i="207"/>
  <c r="J51" i="207"/>
  <c r="H51" i="207"/>
  <c r="I51" i="207" s="1"/>
  <c r="B51" i="207"/>
  <c r="K49" i="207"/>
  <c r="J49" i="207"/>
  <c r="H49" i="207"/>
  <c r="I49" i="207" s="1"/>
  <c r="B49" i="207"/>
  <c r="K48" i="207"/>
  <c r="J48" i="207"/>
  <c r="H48" i="207"/>
  <c r="I48" i="207" s="1"/>
  <c r="B48" i="207"/>
  <c r="K47" i="207"/>
  <c r="J47" i="207"/>
  <c r="H47" i="207"/>
  <c r="I47" i="207" s="1"/>
  <c r="B47" i="207"/>
  <c r="K46" i="207"/>
  <c r="J46" i="207"/>
  <c r="H46" i="207"/>
  <c r="I46" i="207" s="1"/>
  <c r="B46" i="207"/>
  <c r="K45" i="207"/>
  <c r="J45" i="207"/>
  <c r="H45" i="207"/>
  <c r="I45" i="207" s="1"/>
  <c r="B45" i="207"/>
  <c r="K44" i="207"/>
  <c r="J44" i="207"/>
  <c r="H44" i="207"/>
  <c r="I44" i="207" s="1"/>
  <c r="B44" i="207"/>
  <c r="K43" i="207"/>
  <c r="J43" i="207"/>
  <c r="H43" i="207"/>
  <c r="I43" i="207" s="1"/>
  <c r="B43" i="207"/>
  <c r="K42" i="207"/>
  <c r="J42" i="207"/>
  <c r="H42" i="207"/>
  <c r="I42" i="207" s="1"/>
  <c r="B42" i="207"/>
  <c r="K41" i="207"/>
  <c r="J41" i="207"/>
  <c r="H41" i="207"/>
  <c r="I41" i="207" s="1"/>
  <c r="B41" i="207"/>
  <c r="K40" i="207"/>
  <c r="J40" i="207"/>
  <c r="H40" i="207"/>
  <c r="I40" i="207" s="1"/>
  <c r="B40" i="207"/>
  <c r="K39" i="207"/>
  <c r="J39" i="207"/>
  <c r="H39" i="207"/>
  <c r="I39" i="207" s="1"/>
  <c r="B39" i="207"/>
  <c r="J38" i="207"/>
  <c r="K37" i="207"/>
  <c r="J37" i="207"/>
  <c r="H37" i="207"/>
  <c r="I37" i="207" s="1"/>
  <c r="B37" i="207"/>
  <c r="K36" i="207"/>
  <c r="J36" i="207"/>
  <c r="H36" i="207"/>
  <c r="I36" i="207" s="1"/>
  <c r="B36" i="207"/>
  <c r="K35" i="207"/>
  <c r="J35" i="207"/>
  <c r="H35" i="207"/>
  <c r="I35" i="207" s="1"/>
  <c r="B35" i="207"/>
  <c r="K34" i="207"/>
  <c r="J34" i="207"/>
  <c r="H34" i="207"/>
  <c r="I34" i="207" s="1"/>
  <c r="B34" i="207"/>
  <c r="K33" i="207"/>
  <c r="J33" i="207"/>
  <c r="H33" i="207"/>
  <c r="I33" i="207" s="1"/>
  <c r="B33" i="207"/>
  <c r="K32" i="207"/>
  <c r="J32" i="207"/>
  <c r="H32" i="207"/>
  <c r="I32" i="207" s="1"/>
  <c r="B32" i="207"/>
  <c r="K31" i="207"/>
  <c r="J31" i="207"/>
  <c r="H31" i="207"/>
  <c r="I31" i="207" s="1"/>
  <c r="B31" i="207"/>
  <c r="K30" i="207"/>
  <c r="J30" i="207"/>
  <c r="H30" i="207"/>
  <c r="I30" i="207" s="1"/>
  <c r="B30" i="207"/>
  <c r="K29" i="207"/>
  <c r="J29" i="207"/>
  <c r="H29" i="207"/>
  <c r="I29" i="207" s="1"/>
  <c r="B29" i="207"/>
  <c r="K28" i="207"/>
  <c r="J28" i="207"/>
  <c r="H28" i="207"/>
  <c r="I28" i="207" s="1"/>
  <c r="B28" i="207"/>
  <c r="K27" i="207"/>
  <c r="J27" i="207"/>
  <c r="H27" i="207"/>
  <c r="I27" i="207" s="1"/>
  <c r="B27" i="207"/>
  <c r="K26" i="207"/>
  <c r="K25" i="207"/>
  <c r="J25" i="207"/>
  <c r="H25" i="207"/>
  <c r="I25" i="207" s="1"/>
  <c r="B25" i="207"/>
  <c r="K24" i="207"/>
  <c r="J24" i="207"/>
  <c r="H24" i="207"/>
  <c r="I24" i="207" s="1"/>
  <c r="B24" i="207"/>
  <c r="K22" i="207"/>
  <c r="J22" i="207"/>
  <c r="H22" i="207"/>
  <c r="I22" i="207" s="1"/>
  <c r="B22" i="207"/>
  <c r="K21" i="207"/>
  <c r="J21" i="207"/>
  <c r="H21" i="207"/>
  <c r="I21" i="207" s="1"/>
  <c r="B21" i="207"/>
  <c r="K20" i="207"/>
  <c r="J20" i="207"/>
  <c r="H20" i="207"/>
  <c r="I20" i="207" s="1"/>
  <c r="B20" i="207"/>
  <c r="K19" i="207"/>
  <c r="J19" i="207"/>
  <c r="H19" i="207"/>
  <c r="I19" i="207" s="1"/>
  <c r="B19" i="207"/>
  <c r="K18" i="207"/>
  <c r="J18" i="207"/>
  <c r="H18" i="207"/>
  <c r="I18" i="207" s="1"/>
  <c r="B18" i="207"/>
  <c r="K17" i="207"/>
  <c r="J17" i="207"/>
  <c r="H17" i="207"/>
  <c r="I17" i="207" s="1"/>
  <c r="B17" i="207"/>
  <c r="K16" i="207"/>
  <c r="J16" i="207"/>
  <c r="H16" i="207"/>
  <c r="I16" i="207" s="1"/>
  <c r="B16" i="207"/>
  <c r="K15" i="207"/>
  <c r="J15" i="207"/>
  <c r="H15" i="207"/>
  <c r="I15" i="207" s="1"/>
  <c r="B15" i="207"/>
  <c r="K13" i="207"/>
  <c r="J13" i="207"/>
  <c r="H13" i="207"/>
  <c r="I13" i="207" s="1"/>
  <c r="B13" i="207"/>
  <c r="K12" i="207"/>
  <c r="J12" i="207"/>
  <c r="H12" i="207"/>
  <c r="I12" i="207" s="1"/>
  <c r="B12" i="207"/>
  <c r="K10" i="207"/>
  <c r="J10" i="207"/>
  <c r="H10" i="207"/>
  <c r="I10" i="207" s="1"/>
  <c r="B10" i="207"/>
  <c r="K9" i="207"/>
  <c r="J9" i="207"/>
  <c r="H9" i="207"/>
  <c r="I9" i="207" s="1"/>
  <c r="B9" i="207"/>
  <c r="K8" i="207"/>
  <c r="J8" i="207"/>
  <c r="H8" i="207"/>
  <c r="I8" i="207" s="1"/>
  <c r="B8" i="207"/>
  <c r="K7" i="207"/>
  <c r="J7" i="207"/>
  <c r="H7" i="207"/>
  <c r="I7" i="207" s="1"/>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Q51" i="205"/>
  <c r="A51" i="205"/>
  <c r="B51" i="205" s="1"/>
  <c r="CJ50" i="205"/>
  <c r="A50" i="205"/>
  <c r="CK50" i="205" s="1"/>
  <c r="DQ49" i="205"/>
  <c r="CK49" i="205"/>
  <c r="A49" i="205"/>
  <c r="Q49" i="205" s="1"/>
  <c r="A48" i="205"/>
  <c r="B48" i="205" s="1"/>
  <c r="N47" i="205"/>
  <c r="A47" i="205"/>
  <c r="Q47" i="205" s="1"/>
  <c r="DQ46" i="205"/>
  <c r="Q46" i="205"/>
  <c r="N46" i="205"/>
  <c r="A46" i="205"/>
  <c r="CK46" i="205" s="1"/>
  <c r="DQ45" i="205"/>
  <c r="CK45" i="205"/>
  <c r="CJ45" i="205"/>
  <c r="AR45" i="205"/>
  <c r="Q45" i="205"/>
  <c r="N45" i="205"/>
  <c r="A45" i="205"/>
  <c r="B45" i="205" s="1"/>
  <c r="DQ44" i="205"/>
  <c r="CJ44" i="205"/>
  <c r="AR44" i="205"/>
  <c r="N44" i="205"/>
  <c r="B44" i="205"/>
  <c r="A44" i="205"/>
  <c r="CK44" i="205" s="1"/>
  <c r="A43" i="205"/>
  <c r="DQ43" i="205" s="1"/>
  <c r="Q42" i="205"/>
  <c r="A42" i="205"/>
  <c r="B42" i="205" s="1"/>
  <c r="DQ41" i="205"/>
  <c r="CJ41" i="205"/>
  <c r="AR41" i="205"/>
  <c r="Q41" i="205"/>
  <c r="A41" i="205"/>
  <c r="B41" i="205" s="1"/>
  <c r="A40" i="205"/>
  <c r="DQ40" i="205" s="1"/>
  <c r="A39" i="205"/>
  <c r="B39" i="205" s="1"/>
  <c r="CJ38" i="205"/>
  <c r="N38" i="205"/>
  <c r="A38" i="205"/>
  <c r="CK38" i="205" s="1"/>
  <c r="DQ37" i="205"/>
  <c r="CK37" i="205"/>
  <c r="N37" i="205"/>
  <c r="B37" i="205"/>
  <c r="A37" i="205"/>
  <c r="Q37" i="205" s="1"/>
  <c r="DQ36" i="205"/>
  <c r="CK36" i="205"/>
  <c r="CJ36" i="205"/>
  <c r="A36" i="205"/>
  <c r="B36" i="205" s="1"/>
  <c r="N35" i="205"/>
  <c r="A35" i="205"/>
  <c r="Q35" i="205" s="1"/>
  <c r="A34" i="205"/>
  <c r="N34" i="205" s="1"/>
  <c r="A33" i="205"/>
  <c r="B33" i="205" s="1"/>
  <c r="DQ32" i="205"/>
  <c r="CJ32" i="205"/>
  <c r="AR32" i="205"/>
  <c r="N32" i="205"/>
  <c r="B32" i="205"/>
  <c r="A32" i="205"/>
  <c r="CK32" i="205" s="1"/>
  <c r="A31" i="205"/>
  <c r="CJ31" i="205" s="1"/>
  <c r="N30" i="205"/>
  <c r="A30" i="205"/>
  <c r="B30" i="205" s="1"/>
  <c r="DQ29" i="205"/>
  <c r="CJ29" i="205"/>
  <c r="AR29" i="205"/>
  <c r="N29" i="205"/>
  <c r="B29" i="205"/>
  <c r="A29" i="205"/>
  <c r="CK29" i="205" s="1"/>
  <c r="A28" i="205"/>
  <c r="CJ28" i="205" s="1"/>
  <c r="DQ27" i="205"/>
  <c r="CJ27" i="205"/>
  <c r="Q27" i="205"/>
  <c r="N27" i="205"/>
  <c r="A27" i="205"/>
  <c r="B27" i="205" s="1"/>
  <c r="DQ26" i="205"/>
  <c r="CK26" i="205"/>
  <c r="AR26" i="205"/>
  <c r="Q26" i="205"/>
  <c r="N26" i="205"/>
  <c r="A26" i="205"/>
  <c r="B26" i="205" s="1"/>
  <c r="A25" i="205"/>
  <c r="CJ25" i="205" s="1"/>
  <c r="A24" i="205"/>
  <c r="CK24" i="205" s="1"/>
  <c r="A23" i="205"/>
  <c r="DQ23" i="205" s="1"/>
  <c r="A22" i="205"/>
  <c r="Q22" i="205" s="1"/>
  <c r="A21" i="205"/>
  <c r="DQ21" i="205" s="1"/>
  <c r="A20" i="205"/>
  <c r="DQ20" i="205" s="1"/>
  <c r="A19" i="205"/>
  <c r="Q19" i="205" s="1"/>
  <c r="CK18" i="205"/>
  <c r="A18" i="205"/>
  <c r="DQ18" i="205" s="1"/>
  <c r="A17" i="205"/>
  <c r="DQ17" i="205" s="1"/>
  <c r="A16" i="205"/>
  <c r="Q16" i="205" s="1"/>
  <c r="B15" i="205"/>
  <c r="A15" i="205"/>
  <c r="CJ15" i="205" s="1"/>
  <c r="A14" i="205"/>
  <c r="DQ14" i="205" s="1"/>
  <c r="A13" i="205"/>
  <c r="Q13" i="205" s="1"/>
  <c r="A12" i="205"/>
  <c r="CK12" i="205" s="1"/>
  <c r="A11" i="205"/>
  <c r="DQ11" i="205" s="1"/>
  <c r="A10" i="205"/>
  <c r="Q10" i="205" s="1"/>
  <c r="DQ9" i="205"/>
  <c r="A9" i="205"/>
  <c r="AR9" i="205" s="1"/>
  <c r="A8" i="205"/>
  <c r="DQ8" i="205" s="1"/>
  <c r="A7" i="205"/>
  <c r="Q7" i="205" s="1"/>
  <c r="A6" i="205"/>
  <c r="N6" i="205" s="1"/>
  <c r="Q5" i="205"/>
  <c r="A5" i="205"/>
  <c r="DQ5" i="205" s="1"/>
  <c r="A4" i="205"/>
  <c r="Q4" i="205" s="1"/>
  <c r="A3" i="205"/>
  <c r="CJ3" i="205" s="1"/>
  <c r="A2" i="205"/>
  <c r="DQ2" i="205" s="1"/>
  <c r="A13" i="204"/>
  <c r="A12" i="204"/>
  <c r="A11" i="204"/>
  <c r="A10" i="204"/>
  <c r="A9" i="204"/>
  <c r="A8" i="204"/>
  <c r="N43" i="205" l="1"/>
  <c r="B28" i="205"/>
  <c r="Q31" i="205"/>
  <c r="Q34" i="205"/>
  <c r="N19" i="205"/>
  <c r="CJ26" i="205"/>
  <c r="CK34" i="205"/>
  <c r="AR39" i="205"/>
  <c r="CK41" i="205"/>
  <c r="Q48" i="205"/>
  <c r="N50" i="205"/>
  <c r="CK39" i="205"/>
  <c r="CJ48" i="205"/>
  <c r="J16" i="208"/>
  <c r="Q29" i="205"/>
  <c r="Q32" i="205"/>
  <c r="B35" i="205"/>
  <c r="DQ39" i="205"/>
  <c r="N42" i="205"/>
  <c r="Q44" i="205"/>
  <c r="CK48" i="205"/>
  <c r="N51" i="205"/>
  <c r="B40" i="205"/>
  <c r="AR42" i="205"/>
  <c r="AR51" i="205"/>
  <c r="A14" i="204"/>
  <c r="N16" i="205"/>
  <c r="AR27" i="205"/>
  <c r="N36" i="205"/>
  <c r="N40" i="205"/>
  <c r="CJ42" i="205"/>
  <c r="B49" i="205"/>
  <c r="CJ51" i="205"/>
  <c r="K4" i="208"/>
  <c r="M17" i="208"/>
  <c r="N17" i="208" s="1"/>
  <c r="D26" i="208"/>
  <c r="CJ39" i="205"/>
  <c r="AR48" i="205"/>
  <c r="DQ48" i="205"/>
  <c r="N49" i="205"/>
  <c r="CK51" i="205"/>
  <c r="O4" i="208"/>
  <c r="D41" i="208"/>
  <c r="DQ34" i="205"/>
  <c r="Q36" i="205"/>
  <c r="CK42" i="205"/>
  <c r="CK27" i="205"/>
  <c r="AR36" i="205"/>
  <c r="N41" i="205"/>
  <c r="DQ42" i="205"/>
  <c r="DQ51" i="205"/>
  <c r="N39" i="205"/>
  <c r="O13" i="208"/>
  <c r="D50" i="208"/>
  <c r="B19" i="205"/>
  <c r="Q39" i="205"/>
  <c r="N48" i="205"/>
  <c r="DQ7" i="205"/>
  <c r="Q20" i="205"/>
  <c r="AR3" i="205"/>
  <c r="DQ15" i="205"/>
  <c r="N9" i="205"/>
  <c r="B4" i="205"/>
  <c r="Q9" i="205"/>
  <c r="Q17" i="205"/>
  <c r="CJ21" i="205"/>
  <c r="B25" i="205"/>
  <c r="CJ9" i="205"/>
  <c r="DQ12" i="205"/>
  <c r="N3" i="205"/>
  <c r="AR24" i="205"/>
  <c r="B9" i="205"/>
  <c r="Q11" i="205"/>
  <c r="DQ24" i="205"/>
  <c r="CK9" i="205"/>
  <c r="J7" i="208"/>
  <c r="K13" i="208"/>
  <c r="K19" i="208"/>
  <c r="C5" i="209"/>
  <c r="B7" i="205"/>
  <c r="B24" i="205"/>
  <c r="K20" i="208"/>
  <c r="N24" i="205"/>
  <c r="O7" i="208"/>
  <c r="M20" i="208"/>
  <c r="N20" i="208" s="1"/>
  <c r="F17" i="209"/>
  <c r="B3" i="205"/>
  <c r="N7" i="205"/>
  <c r="O20" i="208"/>
  <c r="B10" i="205"/>
  <c r="N21" i="205"/>
  <c r="CJ24" i="205"/>
  <c r="B14" i="207"/>
  <c r="Q3" i="205"/>
  <c r="N10" i="205"/>
  <c r="CK15" i="205"/>
  <c r="Q24" i="205"/>
  <c r="CK3" i="205"/>
  <c r="DQ3" i="205"/>
  <c r="Q21" i="205"/>
  <c r="DQ10" i="205"/>
  <c r="H14" i="207"/>
  <c r="I14" i="207" s="1"/>
  <c r="B12" i="205"/>
  <c r="J14" i="207"/>
  <c r="M23" i="208"/>
  <c r="N23" i="208" s="1"/>
  <c r="AR21" i="205"/>
  <c r="N12" i="205"/>
  <c r="CK21" i="205"/>
  <c r="N25" i="205"/>
  <c r="O23" i="208"/>
  <c r="A9" i="210"/>
  <c r="A15" i="204"/>
  <c r="A16" i="204" s="1"/>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J50" i="207"/>
  <c r="CF74" i="207"/>
  <c r="B86" i="207"/>
  <c r="H110" i="207"/>
  <c r="I110" i="207" s="1"/>
  <c r="K134" i="207"/>
  <c r="H26" i="207"/>
  <c r="I26" i="207" s="1"/>
  <c r="K50" i="207"/>
  <c r="G86" i="207"/>
  <c r="J110" i="207"/>
  <c r="CF134" i="207"/>
  <c r="B146" i="207"/>
  <c r="B62" i="207"/>
  <c r="H86" i="207"/>
  <c r="I86" i="207" s="1"/>
  <c r="K110" i="207"/>
  <c r="G146" i="207"/>
  <c r="G62" i="207"/>
  <c r="J86" i="207"/>
  <c r="B122" i="207"/>
  <c r="H146" i="207"/>
  <c r="I146" i="207" s="1"/>
  <c r="B38" i="207"/>
  <c r="H62" i="207"/>
  <c r="I62" i="207" s="1"/>
  <c r="K86" i="207"/>
  <c r="G122" i="207"/>
  <c r="J146" i="207"/>
  <c r="J62" i="207"/>
  <c r="B98" i="207"/>
  <c r="H122" i="207"/>
  <c r="I122" i="207" s="1"/>
  <c r="K146" i="207"/>
  <c r="J148" i="207"/>
  <c r="H38" i="207"/>
  <c r="I38" i="207" s="1"/>
  <c r="K62" i="207"/>
  <c r="G98" i="207"/>
  <c r="J122" i="207"/>
  <c r="K148" i="207"/>
  <c r="B74" i="207"/>
  <c r="H98" i="207"/>
  <c r="I98" i="207" s="1"/>
  <c r="K122" i="207"/>
  <c r="K38" i="207"/>
  <c r="G74" i="207"/>
  <c r="J98" i="207"/>
  <c r="B134" i="207"/>
  <c r="C62" i="206"/>
  <c r="Q74" i="206"/>
  <c r="Q86" i="206"/>
  <c r="Q98" i="206"/>
  <c r="Q110" i="206"/>
  <c r="Q122" i="206"/>
  <c r="Q134" i="206"/>
  <c r="Q146" i="206"/>
  <c r="B151" i="206"/>
  <c r="C86" i="206"/>
  <c r="C151" i="206"/>
  <c r="C98" i="206"/>
  <c r="C110" i="206"/>
  <c r="B61" i="206"/>
  <c r="B73" i="206"/>
  <c r="B85" i="206"/>
  <c r="B97" i="206"/>
  <c r="B109" i="206"/>
  <c r="B121" i="206"/>
  <c r="B133" i="206"/>
  <c r="B145"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s="1"/>
  <c r="I10" i="210"/>
  <c r="B10" i="210"/>
  <c r="A11" i="210"/>
  <c r="W24" i="209"/>
  <c r="F24" i="209"/>
  <c r="C24" i="209"/>
  <c r="A25" i="209"/>
  <c r="A19" i="204" l="1"/>
  <c r="B11" i="210"/>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s="1"/>
  <c r="C27" i="209"/>
  <c r="A22" i="204"/>
  <c r="A16" i="210" l="1"/>
  <c r="I15" i="210"/>
  <c r="L15" i="210" s="1"/>
  <c r="B15" i="210"/>
  <c r="W29" i="209"/>
  <c r="F29" i="209" s="1"/>
  <c r="C29" i="209"/>
  <c r="A30" i="209"/>
  <c r="A23" i="204"/>
  <c r="A17" i="210" l="1"/>
  <c r="A18" i="210" s="1"/>
  <c r="I16" i="210"/>
  <c r="B16" i="210"/>
  <c r="A31" i="209"/>
  <c r="A32" i="209" s="1"/>
  <c r="W30" i="209"/>
  <c r="F30" i="209" s="1"/>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s="1"/>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s="1"/>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c r="A48" i="204"/>
  <c r="B47" i="210" l="1"/>
  <c r="I47" i="210"/>
  <c r="A48" i="210"/>
  <c r="W60" i="209"/>
  <c r="F60" i="209"/>
  <c r="C60" i="209"/>
  <c r="C59" i="209"/>
  <c r="W59" i="209"/>
  <c r="F59" i="209" s="1"/>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I60" i="210"/>
  <c r="B60" i="210"/>
  <c r="B59" i="210"/>
  <c r="I59" i="210"/>
  <c r="A70" i="209"/>
  <c r="W69" i="209"/>
  <c r="C69" i="209"/>
  <c r="A61" i="204"/>
  <c r="A62" i="204" s="1"/>
  <c r="A62" i="210" l="1"/>
  <c r="I61" i="210"/>
  <c r="B61" i="210"/>
  <c r="A63" i="210"/>
  <c r="A64" i="210" s="1"/>
  <c r="B62" i="210"/>
  <c r="I62" i="210"/>
  <c r="W70" i="209"/>
  <c r="F70" i="209"/>
  <c r="C70" i="209"/>
  <c r="A71" i="209"/>
  <c r="A63" i="204"/>
  <c r="I64" i="210" l="1"/>
  <c r="L64" i="210" s="1"/>
  <c r="B64" i="210"/>
  <c r="A65" i="210"/>
  <c r="A66" i="210" s="1"/>
  <c r="I63" i="210"/>
  <c r="B63" i="210"/>
  <c r="C71" i="209"/>
  <c r="W71" i="209"/>
  <c r="F71" i="209" s="1"/>
  <c r="A72" i="209"/>
  <c r="A64" i="204"/>
  <c r="A65" i="204" s="1"/>
  <c r="A67" i="210" l="1"/>
  <c r="I67" i="210"/>
  <c r="B67" i="210"/>
  <c r="I66" i="210"/>
  <c r="B66" i="210"/>
  <c r="B65" i="210"/>
  <c r="I65" i="210"/>
  <c r="A68" i="210"/>
  <c r="A69" i="210" s="1"/>
  <c r="W72" i="209"/>
  <c r="F72" i="209" s="1"/>
  <c r="C72" i="209"/>
  <c r="A73" i="209"/>
  <c r="A66" i="204"/>
  <c r="I69" i="210" l="1"/>
  <c r="B69" i="210"/>
  <c r="A70" i="210"/>
  <c r="B68" i="210"/>
  <c r="I68" i="210"/>
  <c r="A71" i="210"/>
  <c r="W73" i="209"/>
  <c r="F73" i="209"/>
  <c r="C73" i="209"/>
  <c r="A74" i="209"/>
  <c r="A67" i="204"/>
  <c r="B71" i="210" l="1"/>
  <c r="I71" i="210"/>
  <c r="L71" i="210" s="1"/>
  <c r="I70" i="210"/>
  <c r="B70" i="210"/>
  <c r="A72" i="210"/>
  <c r="A73" i="210" s="1"/>
  <c r="F74" i="209"/>
  <c r="C74" i="209"/>
  <c r="W74" i="209"/>
  <c r="A75" i="209"/>
  <c r="A68" i="204"/>
  <c r="I73" i="210" l="1"/>
  <c r="B73" i="210"/>
  <c r="I72" i="210"/>
  <c r="B72" i="210"/>
  <c r="A74" i="210"/>
  <c r="W75" i="209"/>
  <c r="F75" i="209"/>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c r="C79" i="209"/>
  <c r="A74" i="204"/>
  <c r="A75" i="204" s="1"/>
  <c r="A81" i="210" l="1"/>
  <c r="B80" i="210"/>
  <c r="I80" i="210"/>
  <c r="W80" i="209"/>
  <c r="C80" i="209"/>
  <c r="A81" i="209"/>
  <c r="A76" i="204"/>
  <c r="A77" i="204" s="1"/>
  <c r="I81" i="210" l="1"/>
  <c r="B81" i="210"/>
  <c r="A82" i="210"/>
  <c r="W81" i="209"/>
  <c r="F81" i="209"/>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c r="C84" i="209"/>
  <c r="A85" i="209"/>
  <c r="A82" i="204"/>
  <c r="A83" i="204" s="1"/>
  <c r="A86" i="210" l="1"/>
  <c r="A87" i="210" s="1"/>
  <c r="I85" i="210"/>
  <c r="L85" i="210" s="1"/>
  <c r="B85" i="210"/>
  <c r="A86" i="209"/>
  <c r="A87" i="209" s="1"/>
  <c r="W85" i="209"/>
  <c r="F85" i="209"/>
  <c r="C85" i="209"/>
  <c r="A84" i="204"/>
  <c r="I87" i="210" l="1"/>
  <c r="B87" i="210"/>
  <c r="A88" i="210"/>
  <c r="B86" i="210"/>
  <c r="I86" i="210"/>
  <c r="W87" i="209"/>
  <c r="F87" i="209"/>
  <c r="C87" i="209"/>
  <c r="A88" i="209"/>
  <c r="W86" i="209"/>
  <c r="F86" i="209"/>
  <c r="C86" i="209"/>
  <c r="A85" i="204"/>
  <c r="I88" i="210" l="1"/>
  <c r="B88" i="210"/>
  <c r="A89" i="210"/>
  <c r="A89" i="209"/>
  <c r="W88" i="209"/>
  <c r="F88" i="209"/>
  <c r="C88" i="209"/>
  <c r="A90" i="209"/>
  <c r="A86" i="204"/>
  <c r="B89" i="210" l="1"/>
  <c r="I89" i="210"/>
  <c r="A90" i="210"/>
  <c r="W90" i="209"/>
  <c r="F90" i="209"/>
  <c r="C90" i="209"/>
  <c r="A91" i="209"/>
  <c r="W89" i="209"/>
  <c r="F89" i="209"/>
  <c r="C89" i="209"/>
  <c r="A87" i="204"/>
  <c r="A91" i="210" l="1"/>
  <c r="I90" i="210"/>
  <c r="B90" i="210"/>
  <c r="A92" i="209"/>
  <c r="W91" i="209"/>
  <c r="C91" i="209"/>
  <c r="A88" i="204"/>
  <c r="I91" i="210" l="1"/>
  <c r="B91" i="210"/>
  <c r="A92" i="210"/>
  <c r="A93" i="210" s="1"/>
  <c r="W92" i="209"/>
  <c r="F92" i="209" s="1"/>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c r="C94" i="209"/>
  <c r="A95" i="209"/>
  <c r="A92" i="204"/>
  <c r="A98" i="210" l="1"/>
  <c r="A99" i="210" s="1"/>
  <c r="A100" i="210" s="1"/>
  <c r="I97" i="210"/>
  <c r="B97" i="210"/>
  <c r="I96" i="210"/>
  <c r="B96" i="210"/>
  <c r="A96" i="209"/>
  <c r="W95" i="209"/>
  <c r="F95" i="209" s="1"/>
  <c r="C95" i="209"/>
  <c r="A93" i="204"/>
  <c r="I100" i="210" l="1"/>
  <c r="B100" i="210"/>
  <c r="I99" i="210"/>
  <c r="L99" i="210" s="1"/>
  <c r="B99" i="210"/>
  <c r="B98" i="210"/>
  <c r="I98" i="210"/>
  <c r="A101" i="210"/>
  <c r="W96" i="209"/>
  <c r="F96" i="209"/>
  <c r="C96" i="209"/>
  <c r="A97" i="209"/>
  <c r="A94" i="204"/>
  <c r="B101" i="210" l="1"/>
  <c r="I101" i="210"/>
  <c r="A102" i="210"/>
  <c r="W97" i="209"/>
  <c r="F97" i="209"/>
  <c r="C97" i="209"/>
  <c r="A98" i="209"/>
  <c r="A95" i="204"/>
  <c r="I102" i="210" l="1"/>
  <c r="B102" i="210"/>
  <c r="A103" i="210"/>
  <c r="W98" i="209"/>
  <c r="F98" i="209"/>
  <c r="C98" i="209"/>
  <c r="A99" i="209"/>
  <c r="A96" i="204"/>
  <c r="A97" i="204" s="1"/>
  <c r="A104" i="210" l="1"/>
  <c r="I103" i="210"/>
  <c r="B103" i="210"/>
  <c r="W99" i="209"/>
  <c r="C99" i="209"/>
  <c r="A100" i="209"/>
  <c r="A101" i="209" s="1"/>
  <c r="A98" i="204"/>
  <c r="B104" i="210" l="1"/>
  <c r="I104" i="210"/>
  <c r="A105" i="210"/>
  <c r="W101" i="209"/>
  <c r="F101" i="209" s="1"/>
  <c r="C101" i="209"/>
  <c r="W100" i="209"/>
  <c r="F100" i="209"/>
  <c r="C100" i="209"/>
  <c r="A102" i="209"/>
  <c r="A103" i="209" s="1"/>
  <c r="A99" i="204"/>
  <c r="I105" i="210" l="1"/>
  <c r="B105" i="210"/>
  <c r="A106" i="210"/>
  <c r="W103" i="209"/>
  <c r="F103" i="209"/>
  <c r="C103" i="209"/>
  <c r="A104" i="209"/>
  <c r="W102" i="209"/>
  <c r="C102" i="209"/>
  <c r="A100" i="204"/>
  <c r="A101" i="204" s="1"/>
  <c r="I106" i="210" l="1"/>
  <c r="L106" i="210" s="1"/>
  <c r="B106" i="210"/>
  <c r="A107" i="210"/>
  <c r="W104" i="209"/>
  <c r="F104" i="209"/>
  <c r="C104" i="209"/>
  <c r="A105" i="209"/>
  <c r="A102" i="204"/>
  <c r="B107" i="210" l="1"/>
  <c r="I107" i="210"/>
  <c r="A108" i="210"/>
  <c r="W105" i="209"/>
  <c r="F105" i="209"/>
  <c r="C105" i="209"/>
  <c r="A106" i="209"/>
  <c r="A103" i="204"/>
  <c r="A104" i="204" s="1"/>
  <c r="I108" i="210" l="1"/>
  <c r="B108" i="210"/>
  <c r="A109" i="210"/>
  <c r="W106" i="209"/>
  <c r="F106" i="209"/>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c r="C112" i="209"/>
  <c r="A113" i="209"/>
  <c r="A110" i="204"/>
  <c r="I114" i="210" l="1"/>
  <c r="B114" i="210"/>
  <c r="A115" i="210"/>
  <c r="W113" i="209"/>
  <c r="C113" i="209"/>
  <c r="A114" i="209"/>
  <c r="A111" i="204"/>
  <c r="A116" i="210" l="1"/>
  <c r="I115" i="210"/>
  <c r="B115" i="210"/>
  <c r="A117" i="210"/>
  <c r="A118" i="210" s="1"/>
  <c r="W114" i="209"/>
  <c r="F114" i="209"/>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s="1"/>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s="1"/>
  <c r="A128" i="210" l="1"/>
  <c r="B128" i="210" s="1"/>
  <c r="I127" i="210"/>
  <c r="L127" i="210" s="1"/>
  <c r="B127" i="210"/>
  <c r="I126" i="210"/>
  <c r="B126" i="210"/>
  <c r="W121" i="209"/>
  <c r="C121" i="209"/>
  <c r="A122" i="209"/>
  <c r="A123" i="204"/>
  <c r="A129" i="210" l="1"/>
  <c r="I128" i="210"/>
  <c r="A130" i="210"/>
  <c r="A131" i="210" s="1"/>
  <c r="I130" i="210"/>
  <c r="B130" i="210"/>
  <c r="I129" i="210"/>
  <c r="B129" i="210"/>
  <c r="A123" i="209"/>
  <c r="W122" i="209"/>
  <c r="F122" i="209"/>
  <c r="C122" i="209"/>
  <c r="A124" i="204"/>
  <c r="I131" i="210" l="1"/>
  <c r="A132" i="210"/>
  <c r="B131" i="210"/>
  <c r="I132" i="210"/>
  <c r="B132" i="210"/>
  <c r="A133" i="210"/>
  <c r="A124" i="209"/>
  <c r="C123" i="209"/>
  <c r="W123" i="209"/>
  <c r="F123" i="209" s="1"/>
  <c r="A125" i="209"/>
  <c r="A125" i="204"/>
  <c r="A126" i="204" s="1"/>
  <c r="I133" i="210" l="1"/>
  <c r="B133" i="210"/>
  <c r="A134" i="210"/>
  <c r="W125" i="209"/>
  <c r="F125" i="209"/>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s="1"/>
  <c r="C128" i="209"/>
  <c r="A131" i="204"/>
  <c r="A132" i="204" s="1"/>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s="1"/>
  <c r="A150" i="210" l="1"/>
  <c r="I150" i="210"/>
  <c r="B150" i="210"/>
  <c r="B149" i="210"/>
  <c r="I149" i="210"/>
  <c r="A151" i="210"/>
  <c r="I148" i="210"/>
  <c r="L148" i="210" s="1"/>
  <c r="B148" i="210"/>
  <c r="A140" i="209"/>
  <c r="C138" i="209"/>
  <c r="W138" i="209"/>
  <c r="F138" i="209" s="1"/>
  <c r="A139" i="209"/>
  <c r="A145" i="204"/>
  <c r="A146" i="204" s="1"/>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C147" i="209"/>
  <c r="W147" i="209"/>
  <c r="F147" i="209" s="1"/>
  <c r="A148" i="209"/>
  <c r="A153" i="204"/>
  <c r="A159" i="210" l="1"/>
  <c r="A160" i="210"/>
  <c r="I159" i="210"/>
  <c r="B159" i="210"/>
  <c r="B158" i="210"/>
  <c r="I158" i="210"/>
  <c r="I157" i="210"/>
  <c r="B157" i="210"/>
  <c r="A161" i="210"/>
  <c r="A162" i="210" s="1"/>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s="1"/>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C156" i="209"/>
  <c r="W156" i="209"/>
  <c r="F156" i="209" s="1"/>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s="1"/>
  <c r="C160" i="209"/>
  <c r="A161" i="209"/>
  <c r="A169" i="204"/>
  <c r="A170" i="204" s="1"/>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s="1"/>
  <c r="A183" i="210" l="1"/>
  <c r="A184" i="210" s="1"/>
  <c r="B182" i="210"/>
  <c r="I182" i="210"/>
  <c r="W165" i="209"/>
  <c r="C165" i="209"/>
  <c r="A166" i="209"/>
  <c r="A177" i="204"/>
  <c r="I184" i="210" l="1"/>
  <c r="B184" i="210"/>
  <c r="I183" i="210"/>
  <c r="L183" i="210" s="1"/>
  <c r="B183" i="210"/>
  <c r="A185" i="210"/>
  <c r="W166" i="209"/>
  <c r="F166" i="209"/>
  <c r="C166" i="209"/>
  <c r="A167" i="209"/>
  <c r="A168" i="209" s="1"/>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s="1"/>
  <c r="A189" i="210" l="1"/>
  <c r="I188" i="210"/>
  <c r="I189" i="210"/>
  <c r="B189" i="210"/>
  <c r="A190" i="210"/>
  <c r="W170" i="209"/>
  <c r="F170" i="209"/>
  <c r="C170" i="209"/>
  <c r="A171" i="209"/>
  <c r="A172" i="209" s="1"/>
  <c r="A183" i="204"/>
  <c r="I190" i="210" l="1"/>
  <c r="L190" i="210" s="1"/>
  <c r="B190" i="210"/>
  <c r="A191" i="210"/>
  <c r="W172" i="209"/>
  <c r="F172" i="209" s="1"/>
  <c r="C172" i="209"/>
  <c r="W171" i="209"/>
  <c r="F171" i="209"/>
  <c r="C171" i="209"/>
  <c r="A173" i="209"/>
  <c r="A174" i="209" s="1"/>
  <c r="A184" i="204"/>
  <c r="A185" i="204" s="1"/>
  <c r="B191" i="210" l="1"/>
  <c r="I191" i="210"/>
  <c r="A192" i="210"/>
  <c r="W174" i="209"/>
  <c r="F174" i="209"/>
  <c r="C174" i="209"/>
  <c r="A175" i="209"/>
  <c r="W173" i="209"/>
  <c r="F173" i="209"/>
  <c r="C173" i="209"/>
  <c r="A176" i="209"/>
  <c r="A186" i="204"/>
  <c r="I192" i="210" l="1"/>
  <c r="B192" i="210"/>
  <c r="A193" i="210"/>
  <c r="A177" i="209"/>
  <c r="A178" i="209"/>
  <c r="W176" i="209"/>
  <c r="F176" i="209"/>
  <c r="C176" i="209"/>
  <c r="W175" i="209"/>
  <c r="F175" i="209"/>
  <c r="C175" i="209"/>
  <c r="A187" i="204"/>
  <c r="A188" i="204" s="1"/>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s="1"/>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s="1"/>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s="1"/>
  <c r="A233" i="204" s="1"/>
  <c r="A233" i="210" l="1"/>
  <c r="A234" i="210" s="1"/>
  <c r="B233" i="210"/>
  <c r="I233" i="210"/>
  <c r="B232" i="210"/>
  <c r="I232" i="210"/>
  <c r="L232" i="210" s="1"/>
  <c r="I231" i="210"/>
  <c r="B231" i="210"/>
  <c r="C214" i="209"/>
  <c r="W214" i="209"/>
  <c r="F214" i="209"/>
  <c r="A215" i="209"/>
  <c r="A234" i="204"/>
  <c r="A235" i="204" s="1"/>
  <c r="A235" i="210" l="1"/>
  <c r="B234" i="210"/>
  <c r="I234" i="210"/>
  <c r="A236" i="210"/>
  <c r="A236" i="204"/>
  <c r="A237" i="204" s="1"/>
  <c r="A238" i="204" s="1"/>
  <c r="B236" i="210"/>
  <c r="I236" i="210"/>
  <c r="B235" i="210"/>
  <c r="I235" i="210"/>
  <c r="A216" i="209"/>
  <c r="W215" i="209"/>
  <c r="F215" i="209"/>
  <c r="C215" i="209"/>
  <c r="A237" i="210" l="1"/>
  <c r="I237" i="210"/>
  <c r="B237" i="210"/>
  <c r="A238" i="210"/>
  <c r="A239" i="210" s="1"/>
  <c r="B239" i="210" s="1"/>
  <c r="I238" i="210"/>
  <c r="A217" i="209"/>
  <c r="W216" i="209"/>
  <c r="F216" i="209" s="1"/>
  <c r="C216" i="209"/>
  <c r="A239" i="204"/>
  <c r="A240" i="204" s="1"/>
  <c r="A241" i="204" s="1"/>
  <c r="B238" i="210" l="1"/>
  <c r="A240" i="210"/>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s="1"/>
  <c r="C222" i="209"/>
  <c r="A223" i="209"/>
  <c r="W221" i="209"/>
  <c r="F221" i="209"/>
  <c r="C221" i="209"/>
  <c r="A255" i="204" l="1"/>
  <c r="A256" i="204" s="1"/>
  <c r="B246" i="210"/>
  <c r="I246" i="210"/>
  <c r="L246" i="210" s="1"/>
  <c r="A247" i="210"/>
  <c r="B245" i="210"/>
  <c r="I245" i="210"/>
  <c r="C223" i="209"/>
  <c r="W223" i="209"/>
  <c r="A224" i="209"/>
  <c r="A225" i="209" s="1"/>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s="1"/>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C232" i="209"/>
  <c r="W232" i="209"/>
  <c r="F232" i="209" s="1"/>
  <c r="A233" i="209"/>
  <c r="A264" i="204" l="1"/>
  <c r="B256" i="210"/>
  <c r="I256" i="210"/>
  <c r="A257" i="210"/>
  <c r="W233" i="209"/>
  <c r="F233" i="209" s="1"/>
  <c r="C233" i="209"/>
  <c r="A234" i="209"/>
  <c r="A235" i="209" s="1"/>
  <c r="A265" i="204" l="1"/>
  <c r="A266" i="204" s="1"/>
  <c r="B257" i="210"/>
  <c r="I257" i="210"/>
  <c r="A258" i="210"/>
  <c r="C235" i="209"/>
  <c r="W235" i="209"/>
  <c r="F235" i="209" s="1"/>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s="1"/>
  <c r="C248" i="209"/>
  <c r="A249" i="209"/>
  <c r="A281" i="204" l="1"/>
  <c r="B276" i="210"/>
  <c r="I276" i="210"/>
  <c r="I275" i="210"/>
  <c r="B275" i="210"/>
  <c r="B274" i="210"/>
  <c r="I274" i="210"/>
  <c r="L274" i="210" s="1"/>
  <c r="A277" i="210"/>
  <c r="A278" i="210" s="1"/>
  <c r="A279" i="210" s="1"/>
  <c r="W249" i="209"/>
  <c r="F249" i="209" s="1"/>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A287" i="210" s="1"/>
  <c r="B285" i="210"/>
  <c r="I285" i="210"/>
  <c r="W255" i="209"/>
  <c r="F255" i="209" s="1"/>
  <c r="C255" i="209"/>
  <c r="A256" i="209"/>
  <c r="A292" i="204" l="1"/>
  <c r="A293" i="204" s="1"/>
  <c r="I287" i="210"/>
  <c r="B287" i="210"/>
  <c r="A288" i="210"/>
  <c r="B286" i="210"/>
  <c r="I286" i="210"/>
  <c r="W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s="1"/>
  <c r="C259" i="209"/>
  <c r="A260" i="209"/>
  <c r="A261" i="209" s="1"/>
  <c r="A297" i="204" l="1"/>
  <c r="A298" i="204"/>
  <c r="I292" i="210"/>
  <c r="B292" i="210"/>
  <c r="A293" i="210"/>
  <c r="A262" i="209"/>
  <c r="A263" i="209" s="1"/>
  <c r="W261" i="209"/>
  <c r="F261" i="209" s="1"/>
  <c r="C261" i="209"/>
  <c r="W260" i="209"/>
  <c r="F260" i="209" s="1"/>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s="1"/>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W276" i="209"/>
  <c r="F276" i="209" s="1"/>
  <c r="C276" i="209"/>
  <c r="A278"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20" i="204" s="1"/>
  <c r="A314" i="210"/>
  <c r="A315" i="210" s="1"/>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s="1"/>
  <c r="B316" i="210"/>
  <c r="A317" i="210"/>
  <c r="W284" i="209"/>
  <c r="F284" i="209"/>
  <c r="C284" i="209"/>
  <c r="A285" i="209"/>
  <c r="A286" i="209" s="1"/>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C289" i="209"/>
  <c r="A290" i="209"/>
  <c r="A291" i="209" s="1"/>
  <c r="A330" i="204" l="1"/>
  <c r="I323" i="210"/>
  <c r="L323" i="210" s="1"/>
  <c r="B323" i="210"/>
  <c r="I322" i="210"/>
  <c r="B322" i="210"/>
  <c r="A324" i="210"/>
  <c r="W291" i="209"/>
  <c r="F291" i="209"/>
  <c r="C291" i="209"/>
  <c r="A292" i="209"/>
  <c r="W290" i="209"/>
  <c r="F290" i="209" s="1"/>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s="1"/>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s="1"/>
  <c r="C296" i="209"/>
  <c r="A338" i="204" l="1"/>
  <c r="I330" i="210"/>
  <c r="L330" i="210" s="1"/>
  <c r="B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B338" i="210"/>
  <c r="I338" i="210"/>
  <c r="I337" i="210"/>
  <c r="L337" i="210" s="1"/>
  <c r="B337" i="210"/>
  <c r="A339" i="210"/>
  <c r="A340" i="210" s="1"/>
  <c r="W304" i="209"/>
  <c r="F304" i="209" s="1"/>
  <c r="C304" i="209"/>
  <c r="A305" i="209"/>
  <c r="A306" i="209" s="1"/>
  <c r="A348" i="204" l="1"/>
  <c r="I340" i="210"/>
  <c r="B340" i="210"/>
  <c r="I339" i="210"/>
  <c r="B339" i="210"/>
  <c r="A341" i="210"/>
  <c r="A307" i="209"/>
  <c r="W306" i="209"/>
  <c r="F306" i="209"/>
  <c r="C306" i="209"/>
  <c r="C305" i="209"/>
  <c r="W305" i="209"/>
  <c r="F305" i="209" s="1"/>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s="1"/>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s="1"/>
  <c r="A373" i="204" l="1"/>
  <c r="B369" i="210"/>
  <c r="I369" i="210"/>
  <c r="I368" i="210"/>
  <c r="B368" i="210"/>
  <c r="I367" i="210"/>
  <c r="B367" i="210"/>
  <c r="A370" i="210"/>
  <c r="C334" i="209"/>
  <c r="W334" i="209"/>
  <c r="F334" i="209" s="1"/>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C340" i="209"/>
  <c r="W340" i="209"/>
  <c r="F340" i="209" s="1"/>
  <c r="A382" i="204" l="1"/>
  <c r="B376" i="210"/>
  <c r="I376" i="210"/>
  <c r="A377" i="210"/>
  <c r="A378" i="210" s="1"/>
  <c r="C342" i="209"/>
  <c r="W342" i="209"/>
  <c r="F342" i="209" s="1"/>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I383" i="210"/>
  <c r="B383" i="210"/>
  <c r="A385" i="210"/>
  <c r="A386" i="210" s="1"/>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L393" i="210" s="1"/>
  <c r="B393" i="210"/>
  <c r="A394" i="210"/>
  <c r="A395" i="210" s="1"/>
  <c r="W356" i="209"/>
  <c r="F356" i="209" s="1"/>
  <c r="C356" i="209"/>
  <c r="A357" i="209"/>
  <c r="A399" i="204" l="1"/>
  <c r="I395" i="210"/>
  <c r="B395" i="210"/>
  <c r="B394" i="210"/>
  <c r="I394" i="210"/>
  <c r="A396" i="210"/>
  <c r="W357" i="209"/>
  <c r="F357" i="209" s="1"/>
  <c r="C357" i="209"/>
  <c r="A358" i="209"/>
  <c r="A359" i="209" s="1"/>
  <c r="A400" i="204" l="1"/>
  <c r="A401" i="204"/>
  <c r="A402" i="204" s="1"/>
  <c r="I396" i="210"/>
  <c r="B396" i="210"/>
  <c r="A397" i="210"/>
  <c r="W359" i="209"/>
  <c r="F359" i="209" s="1"/>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s="1"/>
  <c r="A414" i="204" l="1"/>
  <c r="A407" i="210"/>
  <c r="B406" i="210"/>
  <c r="I406" i="210"/>
  <c r="W371" i="209"/>
  <c r="F371" i="209" s="1"/>
  <c r="C371" i="209"/>
  <c r="A372" i="209"/>
  <c r="W370" i="209"/>
  <c r="F370" i="209" s="1"/>
  <c r="C370" i="209"/>
  <c r="A415" i="204" l="1"/>
  <c r="A416" i="204"/>
  <c r="A408" i="210"/>
  <c r="A409" i="210" s="1"/>
  <c r="I407" i="210"/>
  <c r="L407" i="210" s="1"/>
  <c r="B407"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s="1"/>
  <c r="C380" i="209"/>
  <c r="W379" i="209"/>
  <c r="F379" i="209"/>
  <c r="C379" i="209"/>
  <c r="A427" i="204" l="1"/>
  <c r="B416" i="210"/>
  <c r="I416" i="210"/>
  <c r="A417" i="210"/>
  <c r="A382" i="209"/>
  <c r="A383" i="209" s="1"/>
  <c r="W381" i="209"/>
  <c r="F381" i="209" s="1"/>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c r="A422" i="210"/>
  <c r="W387" i="209"/>
  <c r="F387" i="209"/>
  <c r="C387" i="209"/>
  <c r="A388" i="209"/>
  <c r="A437" i="204" l="1"/>
  <c r="I422" i="210"/>
  <c r="B422" i="210"/>
  <c r="A423" i="210"/>
  <c r="A424" i="210" s="1"/>
  <c r="A389" i="209"/>
  <c r="W388" i="209"/>
  <c r="C388" i="209"/>
  <c r="A438" i="204" l="1"/>
  <c r="B424" i="210"/>
  <c r="I424" i="210"/>
  <c r="A425" i="210"/>
  <c r="I423" i="210"/>
  <c r="B423" i="210"/>
  <c r="C389" i="209"/>
  <c r="W389" i="209"/>
  <c r="F389" i="209"/>
  <c r="A390" i="209"/>
  <c r="A391" i="209" s="1"/>
  <c r="A439" i="204" l="1"/>
  <c r="A440" i="204"/>
  <c r="A441" i="204" s="1"/>
  <c r="I425" i="210"/>
  <c r="B425" i="210"/>
  <c r="A426" i="210"/>
  <c r="W391" i="209"/>
  <c r="F391" i="209" s="1"/>
  <c r="C391" i="209"/>
  <c r="W390" i="209"/>
  <c r="F390" i="209"/>
  <c r="C390" i="209"/>
  <c r="A392" i="209"/>
  <c r="A442" i="204" l="1"/>
  <c r="A427" i="210"/>
  <c r="A428" i="210" s="1"/>
  <c r="I426" i="210"/>
  <c r="B426" i="210"/>
  <c r="C392" i="209"/>
  <c r="W392" i="209"/>
  <c r="F392" i="209" s="1"/>
  <c r="A393" i="209"/>
  <c r="A443" i="204" l="1"/>
  <c r="I428" i="210"/>
  <c r="L428" i="210"/>
  <c r="B428" i="210"/>
  <c r="A429" i="210"/>
  <c r="B427" i="210"/>
  <c r="I427" i="210"/>
  <c r="C393" i="209"/>
  <c r="W393" i="209"/>
  <c r="F393" i="209" s="1"/>
  <c r="A394" i="209"/>
  <c r="A444" i="204" l="1"/>
  <c r="I429" i="210"/>
  <c r="B429" i="210"/>
  <c r="A430" i="210"/>
  <c r="A431" i="210" s="1"/>
  <c r="A395" i="209"/>
  <c r="W394" i="209"/>
  <c r="F394" i="209"/>
  <c r="C394" i="209"/>
  <c r="A445" i="204" l="1"/>
  <c r="A446" i="204"/>
  <c r="I431" i="210"/>
  <c r="B431" i="210"/>
  <c r="B430" i="210"/>
  <c r="I430" i="210"/>
  <c r="A432" i="210"/>
  <c r="A396" i="209"/>
  <c r="C395" i="209"/>
  <c r="W395" i="209"/>
  <c r="F395" i="209"/>
  <c r="A447" i="204" l="1"/>
  <c r="A397" i="209"/>
  <c r="A398" i="209" s="1"/>
  <c r="I432" i="210"/>
  <c r="B432" i="210"/>
  <c r="A433" i="210"/>
  <c r="A434" i="210" s="1"/>
  <c r="C397" i="209"/>
  <c r="W396" i="209"/>
  <c r="F396" i="209"/>
  <c r="C396" i="209"/>
  <c r="A399" i="209" l="1"/>
  <c r="C398" i="209"/>
  <c r="W398" i="209"/>
  <c r="F398" i="209"/>
  <c r="F397" i="209"/>
  <c r="A448" i="204"/>
  <c r="W397" i="209"/>
  <c r="I434" i="210"/>
  <c r="B434" i="210"/>
  <c r="B433" i="210"/>
  <c r="I433" i="210"/>
  <c r="A435" i="210"/>
  <c r="W399" i="209"/>
  <c r="C399" i="209"/>
  <c r="A400" i="209"/>
  <c r="A449" i="204" l="1"/>
  <c r="I435" i="210"/>
  <c r="L435" i="210" s="1"/>
  <c r="B435" i="210"/>
  <c r="A436" i="210"/>
  <c r="W400" i="209"/>
  <c r="F400" i="209"/>
  <c r="C400" i="209"/>
  <c r="A401" i="209"/>
  <c r="A450" i="204" l="1"/>
  <c r="A437" i="210"/>
  <c r="A438" i="210" s="1"/>
  <c r="B436" i="210"/>
  <c r="I436" i="210"/>
  <c r="C401" i="209"/>
  <c r="W401" i="209"/>
  <c r="F401" i="209" s="1"/>
  <c r="A402" i="209"/>
  <c r="A451" i="204" l="1"/>
  <c r="A452" i="204" s="1"/>
  <c r="I438" i="210"/>
  <c r="B438" i="210"/>
  <c r="I437" i="210"/>
  <c r="B437" i="210"/>
  <c r="A439" i="210"/>
  <c r="W402" i="209"/>
  <c r="F402" i="209"/>
  <c r="C402" i="209"/>
  <c r="A403" i="209"/>
  <c r="A404" i="209" s="1"/>
  <c r="A453" i="204" l="1"/>
  <c r="A440" i="210"/>
  <c r="A441" i="210" s="1"/>
  <c r="B439" i="210"/>
  <c r="I439" i="210"/>
  <c r="C404" i="209"/>
  <c r="W404" i="209"/>
  <c r="F404" i="209" s="1"/>
  <c r="W403" i="209"/>
  <c r="F403" i="209"/>
  <c r="C403" i="209"/>
  <c r="A405" i="209"/>
  <c r="A454" i="204" l="1"/>
  <c r="I441" i="210"/>
  <c r="B441" i="210"/>
  <c r="A442" i="210"/>
  <c r="I440" i="210"/>
  <c r="B440" i="210"/>
  <c r="C405" i="209"/>
  <c r="W405" i="209"/>
  <c r="F405" i="209"/>
  <c r="A406" i="209"/>
  <c r="A455" i="204" l="1"/>
  <c r="A456" i="204" s="1"/>
  <c r="B442" i="210"/>
  <c r="I442" i="210"/>
  <c r="L442" i="210" s="1"/>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C410" i="209"/>
  <c r="W410" i="209"/>
  <c r="A461" i="204" l="1"/>
  <c r="A462" i="204"/>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c r="A455" i="210"/>
  <c r="A456" i="210" s="1"/>
  <c r="I454" i="210"/>
  <c r="B454"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C425" i="209"/>
  <c r="W425" i="209"/>
  <c r="F425" i="209" s="1"/>
  <c r="A426" i="209"/>
  <c r="W424" i="209"/>
  <c r="F424" i="209"/>
  <c r="C424" i="209"/>
  <c r="A476" i="204" l="1"/>
  <c r="A477" i="204" s="1"/>
  <c r="I462" i="210"/>
  <c r="B462" i="210"/>
  <c r="A463" i="210"/>
  <c r="W426" i="209"/>
  <c r="F426" i="209"/>
  <c r="C426" i="209"/>
  <c r="A427" i="209"/>
  <c r="A478" i="204" l="1"/>
  <c r="I463" i="210"/>
  <c r="L463" i="210" s="1"/>
  <c r="B463" i="210"/>
  <c r="A464" i="210"/>
  <c r="W427" i="209"/>
  <c r="F427" i="209" s="1"/>
  <c r="C427" i="209"/>
  <c r="A428" i="209"/>
  <c r="A429" i="209" s="1"/>
  <c r="A479" i="204" l="1"/>
  <c r="B464" i="210"/>
  <c r="I464" i="210"/>
  <c r="A465" i="210"/>
  <c r="A466" i="210" s="1"/>
  <c r="W429" i="209"/>
  <c r="C429" i="209"/>
  <c r="F428" i="209"/>
  <c r="C428" i="209"/>
  <c r="W428" i="209"/>
  <c r="A430" i="209"/>
  <c r="A480" i="204" l="1"/>
  <c r="A481" i="204"/>
  <c r="B466" i="210"/>
  <c r="I466" i="210"/>
  <c r="I465" i="210"/>
  <c r="B465" i="210"/>
  <c r="A467" i="210"/>
  <c r="A468" i="210" s="1"/>
  <c r="A431" i="209"/>
  <c r="W430" i="209"/>
  <c r="F430" i="209"/>
  <c r="C430" i="209"/>
  <c r="A482" i="204" l="1"/>
  <c r="A483" i="204"/>
  <c r="I468" i="210"/>
  <c r="B468" i="210"/>
  <c r="B467" i="210"/>
  <c r="I467" i="210"/>
  <c r="A469" i="210"/>
  <c r="A432" i="209"/>
  <c r="W431" i="209"/>
  <c r="F431" i="209"/>
  <c r="C431" i="209"/>
  <c r="A484" i="204" l="1"/>
  <c r="A485" i="204" s="1"/>
  <c r="B469" i="210"/>
  <c r="I469" i="210"/>
  <c r="A470" i="210"/>
  <c r="W432" i="209"/>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s="1"/>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I475" i="210"/>
  <c r="B475" i="210"/>
  <c r="A477"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C443" i="209"/>
  <c r="A444" i="209"/>
  <c r="A493" i="204" l="1"/>
  <c r="B479" i="210"/>
  <c r="I479" i="210"/>
  <c r="A480" i="210"/>
  <c r="W444" i="209"/>
  <c r="F444" i="209" s="1"/>
  <c r="C444" i="209"/>
  <c r="A445" i="209"/>
  <c r="A494" i="204" l="1"/>
  <c r="B480" i="210"/>
  <c r="I480" i="210"/>
  <c r="A481" i="210"/>
  <c r="C445" i="209"/>
  <c r="W445" i="209"/>
  <c r="F445" i="209" s="1"/>
  <c r="A446" i="209"/>
  <c r="A447" i="209" s="1"/>
  <c r="A495" i="204" l="1"/>
  <c r="B481" i="210"/>
  <c r="I481" i="210"/>
  <c r="A482" i="210"/>
  <c r="W447" i="209"/>
  <c r="F447" i="209" s="1"/>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s="1"/>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C454" i="209"/>
  <c r="A455" i="209"/>
  <c r="A456" i="209" s="1"/>
  <c r="A492" i="210" l="1"/>
  <c r="B492" i="210" s="1"/>
  <c r="B491" i="210"/>
  <c r="I491" i="210"/>
  <c r="L491" i="210" s="1"/>
  <c r="A505" i="204"/>
  <c r="I492" i="210"/>
  <c r="A493" i="210"/>
  <c r="W456" i="209"/>
  <c r="F456" i="209"/>
  <c r="C456" i="209"/>
  <c r="A457" i="209"/>
  <c r="A458" i="209" s="1"/>
  <c r="A459" i="209" s="1"/>
  <c r="W455" i="209"/>
  <c r="F455" i="209"/>
  <c r="C455" i="209"/>
  <c r="A506" i="204" l="1"/>
  <c r="I493" i="210"/>
  <c r="B493" i="210"/>
  <c r="A494" i="210"/>
  <c r="W459" i="209"/>
  <c r="F459" i="209"/>
  <c r="C459" i="209"/>
  <c r="W458" i="209"/>
  <c r="F458" i="209" s="1"/>
  <c r="C458" i="209"/>
  <c r="A460" i="209"/>
  <c r="A461" i="209" s="1"/>
  <c r="W457" i="209"/>
  <c r="F457" i="209" s="1"/>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s="1"/>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C465" i="209"/>
  <c r="A467" i="209"/>
  <c r="A512" i="204" l="1"/>
  <c r="A499" i="210"/>
  <c r="I498" i="210"/>
  <c r="L498" i="210" s="1"/>
  <c r="B498" i="210"/>
  <c r="W467" i="209"/>
  <c r="F467" i="209" s="1"/>
  <c r="C467" i="209"/>
  <c r="A468" i="209"/>
  <c r="A469" i="209" s="1"/>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C475" i="209"/>
  <c r="W475" i="209"/>
  <c r="F475" i="209" s="1"/>
  <c r="C474" i="209"/>
  <c r="W474" i="209"/>
  <c r="F474" i="209"/>
  <c r="A476" i="209"/>
  <c r="A477" i="209" s="1"/>
  <c r="A523" i="204" l="1"/>
  <c r="B506" i="210"/>
  <c r="I506" i="210"/>
  <c r="A507" i="210"/>
  <c r="C477" i="209"/>
  <c r="W477" i="209"/>
  <c r="F477" i="209"/>
  <c r="A478" i="209"/>
  <c r="W476" i="209"/>
  <c r="C476" i="209"/>
  <c r="A524" i="204" l="1"/>
  <c r="I507" i="210"/>
  <c r="B507" i="210"/>
  <c r="A508" i="210"/>
  <c r="A509" i="210" s="1"/>
  <c r="W478" i="209"/>
  <c r="F478" i="209"/>
  <c r="C478" i="209"/>
  <c r="A479" i="209"/>
  <c r="A525" i="204" l="1"/>
  <c r="B509" i="210"/>
  <c r="I509" i="210"/>
  <c r="I508" i="210"/>
  <c r="B508" i="210"/>
  <c r="A510" i="210"/>
  <c r="W479" i="209"/>
  <c r="F479" i="209" s="1"/>
  <c r="C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s="1"/>
  <c r="A491" i="209"/>
  <c r="A540" i="204" l="1"/>
  <c r="I523" i="210"/>
  <c r="B523" i="210"/>
  <c r="A524" i="210"/>
  <c r="I522" i="210"/>
  <c r="B522" i="210"/>
  <c r="W491" i="209"/>
  <c r="C491" i="209"/>
  <c r="F491" i="209"/>
  <c r="A492" i="209"/>
  <c r="A493" i="209" s="1"/>
  <c r="A541" i="204" l="1"/>
  <c r="B524" i="210"/>
  <c r="I524" i="210"/>
  <c r="A525" i="210"/>
  <c r="C493" i="209"/>
  <c r="W493" i="209"/>
  <c r="F493" i="209" s="1"/>
  <c r="A494" i="209"/>
  <c r="C492" i="209"/>
  <c r="W492" i="209"/>
  <c r="F492" i="209" s="1"/>
  <c r="A542" i="204" l="1"/>
  <c r="A543" i="204" s="1"/>
  <c r="B525" i="210"/>
  <c r="I525" i="210"/>
  <c r="A526" i="210"/>
  <c r="A527" i="210" s="1"/>
  <c r="W494" i="209"/>
  <c r="F494" i="209" s="1"/>
  <c r="C494" i="209"/>
  <c r="A495" i="209"/>
  <c r="A544" i="204" l="1"/>
  <c r="B527" i="210"/>
  <c r="I527" i="210"/>
  <c r="I526" i="210"/>
  <c r="L526" i="210" s="1"/>
  <c r="B526" i="210"/>
  <c r="A528" i="210"/>
  <c r="C495" i="209"/>
  <c r="W495" i="209"/>
  <c r="A496" i="209"/>
  <c r="A545" i="204" l="1"/>
  <c r="B528" i="210"/>
  <c r="I528" i="210"/>
  <c r="A529" i="210"/>
  <c r="C496" i="209"/>
  <c r="W496" i="209"/>
  <c r="F496" i="209"/>
  <c r="A497" i="209"/>
  <c r="A546" i="204" l="1"/>
  <c r="A547" i="204" s="1"/>
  <c r="A530" i="210"/>
  <c r="A531" i="210" s="1"/>
  <c r="I529" i="210"/>
  <c r="B529" i="210"/>
  <c r="C497" i="209"/>
  <c r="W497" i="209"/>
  <c r="F497" i="209" s="1"/>
  <c r="A498" i="209"/>
  <c r="A548" i="204" l="1"/>
  <c r="A549" i="204"/>
  <c r="B531" i="210"/>
  <c r="I531" i="210"/>
  <c r="A532" i="210"/>
  <c r="B530" i="210"/>
  <c r="I530" i="210"/>
  <c r="C498" i="209"/>
  <c r="W498" i="209"/>
  <c r="A499" i="209"/>
  <c r="A500" i="209" s="1"/>
  <c r="A550" i="204" l="1"/>
  <c r="I532" i="210"/>
  <c r="B532" i="210"/>
  <c r="A533" i="210"/>
  <c r="A501" i="209"/>
  <c r="F500" i="209"/>
  <c r="C500" i="209"/>
  <c r="W500" i="209"/>
  <c r="C499" i="209"/>
  <c r="W499" i="209"/>
  <c r="F499" i="209"/>
  <c r="A551" i="204" l="1"/>
  <c r="A534" i="210"/>
  <c r="B533" i="210"/>
  <c r="I533" i="210"/>
  <c r="L533" i="210" s="1"/>
  <c r="C501" i="209"/>
  <c r="W501" i="209"/>
  <c r="F501" i="209" s="1"/>
  <c r="A502" i="209"/>
  <c r="A552" i="204" l="1"/>
  <c r="A553" i="204"/>
  <c r="I534" i="210"/>
  <c r="B534" i="210"/>
  <c r="A535" i="210"/>
  <c r="C502" i="209"/>
  <c r="W502" i="209"/>
  <c r="F502" i="209"/>
  <c r="A503" i="209"/>
  <c r="A504" i="209" s="1"/>
  <c r="A554" i="204" l="1"/>
  <c r="A555" i="204"/>
  <c r="B535" i="210"/>
  <c r="I535" i="210"/>
  <c r="A536" i="210"/>
  <c r="F504" i="209"/>
  <c r="C504" i="209"/>
  <c r="W504" i="209"/>
  <c r="A505" i="209"/>
  <c r="C503" i="209"/>
  <c r="W503" i="209"/>
  <c r="F503" i="209" s="1"/>
  <c r="A556" i="204" l="1"/>
  <c r="A557" i="204"/>
  <c r="A558" i="204"/>
  <c r="B536" i="210"/>
  <c r="I536" i="210"/>
  <c r="A537" i="210"/>
  <c r="C505" i="209"/>
  <c r="W505" i="209"/>
  <c r="F505" i="209"/>
  <c r="A506" i="209"/>
  <c r="A507" i="209" s="1"/>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3" i="210"/>
  <c r="A544" i="210" s="1"/>
  <c r="C510" i="209"/>
  <c r="W510" i="209"/>
  <c r="F510" i="209" s="1"/>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C515" i="209"/>
  <c r="W515" i="209"/>
  <c r="F515" i="209" s="1"/>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s="1"/>
  <c r="B555" i="210"/>
  <c r="I555" i="210"/>
  <c r="A556" i="210"/>
  <c r="W521" i="209"/>
  <c r="F521" i="209"/>
  <c r="C521" i="209"/>
  <c r="C520" i="209"/>
  <c r="W520" i="209"/>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A527" i="209" s="1"/>
  <c r="W525" i="209"/>
  <c r="F525" i="209" s="1"/>
  <c r="C525"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C531" i="209"/>
  <c r="A533" i="209"/>
  <c r="A589" i="204" l="1"/>
  <c r="B568" i="210"/>
  <c r="I568" i="210"/>
  <c r="L568" i="210"/>
  <c r="A569" i="210"/>
  <c r="A534" i="209"/>
  <c r="A535" i="209" s="1"/>
  <c r="W533" i="209"/>
  <c r="F533" i="209"/>
  <c r="C533" i="209"/>
  <c r="A590" i="204" l="1"/>
  <c r="A591" i="204" s="1"/>
  <c r="I569" i="210"/>
  <c r="B569" i="210"/>
  <c r="A570" i="210"/>
  <c r="A536" i="209"/>
  <c r="C535" i="209"/>
  <c r="W535" i="209"/>
  <c r="F535" i="209" s="1"/>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C538" i="209"/>
  <c r="W538" i="209"/>
  <c r="F538" i="209" s="1"/>
  <c r="A596" i="204" l="1"/>
  <c r="B573" i="210"/>
  <c r="I573" i="210"/>
  <c r="A574" i="210"/>
  <c r="A541" i="209"/>
  <c r="W540" i="209"/>
  <c r="F540" i="209" s="1"/>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C542" i="209"/>
  <c r="A543" i="209"/>
  <c r="A600" i="204" l="1"/>
  <c r="A601" i="204" s="1"/>
  <c r="I578" i="210"/>
  <c r="B578" i="210"/>
  <c r="B577" i="210"/>
  <c r="I577" i="210"/>
  <c r="A579" i="210"/>
  <c r="A580" i="210" s="1"/>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s="1"/>
  <c r="C547" i="209"/>
  <c r="W546" i="209"/>
  <c r="F546" i="209" s="1"/>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C553" i="209"/>
  <c r="W552" i="209"/>
  <c r="F552" i="209"/>
  <c r="C552" i="209"/>
  <c r="A554" i="209"/>
  <c r="A610" i="204" l="1"/>
  <c r="B589" i="210"/>
  <c r="I589" i="210"/>
  <c r="L589" i="210" s="1"/>
  <c r="A590" i="210"/>
  <c r="A591" i="210" s="1"/>
  <c r="B588" i="210"/>
  <c r="I588" i="210"/>
  <c r="A555" i="209"/>
  <c r="W554" i="209"/>
  <c r="F554" i="209" s="1"/>
  <c r="C554" i="209"/>
  <c r="A611" i="204" l="1"/>
  <c r="B591" i="210"/>
  <c r="I591" i="210"/>
  <c r="B590" i="210"/>
  <c r="I590" i="210"/>
  <c r="A592" i="210"/>
  <c r="W555" i="209"/>
  <c r="F555" i="209"/>
  <c r="C555" i="209"/>
  <c r="A556" i="209"/>
  <c r="A612" i="204" l="1"/>
  <c r="B592" i="210"/>
  <c r="I592" i="210"/>
  <c r="A593" i="210"/>
  <c r="W556" i="209"/>
  <c r="F556" i="209" s="1"/>
  <c r="C556" i="209"/>
  <c r="A557" i="209"/>
  <c r="A613" i="204" l="1"/>
  <c r="I593" i="210"/>
  <c r="B593" i="210"/>
  <c r="A594" i="210"/>
  <c r="W557" i="209"/>
  <c r="F557" i="209" s="1"/>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s="1"/>
  <c r="C563" i="209"/>
  <c r="A564" i="209"/>
  <c r="A621" i="204" l="1"/>
  <c r="A601" i="210"/>
  <c r="B600" i="210"/>
  <c r="I600" i="210"/>
  <c r="A565" i="209"/>
  <c r="W564" i="209"/>
  <c r="C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05" i="210"/>
  <c r="A626" i="204"/>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C575" i="209"/>
  <c r="A576" i="209"/>
  <c r="A577" i="209" s="1"/>
  <c r="A578" i="209" l="1"/>
  <c r="A635" i="204"/>
  <c r="B612" i="210"/>
  <c r="I612" i="210"/>
  <c r="A613" i="210"/>
  <c r="A579" i="209"/>
  <c r="W578" i="209"/>
  <c r="F578" i="209"/>
  <c r="C578" i="209"/>
  <c r="C577" i="209"/>
  <c r="W577" i="209"/>
  <c r="F577" i="209" s="1"/>
  <c r="W576" i="209"/>
  <c r="C576" i="209"/>
  <c r="F576" i="209"/>
  <c r="I613" i="210" l="1"/>
  <c r="B613" i="210"/>
  <c r="A614" i="210"/>
  <c r="A615" i="210"/>
  <c r="A636" i="204"/>
  <c r="W579" i="209"/>
  <c r="F579" i="209" s="1"/>
  <c r="C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L617" i="210" s="1"/>
  <c r="B617" i="210"/>
  <c r="A619" i="210"/>
  <c r="A639" i="204"/>
  <c r="A640" i="204" s="1"/>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C585" i="209"/>
  <c r="W585" i="209"/>
  <c r="F585" i="209" s="1"/>
  <c r="A586" i="209"/>
  <c r="A643" i="204" l="1"/>
  <c r="A644" i="204"/>
  <c r="B621" i="210"/>
  <c r="I621" i="210"/>
  <c r="A622" i="210"/>
  <c r="C586" i="209"/>
  <c r="W586" i="209"/>
  <c r="A587" i="209"/>
  <c r="A588" i="209" s="1"/>
  <c r="B622" i="210" l="1"/>
  <c r="I622" i="210"/>
  <c r="A623" i="210"/>
  <c r="A645" i="204"/>
  <c r="A646" i="204" s="1"/>
  <c r="A589" i="209"/>
  <c r="F588" i="209"/>
  <c r="C588" i="209"/>
  <c r="W588" i="209"/>
  <c r="W587" i="209"/>
  <c r="F587" i="209"/>
  <c r="C587" i="209"/>
  <c r="A647" i="204" l="1"/>
  <c r="B623" i="210"/>
  <c r="I623" i="210"/>
  <c r="A624" i="210"/>
  <c r="A648" i="204"/>
  <c r="C589" i="209"/>
  <c r="W589" i="209"/>
  <c r="F589" i="209" s="1"/>
  <c r="A590" i="209"/>
  <c r="B624" i="210" l="1"/>
  <c r="I624" i="210"/>
  <c r="L624" i="210"/>
  <c r="A625" i="210"/>
  <c r="A649" i="204"/>
  <c r="A650" i="204" s="1"/>
  <c r="W590" i="209"/>
  <c r="F590" i="209"/>
  <c r="C590" i="209"/>
  <c r="A591" i="209"/>
  <c r="A651" i="204" l="1"/>
  <c r="A652" i="204" s="1"/>
  <c r="A653" i="204"/>
  <c r="A654" i="204" s="1"/>
  <c r="A655" i="204" s="1"/>
  <c r="B625" i="210"/>
  <c r="I625" i="210"/>
  <c r="A626" i="210"/>
  <c r="A592" i="209"/>
  <c r="A593" i="209" s="1"/>
  <c r="C591" i="209"/>
  <c r="W591" i="209"/>
  <c r="F591" i="209" s="1"/>
  <c r="A656" i="204" l="1"/>
  <c r="A657" i="204"/>
  <c r="W593" i="209"/>
  <c r="F593" i="209"/>
  <c r="C593" i="209"/>
  <c r="W592" i="209"/>
  <c r="A594" i="209"/>
  <c r="A627" i="210"/>
  <c r="C592" i="209"/>
  <c r="B626" i="210"/>
  <c r="I626" i="210"/>
  <c r="F592" i="209"/>
  <c r="W594" i="209" l="1"/>
  <c r="F594" i="209"/>
  <c r="C594" i="209"/>
  <c r="I627" i="210"/>
  <c r="B627" i="210"/>
  <c r="A595" i="209"/>
  <c r="A628" i="210"/>
  <c r="A629" i="210" s="1"/>
  <c r="A658" i="204"/>
  <c r="A659" i="204" s="1"/>
  <c r="A630" i="210" l="1"/>
  <c r="B629" i="210"/>
  <c r="I629" i="210"/>
  <c r="F595" i="209"/>
  <c r="C595" i="209"/>
  <c r="W595" i="209"/>
  <c r="B628" i="210"/>
  <c r="I628" i="210"/>
  <c r="A596" i="209"/>
  <c r="A631" i="210"/>
  <c r="A660" i="204"/>
  <c r="A661" i="204" l="1"/>
  <c r="C596" i="209"/>
  <c r="W596" i="209"/>
  <c r="F596" i="209" s="1"/>
  <c r="I631" i="210"/>
  <c r="L631" i="210" s="1"/>
  <c r="B631" i="210"/>
  <c r="A632" i="210"/>
  <c r="A597" i="209"/>
  <c r="B630" i="210"/>
  <c r="I630" i="210"/>
  <c r="C597" i="209" l="1"/>
  <c r="W597" i="209"/>
  <c r="A662" i="204"/>
  <c r="I632" i="210"/>
  <c r="B632" i="210"/>
  <c r="A633" i="210"/>
  <c r="A634" i="210" s="1"/>
  <c r="A598" i="209"/>
  <c r="B634" i="210" l="1"/>
  <c r="I634" i="210"/>
  <c r="A635" i="210"/>
  <c r="C598" i="209"/>
  <c r="W598" i="209"/>
  <c r="F598" i="209" s="1"/>
  <c r="A599" i="209"/>
  <c r="B633" i="210"/>
  <c r="I633" i="210"/>
  <c r="A663" i="204"/>
  <c r="A664" i="204" s="1"/>
  <c r="A636" i="210"/>
  <c r="A637" i="210" l="1"/>
  <c r="I637" i="210"/>
  <c r="B637" i="210"/>
  <c r="W599" i="209"/>
  <c r="F599" i="209" s="1"/>
  <c r="C599" i="209"/>
  <c r="A600" i="209"/>
  <c r="A665" i="204"/>
  <c r="I636" i="210"/>
  <c r="B636" i="210"/>
  <c r="B635" i="210"/>
  <c r="I635" i="210"/>
  <c r="A638" i="210"/>
  <c r="A639" i="210"/>
  <c r="C600" i="209" l="1"/>
  <c r="W600" i="209"/>
  <c r="F600" i="209" s="1"/>
  <c r="A666" i="204"/>
  <c r="A601" i="209"/>
  <c r="A602" i="209" s="1"/>
  <c r="I639" i="210"/>
  <c r="B639" i="210"/>
  <c r="B638" i="210"/>
  <c r="I638" i="210"/>
  <c r="L638" i="210" s="1"/>
  <c r="A640" i="210"/>
  <c r="C602" i="209" l="1"/>
  <c r="W602" i="209"/>
  <c r="F602" i="209" s="1"/>
  <c r="A641" i="210"/>
  <c r="I640" i="210"/>
  <c r="B640" i="210"/>
  <c r="A603" i="209"/>
  <c r="A604" i="209" s="1"/>
  <c r="C601" i="209"/>
  <c r="F601" i="209"/>
  <c r="W601" i="209"/>
  <c r="A667" i="204"/>
  <c r="A605" i="209" l="1"/>
  <c r="W605" i="209" s="1"/>
  <c r="A642" i="210"/>
  <c r="A668" i="204"/>
  <c r="I641" i="210"/>
  <c r="B641" i="210"/>
  <c r="C605" i="209"/>
  <c r="C604" i="209"/>
  <c r="W604" i="209"/>
  <c r="F604" i="209"/>
  <c r="A606" i="209"/>
  <c r="W606" i="209" s="1"/>
  <c r="W603" i="209"/>
  <c r="F603" i="209" s="1"/>
  <c r="C603" i="209"/>
  <c r="A643" i="210" l="1"/>
  <c r="C606" i="209"/>
  <c r="A607" i="209"/>
  <c r="F606" i="209"/>
  <c r="I643" i="210"/>
  <c r="B643" i="210"/>
  <c r="A669" i="204"/>
  <c r="B642" i="210"/>
  <c r="I642" i="210"/>
  <c r="A644" i="210" l="1"/>
  <c r="W607" i="209"/>
  <c r="F607" i="209"/>
  <c r="C607" i="209"/>
  <c r="A608" i="209"/>
  <c r="A670" i="204"/>
  <c r="I644" i="210" l="1"/>
  <c r="B644" i="210"/>
  <c r="A645" i="210"/>
  <c r="C608" i="209"/>
  <c r="W608" i="209"/>
  <c r="A609" i="209"/>
  <c r="A671" i="204"/>
  <c r="B645" i="210" l="1"/>
  <c r="I645" i="210"/>
  <c r="L645" i="210" s="1"/>
  <c r="A646" i="210"/>
  <c r="C609" i="209"/>
  <c r="A610" i="209"/>
  <c r="W609" i="209"/>
  <c r="F609" i="209" s="1"/>
  <c r="A672" i="204"/>
  <c r="I646" i="210" l="1"/>
  <c r="B646" i="210"/>
  <c r="A647" i="210"/>
  <c r="W610" i="209"/>
  <c r="F610" i="209"/>
  <c r="C610" i="209"/>
  <c r="A611" i="209"/>
  <c r="A673" i="204"/>
  <c r="B647" i="210" l="1"/>
  <c r="I647" i="210"/>
  <c r="A648" i="210"/>
  <c r="W611" i="209"/>
  <c r="F611" i="209" s="1"/>
  <c r="C611" i="209"/>
  <c r="A612" i="209"/>
  <c r="A674" i="204"/>
  <c r="B648" i="210" l="1"/>
  <c r="I648" i="210"/>
  <c r="A649" i="210"/>
  <c r="W612" i="209"/>
  <c r="F612" i="209" s="1"/>
  <c r="C612" i="209"/>
  <c r="A613" i="209"/>
  <c r="A614" i="209" s="1"/>
  <c r="A675" i="204"/>
  <c r="A676" i="204" s="1"/>
  <c r="A677" i="204" l="1"/>
  <c r="A678" i="204" s="1"/>
  <c r="A650" i="210"/>
  <c r="I649" i="210"/>
  <c r="B649" i="210"/>
  <c r="W614" i="209"/>
  <c r="F614" i="209"/>
  <c r="C614" i="209"/>
  <c r="F613" i="209"/>
  <c r="C613" i="209"/>
  <c r="W613" i="209"/>
  <c r="A615" i="209"/>
  <c r="A616" i="209" s="1"/>
  <c r="I650" i="210" l="1"/>
  <c r="B650" i="210"/>
  <c r="A651" i="210"/>
  <c r="A679" i="204"/>
  <c r="A652" i="210"/>
  <c r="C616" i="209"/>
  <c r="W616" i="209"/>
  <c r="F616" i="209"/>
  <c r="A617" i="209"/>
  <c r="A618" i="209" s="1"/>
  <c r="W615" i="209"/>
  <c r="F615" i="209"/>
  <c r="C615" i="209"/>
  <c r="C617" i="209" l="1"/>
  <c r="I652" i="210"/>
  <c r="L652" i="210" s="1"/>
  <c r="B652" i="210"/>
  <c r="A680" i="204"/>
  <c r="A681" i="204" s="1"/>
  <c r="A653" i="210"/>
  <c r="F617" i="209"/>
  <c r="I651" i="210"/>
  <c r="B651" i="210"/>
  <c r="W617" i="209"/>
  <c r="W618" i="209"/>
  <c r="F618" i="209" s="1"/>
  <c r="C618" i="209"/>
  <c r="A619" i="209"/>
  <c r="B653" i="210" l="1"/>
  <c r="I653" i="210"/>
  <c r="A682" i="204"/>
  <c r="A654" i="210"/>
  <c r="A683" i="204"/>
  <c r="A684" i="204" s="1"/>
  <c r="W619" i="209"/>
  <c r="C619" i="209"/>
  <c r="A620" i="209"/>
  <c r="I654" i="210" l="1"/>
  <c r="B654" i="210"/>
  <c r="A655" i="210"/>
  <c r="A656" i="210"/>
  <c r="A685" i="204"/>
  <c r="W620" i="209"/>
  <c r="F620" i="209" s="1"/>
  <c r="C620" i="209"/>
  <c r="A621" i="209"/>
  <c r="A657" i="210" l="1"/>
  <c r="I656" i="210"/>
  <c r="B656" i="210"/>
  <c r="I655" i="210"/>
  <c r="B655" i="210"/>
  <c r="A686" i="204"/>
  <c r="W621" i="209"/>
  <c r="F621" i="209"/>
  <c r="C621" i="209"/>
  <c r="A622" i="209"/>
  <c r="A623" i="209" s="1"/>
  <c r="A658" i="210" l="1"/>
  <c r="I657" i="210"/>
  <c r="B657" i="210"/>
  <c r="A659" i="210"/>
  <c r="A660" i="210"/>
  <c r="A687" i="204"/>
  <c r="W623" i="209"/>
  <c r="F623" i="209"/>
  <c r="C623" i="209"/>
  <c r="W622" i="209"/>
  <c r="F622" i="209"/>
  <c r="C622" i="209"/>
  <c r="A624" i="209"/>
  <c r="I660" i="210" l="1"/>
  <c r="B660" i="210"/>
  <c r="B659" i="210"/>
  <c r="I659" i="210"/>
  <c r="L659" i="210" s="1"/>
  <c r="I658" i="210"/>
  <c r="B658" i="210"/>
  <c r="A661" i="210"/>
  <c r="A688" i="204"/>
  <c r="W624" i="209"/>
  <c r="F624" i="209" s="1"/>
  <c r="C624" i="209"/>
  <c r="A625" i="209"/>
  <c r="B661" i="210" l="1"/>
  <c r="I661" i="210"/>
  <c r="A662" i="210"/>
  <c r="A689" i="204"/>
  <c r="A690" i="204" s="1"/>
  <c r="W625" i="209"/>
  <c r="F625" i="209"/>
  <c r="C625" i="209"/>
  <c r="A626" i="209"/>
  <c r="A663" i="210" l="1"/>
  <c r="B662" i="210"/>
  <c r="I662" i="210"/>
  <c r="A664" i="210"/>
  <c r="A691" i="204"/>
  <c r="A692" i="204" s="1"/>
  <c r="W626" i="209"/>
  <c r="F626" i="209"/>
  <c r="C626" i="209"/>
  <c r="A627" i="209"/>
  <c r="A693" i="204" l="1"/>
  <c r="A665" i="210"/>
  <c r="B664" i="210"/>
  <c r="I664" i="210"/>
  <c r="I663" i="210"/>
  <c r="B663" i="210"/>
  <c r="A694" i="204"/>
  <c r="W627" i="209"/>
  <c r="C627" i="209"/>
  <c r="A628" i="209"/>
  <c r="A695" i="204" l="1"/>
  <c r="A696" i="204" s="1"/>
  <c r="A697" i="204" s="1"/>
  <c r="B665" i="210"/>
  <c r="I665" i="210"/>
  <c r="A666" i="210"/>
  <c r="A667" i="210" s="1"/>
  <c r="W628" i="209"/>
  <c r="F628" i="209"/>
  <c r="C628" i="209"/>
  <c r="A629" i="209"/>
  <c r="B667" i="210" l="1"/>
  <c r="I667" i="210"/>
  <c r="B666" i="210"/>
  <c r="I666" i="210"/>
  <c r="L666" i="210" s="1"/>
  <c r="A668" i="210"/>
  <c r="A698" i="204"/>
  <c r="W629" i="209"/>
  <c r="F629" i="209" s="1"/>
  <c r="C629" i="209"/>
  <c r="A630" i="209"/>
  <c r="A631" i="209" s="1"/>
  <c r="A669" i="210" l="1"/>
  <c r="I668" i="210"/>
  <c r="B668" i="210"/>
  <c r="A699" i="204"/>
  <c r="A700" i="204" s="1"/>
  <c r="W631" i="209"/>
  <c r="F631" i="209"/>
  <c r="C631" i="209"/>
  <c r="A632" i="209"/>
  <c r="W630" i="209"/>
  <c r="C630" i="209"/>
  <c r="I669" i="210" l="1"/>
  <c r="B669" i="210"/>
  <c r="A670" i="210"/>
  <c r="A701" i="204"/>
  <c r="A633" i="209"/>
  <c r="W632" i="209"/>
  <c r="F632" i="209"/>
  <c r="C632" i="209"/>
  <c r="A671" i="210" l="1"/>
  <c r="I670" i="210"/>
  <c r="B670" i="210"/>
  <c r="A702" i="204"/>
  <c r="A703" i="204" s="1"/>
  <c r="W633" i="209"/>
  <c r="F633" i="209"/>
  <c r="C633" i="209"/>
  <c r="A634" i="209"/>
  <c r="I671" i="210" l="1"/>
  <c r="B671" i="210"/>
  <c r="A672" i="210"/>
  <c r="A704" i="204"/>
  <c r="W634" i="209"/>
  <c r="F634" i="209"/>
  <c r="C634" i="209"/>
  <c r="A635" i="209"/>
  <c r="B672" i="210" l="1"/>
  <c r="I672" i="210"/>
  <c r="A673" i="210"/>
  <c r="A674" i="210" s="1"/>
  <c r="A705" i="204"/>
  <c r="A706" i="204" s="1"/>
  <c r="W635" i="209"/>
  <c r="F635" i="209"/>
  <c r="C635" i="209"/>
  <c r="A636" i="209"/>
  <c r="A675" i="210" l="1"/>
  <c r="B674" i="210"/>
  <c r="I674" i="210"/>
  <c r="A676" i="210"/>
  <c r="B673" i="210"/>
  <c r="I673" i="210"/>
  <c r="L673" i="210"/>
  <c r="A707" i="204"/>
  <c r="W636" i="209"/>
  <c r="F636" i="209"/>
  <c r="C636" i="209"/>
  <c r="A637" i="209"/>
  <c r="A677" i="210" l="1"/>
  <c r="B676" i="210"/>
  <c r="I676" i="210"/>
  <c r="B675" i="210"/>
  <c r="I675" i="210"/>
  <c r="A708" i="204"/>
  <c r="W637" i="209"/>
  <c r="F637" i="209"/>
  <c r="C637" i="209"/>
  <c r="A638" i="209"/>
  <c r="I677" i="210" l="1"/>
  <c r="B677" i="210"/>
  <c r="A678" i="210"/>
  <c r="A709" i="204"/>
  <c r="W638" i="209"/>
  <c r="F638" i="209"/>
  <c r="C638" i="209"/>
  <c r="A639" i="209"/>
  <c r="A640" i="209" s="1"/>
  <c r="A679" i="210" l="1"/>
  <c r="B678" i="210"/>
  <c r="I678" i="210"/>
  <c r="A710" i="204"/>
  <c r="W640" i="209"/>
  <c r="F640" i="209" s="1"/>
  <c r="C640" i="209"/>
  <c r="W639" i="209"/>
  <c r="F639" i="209"/>
  <c r="C639" i="209"/>
  <c r="A641" i="209"/>
  <c r="A680" i="210" l="1"/>
  <c r="B679" i="210"/>
  <c r="I679" i="210"/>
  <c r="A711" i="204"/>
  <c r="W641" i="209"/>
  <c r="C641" i="209"/>
  <c r="A642" i="209"/>
  <c r="A643" i="209" s="1"/>
  <c r="I680" i="210" l="1"/>
  <c r="B680" i="210"/>
  <c r="L680" i="210"/>
  <c r="A681" i="210"/>
  <c r="A682" i="210" s="1"/>
  <c r="A712" i="204"/>
  <c r="A713" i="204" s="1"/>
  <c r="W643" i="209"/>
  <c r="F643" i="209" s="1"/>
  <c r="C643" i="209"/>
  <c r="A644" i="209"/>
  <c r="W642" i="209"/>
  <c r="F642" i="209"/>
  <c r="C642" i="209"/>
  <c r="B682" i="210" l="1"/>
  <c r="I682" i="210"/>
  <c r="B681" i="210"/>
  <c r="I681" i="210"/>
  <c r="A683" i="210"/>
  <c r="A684" i="210" s="1"/>
  <c r="A714" i="204"/>
  <c r="A715" i="204" s="1"/>
  <c r="W644" i="209"/>
  <c r="F644" i="209" s="1"/>
  <c r="C644" i="209"/>
  <c r="A645" i="209"/>
  <c r="A685" i="210" l="1"/>
  <c r="B684" i="210"/>
  <c r="I684" i="210"/>
  <c r="I683" i="210"/>
  <c r="B683" i="210"/>
  <c r="A686" i="210"/>
  <c r="A716" i="204"/>
  <c r="A646" i="209"/>
  <c r="W645" i="209"/>
  <c r="F645" i="209" s="1"/>
  <c r="C645" i="209"/>
  <c r="I686" i="210" l="1"/>
  <c r="B686" i="210"/>
  <c r="A687" i="210"/>
  <c r="B685" i="210"/>
  <c r="I685" i="210"/>
  <c r="A717" i="204"/>
  <c r="A718" i="204" s="1"/>
  <c r="W646" i="209"/>
  <c r="F646" i="209"/>
  <c r="C646" i="209"/>
  <c r="A647" i="209"/>
  <c r="A648" i="209" s="1"/>
  <c r="A649" i="209" s="1"/>
  <c r="B687" i="210" l="1"/>
  <c r="I687" i="210"/>
  <c r="L687" i="210" s="1"/>
  <c r="A688" i="210"/>
  <c r="A689" i="210" s="1"/>
  <c r="A719" i="204"/>
  <c r="W649" i="209"/>
  <c r="C649" i="209"/>
  <c r="A650" i="209"/>
  <c r="W648" i="209"/>
  <c r="F648" i="209" s="1"/>
  <c r="C648" i="209"/>
  <c r="W647" i="209"/>
  <c r="F647" i="209"/>
  <c r="C647" i="209"/>
  <c r="B689" i="210" l="1"/>
  <c r="I689" i="210"/>
  <c r="A690" i="210"/>
  <c r="I688" i="210"/>
  <c r="B688" i="210"/>
  <c r="A691" i="210"/>
  <c r="A720" i="204"/>
  <c r="C650" i="209"/>
  <c r="W650" i="209"/>
  <c r="F650" i="209"/>
  <c r="A651" i="209"/>
  <c r="A652" i="209"/>
  <c r="I691" i="210" l="1"/>
  <c r="B691" i="210"/>
  <c r="A692" i="210"/>
  <c r="I690" i="210"/>
  <c r="B690" i="210"/>
  <c r="A721" i="204"/>
  <c r="W652" i="209"/>
  <c r="C652" i="209"/>
  <c r="A653" i="209"/>
  <c r="W651" i="209"/>
  <c r="F651" i="209" s="1"/>
  <c r="C651" i="209"/>
  <c r="I692" i="210" l="1"/>
  <c r="B692" i="210"/>
  <c r="A693" i="210"/>
  <c r="A722" i="204"/>
  <c r="C653" i="209"/>
  <c r="W653" i="209"/>
  <c r="F653" i="209"/>
  <c r="A654" i="209"/>
  <c r="A694" i="210" l="1"/>
  <c r="B693" i="210"/>
  <c r="I693" i="210"/>
  <c r="A723" i="204"/>
  <c r="A655" i="209"/>
  <c r="W654" i="209"/>
  <c r="F654" i="209"/>
  <c r="C654" i="209"/>
  <c r="B694" i="210" l="1"/>
  <c r="I694" i="210"/>
  <c r="L694" i="210" s="1"/>
  <c r="A695" i="210"/>
  <c r="A696" i="210" s="1"/>
  <c r="A724" i="204"/>
  <c r="W655" i="209"/>
  <c r="C655" i="209"/>
  <c r="F655" i="209"/>
  <c r="A656" i="209"/>
  <c r="I696" i="210" l="1"/>
  <c r="B696" i="210"/>
  <c r="I695" i="210"/>
  <c r="B695" i="210"/>
  <c r="A697" i="210"/>
  <c r="A725" i="204"/>
  <c r="C656" i="209"/>
  <c r="W656" i="209"/>
  <c r="F656" i="209" s="1"/>
  <c r="A657" i="209"/>
  <c r="I697" i="210" l="1"/>
  <c r="B697" i="210"/>
  <c r="A698" i="210"/>
  <c r="A699" i="210"/>
  <c r="A726" i="204"/>
  <c r="A727" i="204" s="1"/>
  <c r="W657" i="209"/>
  <c r="F657" i="209"/>
  <c r="C657" i="209"/>
  <c r="A658" i="209"/>
  <c r="A659" i="209" s="1"/>
  <c r="A700" i="210" l="1"/>
  <c r="I699" i="210"/>
  <c r="B699" i="210"/>
  <c r="A701" i="210"/>
  <c r="I698" i="210"/>
  <c r="B698" i="210"/>
  <c r="A728" i="204"/>
  <c r="A729" i="204"/>
  <c r="A730" i="204" s="1"/>
  <c r="C659" i="209"/>
  <c r="W659" i="209"/>
  <c r="F659" i="209"/>
  <c r="A660" i="209"/>
  <c r="W658" i="209"/>
  <c r="C658" i="209"/>
  <c r="F658" i="209"/>
  <c r="I701" i="210" l="1"/>
  <c r="B701" i="210"/>
  <c r="L701" i="210"/>
  <c r="I700" i="210"/>
  <c r="B700" i="210"/>
  <c r="A702" i="210"/>
  <c r="A731" i="204"/>
  <c r="W660" i="209"/>
  <c r="F660" i="209"/>
  <c r="C660" i="209"/>
  <c r="A661" i="209"/>
  <c r="A703" i="210" l="1"/>
  <c r="I702" i="210"/>
  <c r="B702" i="210"/>
  <c r="A704" i="210"/>
  <c r="A732" i="204"/>
  <c r="W661" i="209"/>
  <c r="C661" i="209"/>
  <c r="F661" i="209"/>
  <c r="A662" i="209"/>
  <c r="A705" i="210" l="1"/>
  <c r="B704" i="210"/>
  <c r="I704" i="210"/>
  <c r="B703" i="210"/>
  <c r="I703" i="210"/>
  <c r="A733" i="204"/>
  <c r="A734" i="204" s="1"/>
  <c r="C662" i="209"/>
  <c r="W662" i="209"/>
  <c r="F662" i="209"/>
  <c r="A663" i="209"/>
  <c r="B705" i="210" l="1"/>
  <c r="I705" i="210"/>
  <c r="A706" i="210"/>
  <c r="A735" i="204"/>
  <c r="W663" i="209"/>
  <c r="C663" i="209"/>
  <c r="A664" i="209"/>
  <c r="B706" i="210" l="1"/>
  <c r="I706" i="210"/>
  <c r="A707" i="210"/>
  <c r="A736" i="204"/>
  <c r="W664" i="209"/>
  <c r="C664" i="209"/>
  <c r="F664" i="209"/>
  <c r="A665" i="209"/>
  <c r="A666" i="209" s="1"/>
  <c r="A737" i="204" l="1"/>
  <c r="A738" i="204" s="1"/>
  <c r="A739" i="204" s="1"/>
  <c r="A708" i="210"/>
  <c r="B707" i="210"/>
  <c r="I707" i="210"/>
  <c r="W666" i="209"/>
  <c r="F666" i="209" s="1"/>
  <c r="C666" i="209"/>
  <c r="C665" i="209"/>
  <c r="W665" i="209"/>
  <c r="F665" i="209"/>
  <c r="A667" i="209"/>
  <c r="B708" i="210" l="1"/>
  <c r="I708" i="210"/>
  <c r="L708" i="210" s="1"/>
  <c r="A709" i="210"/>
  <c r="A740" i="204"/>
  <c r="A668" i="209"/>
  <c r="W667" i="209"/>
  <c r="C667" i="209"/>
  <c r="F667" i="209"/>
  <c r="B709" i="210" l="1"/>
  <c r="I709" i="210"/>
  <c r="A710" i="210"/>
  <c r="A741" i="204"/>
  <c r="C668" i="209"/>
  <c r="W668" i="209"/>
  <c r="F668" i="209" s="1"/>
  <c r="A669" i="209"/>
  <c r="I710" i="210" l="1"/>
  <c r="B710" i="210"/>
  <c r="A711" i="210"/>
  <c r="A742" i="204"/>
  <c r="W669" i="209"/>
  <c r="F669" i="209"/>
  <c r="C669" i="209"/>
  <c r="A670" i="209"/>
  <c r="A712" i="210" l="1"/>
  <c r="I711" i="210"/>
  <c r="B711" i="210"/>
  <c r="A713" i="210"/>
  <c r="A743" i="204"/>
  <c r="A744" i="204" s="1"/>
  <c r="W670" i="209"/>
  <c r="F670" i="209" s="1"/>
  <c r="C670" i="209"/>
  <c r="A671" i="209"/>
  <c r="I713" i="210" l="1"/>
  <c r="B713" i="210"/>
  <c r="B712" i="210"/>
  <c r="I712" i="210"/>
  <c r="A714" i="210"/>
  <c r="A745" i="204"/>
  <c r="C671" i="209"/>
  <c r="W671" i="209"/>
  <c r="A672" i="209"/>
  <c r="A673" i="209" s="1"/>
  <c r="B714" i="210" l="1"/>
  <c r="I714" i="210"/>
  <c r="A715" i="210"/>
  <c r="A746" i="204"/>
  <c r="A747" i="204" s="1"/>
  <c r="C673" i="209"/>
  <c r="W673" i="209"/>
  <c r="F673" i="209" s="1"/>
  <c r="W672" i="209"/>
  <c r="F672" i="209"/>
  <c r="C672" i="209"/>
  <c r="A674" i="209"/>
  <c r="A716" i="210" l="1"/>
  <c r="B715" i="210"/>
  <c r="I715" i="210"/>
  <c r="L715" i="210" s="1"/>
  <c r="A717" i="210"/>
  <c r="A748" i="204"/>
  <c r="A675" i="209"/>
  <c r="A676" i="209" s="1"/>
  <c r="C674" i="209"/>
  <c r="W674" i="209"/>
  <c r="A718" i="210" l="1"/>
  <c r="I717" i="210"/>
  <c r="B717" i="210"/>
  <c r="A719" i="210"/>
  <c r="I716" i="210"/>
  <c r="B716" i="210"/>
  <c r="A749" i="204"/>
  <c r="A750" i="204" s="1"/>
  <c r="F676" i="209"/>
  <c r="C676" i="209"/>
  <c r="W676" i="209"/>
  <c r="A677" i="209"/>
  <c r="W675" i="209"/>
  <c r="F675" i="209" s="1"/>
  <c r="C675" i="209"/>
  <c r="I719" i="210" l="1"/>
  <c r="B719" i="210"/>
  <c r="A720" i="210"/>
  <c r="B718" i="210"/>
  <c r="I718" i="210"/>
  <c r="A721" i="210"/>
  <c r="A751" i="204"/>
  <c r="C677" i="209"/>
  <c r="W677" i="209"/>
  <c r="F677" i="209" s="1"/>
  <c r="A678" i="209"/>
  <c r="A722" i="210" l="1"/>
  <c r="I721" i="210"/>
  <c r="B721" i="210"/>
  <c r="B720" i="210"/>
  <c r="I720" i="210"/>
  <c r="A752" i="204"/>
  <c r="W678" i="209"/>
  <c r="F678" i="209"/>
  <c r="C678" i="209"/>
  <c r="A679" i="209"/>
  <c r="A723" i="210" l="1"/>
  <c r="I722" i="210"/>
  <c r="L722" i="210" s="1"/>
  <c r="B722" i="210"/>
  <c r="A753" i="204"/>
  <c r="C679" i="209"/>
  <c r="W679" i="209"/>
  <c r="F679" i="209" s="1"/>
  <c r="A680" i="209"/>
  <c r="B723" i="210" l="1"/>
  <c r="I723" i="210"/>
  <c r="A724" i="210"/>
  <c r="A754" i="204"/>
  <c r="F680" i="209"/>
  <c r="C680" i="209"/>
  <c r="W680" i="209"/>
  <c r="A681" i="209"/>
  <c r="I724" i="210" l="1"/>
  <c r="B724" i="210"/>
  <c r="A725" i="210"/>
  <c r="A755" i="204"/>
  <c r="W681" i="209"/>
  <c r="F681" i="209"/>
  <c r="C681" i="209"/>
  <c r="A682" i="209"/>
  <c r="B725" i="210" l="1"/>
  <c r="I725" i="210"/>
  <c r="A726" i="210"/>
  <c r="A756" i="204"/>
  <c r="F682" i="209"/>
  <c r="C682" i="209"/>
  <c r="W682" i="209"/>
  <c r="A683" i="209"/>
  <c r="I726" i="210" l="1"/>
  <c r="B726" i="210"/>
  <c r="A727" i="210"/>
  <c r="A757" i="204"/>
  <c r="F683" i="209"/>
  <c r="C683" i="209"/>
  <c r="W683" i="209"/>
  <c r="A684" i="209"/>
  <c r="A728" i="210" l="1"/>
  <c r="B727" i="210"/>
  <c r="I727" i="210"/>
  <c r="A758" i="204"/>
  <c r="W684" i="209"/>
  <c r="F684" i="209"/>
  <c r="C684" i="209"/>
  <c r="A685" i="209"/>
  <c r="I728" i="210" l="1"/>
  <c r="B728" i="210"/>
  <c r="A729" i="210"/>
  <c r="A730" i="210" s="1"/>
  <c r="A759" i="204"/>
  <c r="A760" i="204" s="1"/>
  <c r="C685" i="209"/>
  <c r="W685" i="209"/>
  <c r="A686" i="209"/>
  <c r="B730" i="210" l="1"/>
  <c r="I730" i="210"/>
  <c r="A731" i="210"/>
  <c r="B729" i="210"/>
  <c r="I729" i="210"/>
  <c r="L729" i="210" s="1"/>
  <c r="A761" i="204"/>
  <c r="A687" i="209"/>
  <c r="C686" i="209"/>
  <c r="W686" i="209"/>
  <c r="F686" i="209" s="1"/>
  <c r="A732" i="210" l="1"/>
  <c r="B731" i="210"/>
  <c r="I731" i="210"/>
  <c r="A762" i="204"/>
  <c r="A688" i="209"/>
  <c r="A689" i="209" s="1"/>
  <c r="W687" i="209"/>
  <c r="F687" i="209"/>
  <c r="C687" i="209"/>
  <c r="I732" i="210" l="1"/>
  <c r="B732" i="210"/>
  <c r="A733" i="210"/>
  <c r="A763" i="204"/>
  <c r="C689" i="209"/>
  <c r="W689" i="209"/>
  <c r="F689" i="209" s="1"/>
  <c r="A690" i="209"/>
  <c r="C688" i="209"/>
  <c r="W688" i="209"/>
  <c r="F688" i="209" s="1"/>
  <c r="A734" i="210" l="1"/>
  <c r="I733" i="210"/>
  <c r="B733" i="210"/>
  <c r="A764" i="204"/>
  <c r="W690" i="209"/>
  <c r="F690" i="209" s="1"/>
  <c r="C690" i="209"/>
  <c r="A691" i="209"/>
  <c r="A735" i="210" l="1"/>
  <c r="I734" i="210"/>
  <c r="B734" i="210"/>
  <c r="A736" i="210"/>
  <c r="A765" i="204"/>
  <c r="A692" i="209"/>
  <c r="C691" i="209"/>
  <c r="W691" i="209"/>
  <c r="F691" i="209" s="1"/>
  <c r="I736" i="210" l="1"/>
  <c r="L736" i="210" s="1"/>
  <c r="B736" i="210"/>
  <c r="B735" i="210"/>
  <c r="I735" i="210"/>
  <c r="A737" i="210"/>
  <c r="A766" i="204"/>
  <c r="C692" i="209"/>
  <c r="W692" i="209"/>
  <c r="F692" i="209" s="1"/>
  <c r="A693" i="209"/>
  <c r="A738" i="210" l="1"/>
  <c r="I737" i="210"/>
  <c r="B737" i="210"/>
  <c r="A739" i="210"/>
  <c r="A767" i="204"/>
  <c r="W693" i="209"/>
  <c r="C693" i="209"/>
  <c r="A694" i="209"/>
  <c r="A740" i="210" l="1"/>
  <c r="I739" i="210"/>
  <c r="B739" i="210"/>
  <c r="A741" i="210"/>
  <c r="I738" i="210"/>
  <c r="B738" i="210"/>
  <c r="A768" i="204"/>
  <c r="W694" i="209"/>
  <c r="F694" i="209"/>
  <c r="C694" i="209"/>
  <c r="A695" i="209"/>
  <c r="B741" i="210" l="1"/>
  <c r="I741" i="210"/>
  <c r="A742" i="210"/>
  <c r="B740" i="210"/>
  <c r="I740" i="210"/>
  <c r="A743" i="210"/>
  <c r="A744" i="210" s="1"/>
  <c r="A769" i="204"/>
  <c r="A770" i="204" s="1"/>
  <c r="W695" i="209"/>
  <c r="F695" i="209"/>
  <c r="C695" i="209"/>
  <c r="A696" i="209"/>
  <c r="I744" i="210" l="1"/>
  <c r="B744" i="210"/>
  <c r="A745" i="210"/>
  <c r="B743" i="210"/>
  <c r="I743" i="210"/>
  <c r="L743" i="210" s="1"/>
  <c r="B742" i="210"/>
  <c r="I742" i="210"/>
  <c r="A771" i="204"/>
  <c r="A772" i="204" s="1"/>
  <c r="W696" i="209"/>
  <c r="C696" i="209"/>
  <c r="A697" i="209"/>
  <c r="A698" i="209" s="1"/>
  <c r="A746" i="210" l="1"/>
  <c r="B745" i="210"/>
  <c r="I745" i="210"/>
  <c r="A773" i="204"/>
  <c r="W698" i="209"/>
  <c r="F698" i="209"/>
  <c r="C698" i="209"/>
  <c r="W697" i="209"/>
  <c r="F697" i="209"/>
  <c r="C697" i="209"/>
  <c r="A699" i="209"/>
  <c r="B746" i="210" l="1"/>
  <c r="I746" i="210"/>
  <c r="A747" i="210"/>
  <c r="A774" i="204"/>
  <c r="W699" i="209"/>
  <c r="F699" i="209"/>
  <c r="C699" i="209"/>
  <c r="A700" i="209"/>
  <c r="B747" i="210" l="1"/>
  <c r="I747" i="210"/>
  <c r="A748" i="210"/>
  <c r="A775" i="204"/>
  <c r="A776" i="204" s="1"/>
  <c r="A701" i="209"/>
  <c r="A702" i="209" s="1"/>
  <c r="W700" i="209"/>
  <c r="F700" i="209"/>
  <c r="C700" i="209"/>
  <c r="B748" i="210" l="1"/>
  <c r="I748" i="210"/>
  <c r="A749" i="210"/>
  <c r="A777" i="204"/>
  <c r="A703" i="209"/>
  <c r="A704" i="209" s="1"/>
  <c r="W702" i="209"/>
  <c r="F702" i="209"/>
  <c r="C702" i="209"/>
  <c r="W701" i="209"/>
  <c r="F701" i="209"/>
  <c r="C701" i="209"/>
  <c r="B749" i="210" l="1"/>
  <c r="I749" i="210"/>
  <c r="A750" i="210"/>
  <c r="A751" i="210"/>
  <c r="A778" i="204"/>
  <c r="W704" i="209"/>
  <c r="F704" i="209"/>
  <c r="C704" i="209"/>
  <c r="W703" i="209"/>
  <c r="F703" i="209"/>
  <c r="C703" i="209"/>
  <c r="A705" i="209"/>
  <c r="A706" i="209" s="1"/>
  <c r="I751" i="210" l="1"/>
  <c r="B751" i="210"/>
  <c r="B750" i="210"/>
  <c r="I750" i="210"/>
  <c r="L750" i="210" s="1"/>
  <c r="A752" i="210"/>
  <c r="A753" i="210" s="1"/>
  <c r="A779" i="204"/>
  <c r="A780" i="204" s="1"/>
  <c r="A707" i="209"/>
  <c r="W706" i="209"/>
  <c r="F706" i="209"/>
  <c r="C706" i="209"/>
  <c r="W705" i="209"/>
  <c r="F705" i="209"/>
  <c r="C705" i="209"/>
  <c r="B753" i="210" l="1"/>
  <c r="I753" i="210"/>
  <c r="B752" i="210"/>
  <c r="I752" i="210"/>
  <c r="A754" i="210"/>
  <c r="A755" i="210" s="1"/>
  <c r="A781" i="204"/>
  <c r="W707" i="209"/>
  <c r="C707" i="209"/>
  <c r="A708" i="209"/>
  <c r="A709" i="209" s="1"/>
  <c r="A756" i="210" l="1"/>
  <c r="B756" i="210" s="1"/>
  <c r="I755" i="210"/>
  <c r="B755" i="210"/>
  <c r="I754" i="210"/>
  <c r="B754" i="210"/>
  <c r="A782" i="204"/>
  <c r="W709" i="209"/>
  <c r="F709" i="209" s="1"/>
  <c r="C709" i="209"/>
  <c r="A710" i="209"/>
  <c r="W708" i="209"/>
  <c r="F708" i="209"/>
  <c r="C708" i="209"/>
  <c r="I756" i="210" l="1"/>
  <c r="A757" i="210"/>
  <c r="A783" i="204"/>
  <c r="I757" i="210"/>
  <c r="L757" i="210" s="1"/>
  <c r="B757" i="210"/>
  <c r="A758" i="210"/>
  <c r="A759" i="210" s="1"/>
  <c r="W710" i="209"/>
  <c r="F710" i="209"/>
  <c r="C710" i="209"/>
  <c r="A711" i="209"/>
  <c r="A712" i="209" s="1"/>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s="1"/>
  <c r="C714" i="209"/>
  <c r="A715" i="209"/>
  <c r="A787" i="204" l="1"/>
  <c r="A765" i="210"/>
  <c r="I764" i="210"/>
  <c r="L764" i="210" s="1"/>
  <c r="B764" i="210"/>
  <c r="W715" i="209"/>
  <c r="C715" i="209"/>
  <c r="A716" i="209"/>
  <c r="A717" i="209" s="1"/>
  <c r="A788" i="204" l="1"/>
  <c r="A766" i="210"/>
  <c r="A767" i="210" s="1"/>
  <c r="B765" i="210"/>
  <c r="I765" i="210"/>
  <c r="W717" i="209"/>
  <c r="F717" i="209"/>
  <c r="C717" i="209"/>
  <c r="W716" i="209"/>
  <c r="F716" i="209" s="1"/>
  <c r="C716" i="209"/>
  <c r="A718" i="209"/>
  <c r="A789" i="204" l="1"/>
  <c r="I767" i="210"/>
  <c r="B767" i="210"/>
  <c r="B766" i="210"/>
  <c r="I766" i="210"/>
  <c r="A768" i="210"/>
  <c r="W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s="1"/>
  <c r="C721" i="209"/>
  <c r="A723" i="209"/>
  <c r="A795" i="204" l="1"/>
  <c r="A796" i="204" s="1"/>
  <c r="B771" i="210"/>
  <c r="I771" i="210"/>
  <c r="L771" i="210" s="1"/>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s="1"/>
  <c r="C733" i="209"/>
  <c r="A734" i="209"/>
  <c r="A735" i="209" s="1"/>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C740" i="209"/>
  <c r="A741" i="209"/>
  <c r="A813" i="204" l="1"/>
  <c r="I790" i="210"/>
  <c r="B790" i="210"/>
  <c r="A791" i="210"/>
  <c r="A742" i="209"/>
  <c r="C741" i="209"/>
  <c r="W741" i="209"/>
  <c r="F741" i="209" s="1"/>
  <c r="A814" i="204" l="1"/>
  <c r="I791" i="210"/>
  <c r="B791" i="210"/>
  <c r="A792" i="210"/>
  <c r="W742" i="209"/>
  <c r="F742" i="209"/>
  <c r="C742" i="209"/>
  <c r="A743" i="209"/>
  <c r="A744" i="209" s="1"/>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C751" i="209"/>
  <c r="A752" i="209"/>
  <c r="A804" i="210" l="1"/>
  <c r="I804" i="210" s="1"/>
  <c r="B803" i="210"/>
  <c r="I803" i="210"/>
  <c r="A825" i="204"/>
  <c r="A753" i="209"/>
  <c r="W752" i="209"/>
  <c r="F752" i="209"/>
  <c r="C752" i="209"/>
  <c r="A805" i="210" l="1"/>
  <c r="B804" i="210"/>
  <c r="A826" i="204"/>
  <c r="A827" i="204" s="1"/>
  <c r="A806" i="210"/>
  <c r="I805" i="210"/>
  <c r="B805" i="210"/>
  <c r="C753" i="209"/>
  <c r="W753" i="209"/>
  <c r="F753" i="209"/>
  <c r="A754" i="209"/>
  <c r="A755" i="209" s="1"/>
  <c r="A828" i="204" l="1"/>
  <c r="B806" i="210"/>
  <c r="I806" i="210"/>
  <c r="L806" i="210" s="1"/>
  <c r="A807" i="210"/>
  <c r="W755" i="209"/>
  <c r="F755" i="209" s="1"/>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s="1"/>
  <c r="C760" i="209"/>
  <c r="A836" i="204" l="1"/>
  <c r="A837" i="204"/>
  <c r="I813" i="210"/>
  <c r="L813" i="210" s="1"/>
  <c r="B813" i="210"/>
  <c r="A814" i="210"/>
  <c r="W761" i="209"/>
  <c r="F761" i="209"/>
  <c r="C761" i="209"/>
  <c r="A762" i="209"/>
  <c r="A838" i="204" l="1"/>
  <c r="A839" i="204" s="1"/>
  <c r="A815" i="210"/>
  <c r="I814" i="210"/>
  <c r="B814" i="210"/>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s="1"/>
  <c r="C766" i="209"/>
  <c r="A767" i="209"/>
  <c r="A845" i="204" l="1"/>
  <c r="A846" i="204" s="1"/>
  <c r="I820" i="210"/>
  <c r="B820" i="210"/>
  <c r="L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2" i="209"/>
  <c r="A773" i="209" l="1"/>
  <c r="A774" i="209" s="1"/>
  <c r="A851" i="204"/>
  <c r="I826" i="210"/>
  <c r="B826" i="210"/>
  <c r="A827" i="210"/>
  <c r="W773" i="209"/>
  <c r="C772" i="209"/>
  <c r="W772" i="209"/>
  <c r="F772" i="209"/>
  <c r="A775" i="209" l="1"/>
  <c r="W774" i="209"/>
  <c r="C774" i="209"/>
  <c r="F774" i="209"/>
  <c r="C773" i="209"/>
  <c r="A852" i="204"/>
  <c r="I827" i="210"/>
  <c r="L827" i="210" s="1"/>
  <c r="B827" i="210"/>
  <c r="A828" i="210"/>
  <c r="A776" i="209"/>
  <c r="C775" i="209"/>
  <c r="W775" i="209"/>
  <c r="F775" i="209" s="1"/>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s="1"/>
  <c r="A857" i="204" l="1"/>
  <c r="B833" i="210"/>
  <c r="I833" i="210"/>
  <c r="A834" i="210"/>
  <c r="A835" i="210" s="1"/>
  <c r="I832" i="210"/>
  <c r="B832" i="210"/>
  <c r="W780" i="209"/>
  <c r="F780" i="209"/>
  <c r="C780" i="209"/>
  <c r="W779" i="209"/>
  <c r="F779" i="209"/>
  <c r="C779" i="209"/>
  <c r="A781" i="209"/>
  <c r="A858" i="204" l="1"/>
  <c r="I835" i="210"/>
  <c r="B835" i="210"/>
  <c r="I834" i="210"/>
  <c r="L834" i="210" s="1"/>
  <c r="B834" i="210"/>
  <c r="A836" i="210"/>
  <c r="C781" i="209"/>
  <c r="W781" i="209"/>
  <c r="A782" i="209"/>
  <c r="A783" i="209" s="1"/>
  <c r="A859" i="204" l="1"/>
  <c r="A860" i="204"/>
  <c r="I836" i="210"/>
  <c r="B836" i="210"/>
  <c r="A837" i="210"/>
  <c r="C783" i="209"/>
  <c r="W783" i="209"/>
  <c r="F783" i="209"/>
  <c r="C782" i="209"/>
  <c r="W782" i="209"/>
  <c r="F782" i="209"/>
  <c r="A784" i="209"/>
  <c r="A861" i="204" l="1"/>
  <c r="A862" i="204" s="1"/>
  <c r="I837" i="210"/>
  <c r="B837" i="210"/>
  <c r="A838" i="210"/>
  <c r="W784" i="209"/>
  <c r="C784" i="209"/>
  <c r="A785" i="209"/>
  <c r="A786" i="209" s="1"/>
  <c r="A863" i="204" l="1"/>
  <c r="I838" i="210"/>
  <c r="B838" i="210"/>
  <c r="A839" i="210"/>
  <c r="W786" i="209"/>
  <c r="F786" i="209"/>
  <c r="C786" i="209"/>
  <c r="A787" i="209"/>
  <c r="C785" i="209"/>
  <c r="W785" i="209"/>
  <c r="F785" i="209" s="1"/>
  <c r="A864" i="204" l="1"/>
  <c r="A865" i="204"/>
  <c r="A840" i="210"/>
  <c r="A841" i="210" s="1"/>
  <c r="B839" i="210"/>
  <c r="I839" i="210"/>
  <c r="A788" i="209"/>
  <c r="A789" i="209" s="1"/>
  <c r="W787" i="209"/>
  <c r="F787" i="209" s="1"/>
  <c r="C787" i="209"/>
  <c r="A866" i="204" l="1"/>
  <c r="A842" i="210"/>
  <c r="A843" i="210" s="1"/>
  <c r="I841" i="210"/>
  <c r="L841" i="210" s="1"/>
  <c r="B841" i="210"/>
  <c r="I840" i="210"/>
  <c r="B840" i="210"/>
  <c r="W789" i="209"/>
  <c r="F789" i="209"/>
  <c r="C789" i="209"/>
  <c r="A790" i="209"/>
  <c r="A791" i="209" s="1"/>
  <c r="C788" i="209"/>
  <c r="W788" i="209"/>
  <c r="F788" i="209"/>
  <c r="A867" i="204" l="1"/>
  <c r="A868" i="204"/>
  <c r="A869" i="204" s="1"/>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W796" i="209"/>
  <c r="F796" i="209" s="1"/>
  <c r="C796" i="209"/>
  <c r="A797" i="209"/>
  <c r="W795" i="209"/>
  <c r="C795" i="209"/>
  <c r="A874" i="204" l="1"/>
  <c r="I851" i="210"/>
  <c r="B851" i="210"/>
  <c r="A852" i="210"/>
  <c r="I850" i="210"/>
  <c r="B850" i="210"/>
  <c r="C797" i="209"/>
  <c r="W797" i="209"/>
  <c r="F797" i="209"/>
  <c r="A798" i="209"/>
  <c r="A875" i="204" l="1"/>
  <c r="I852" i="210"/>
  <c r="B852" i="210"/>
  <c r="A853" i="210"/>
  <c r="W798" i="209"/>
  <c r="F798" i="209" s="1"/>
  <c r="C798" i="209"/>
  <c r="A799" i="209"/>
  <c r="A800" i="209" s="1"/>
  <c r="A876" i="204" l="1"/>
  <c r="I853" i="210"/>
  <c r="B853" i="210"/>
  <c r="A854" i="210"/>
  <c r="C800" i="209"/>
  <c r="W800" i="209"/>
  <c r="F800" i="209" s="1"/>
  <c r="A801" i="209"/>
  <c r="W799" i="209"/>
  <c r="F799" i="209" s="1"/>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s="1"/>
  <c r="C804" i="209"/>
  <c r="A805" i="209"/>
  <c r="A882" i="204" l="1"/>
  <c r="I859" i="210"/>
  <c r="B859" i="210"/>
  <c r="A860" i="210"/>
  <c r="W805" i="209"/>
  <c r="F805" i="209" s="1"/>
  <c r="C805" i="209"/>
  <c r="A806" i="209"/>
  <c r="A807" i="209" s="1"/>
  <c r="A808" i="209" l="1"/>
  <c r="A809" i="209" s="1"/>
  <c r="A883" i="204"/>
  <c r="I860" i="210"/>
  <c r="B860" i="210"/>
  <c r="A861" i="210"/>
  <c r="W807" i="209"/>
  <c r="F807" i="209"/>
  <c r="C807" i="209"/>
  <c r="C806" i="209"/>
  <c r="W806" i="209"/>
  <c r="C809" i="209" l="1"/>
  <c r="W809" i="209"/>
  <c r="F809" i="209"/>
  <c r="A810" i="209"/>
  <c r="A811" i="209" s="1"/>
  <c r="C808" i="209"/>
  <c r="F808" i="209"/>
  <c r="W808" i="209"/>
  <c r="A884" i="204"/>
  <c r="I861" i="210"/>
  <c r="B861" i="210"/>
  <c r="A862" i="210"/>
  <c r="W811" i="209" l="1"/>
  <c r="F811" i="209"/>
  <c r="C811" i="209"/>
  <c r="A812" i="209"/>
  <c r="W812" i="209" s="1"/>
  <c r="A885" i="204"/>
  <c r="W810" i="209"/>
  <c r="F810" i="209" s="1"/>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W816" i="209" l="1"/>
  <c r="F816" i="209" s="1"/>
  <c r="A892" i="204"/>
  <c r="C816" i="209"/>
  <c r="A868" i="210"/>
  <c r="A869" i="210" s="1"/>
  <c r="I867" i="210"/>
  <c r="B867" i="210"/>
  <c r="A818" i="209"/>
  <c r="A819" i="209" s="1"/>
  <c r="W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C824" i="209"/>
  <c r="W824" i="209"/>
  <c r="F824" i="209" s="1"/>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I892" i="210" s="1"/>
  <c r="B891" i="210"/>
  <c r="I891" i="210"/>
  <c r="W835" i="209"/>
  <c r="F835" i="209"/>
  <c r="C835" i="209"/>
  <c r="A836" i="209"/>
  <c r="A893" i="210" l="1"/>
  <c r="B892" i="210"/>
  <c r="I893" i="210"/>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C839" i="209"/>
  <c r="A840" i="209"/>
  <c r="I897" i="210" l="1"/>
  <c r="L897" i="210"/>
  <c r="B897" i="210"/>
  <c r="A898" i="210"/>
  <c r="W840" i="209"/>
  <c r="F840" i="209" s="1"/>
  <c r="C840" i="209"/>
  <c r="A841" i="209"/>
  <c r="I898" i="210" l="1"/>
  <c r="B898" i="210"/>
  <c r="A899" i="210"/>
  <c r="W841" i="209"/>
  <c r="F841" i="209" s="1"/>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A851" i="209"/>
  <c r="A852" i="209" s="1"/>
  <c r="A853" i="209" s="1"/>
  <c r="I910" i="210" l="1"/>
  <c r="B910" i="210"/>
  <c r="A911" i="210"/>
  <c r="W853" i="209"/>
  <c r="C853" i="209"/>
  <c r="F853" i="209"/>
  <c r="C852" i="209"/>
  <c r="W852" i="209"/>
  <c r="F852" i="209"/>
  <c r="C851" i="209"/>
  <c r="W851" i="209"/>
  <c r="F851" i="209" s="1"/>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C864" i="209"/>
  <c r="W864" i="209"/>
  <c r="F864" i="209" s="1"/>
  <c r="A865" i="209"/>
  <c r="B923" i="210" l="1"/>
  <c r="A924" i="210"/>
  <c r="I924" i="210" s="1"/>
  <c r="A925" i="210"/>
  <c r="A866" i="209"/>
  <c r="A867" i="209" s="1"/>
  <c r="W865" i="209"/>
  <c r="F865" i="209" s="1"/>
  <c r="C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C871" i="209" l="1"/>
  <c r="W871" i="209"/>
  <c r="F871" i="209" s="1"/>
  <c r="A928" i="210"/>
  <c r="A872" i="209"/>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s="1"/>
  <c r="C876" i="209"/>
  <c r="A877" i="209"/>
  <c r="F875" i="209"/>
  <c r="C875" i="209"/>
  <c r="W875" i="209"/>
  <c r="I931" i="210" l="1"/>
  <c r="A932" i="210"/>
  <c r="B931" i="210"/>
  <c r="C877" i="209"/>
  <c r="W877" i="209"/>
  <c r="F877" i="209" s="1"/>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2" i="209"/>
  <c r="A883" i="209" s="1"/>
  <c r="F881" i="209"/>
  <c r="C881" i="209"/>
  <c r="W881" i="209"/>
  <c r="B936" i="210" l="1"/>
  <c r="I936" i="210"/>
  <c r="A937" i="210"/>
  <c r="C883" i="209"/>
  <c r="W883" i="209"/>
  <c r="A884" i="209"/>
  <c r="W882" i="209"/>
  <c r="F882" i="209"/>
  <c r="C882" i="209"/>
  <c r="I937" i="210" l="1"/>
  <c r="B937" i="210"/>
  <c r="A938" i="210"/>
  <c r="F884" i="209"/>
  <c r="C884" i="209"/>
  <c r="W884" i="209"/>
  <c r="A885" i="209"/>
  <c r="A886" i="209" s="1"/>
  <c r="A939" i="210" l="1"/>
  <c r="I938" i="210"/>
  <c r="B938" i="210"/>
  <c r="C886" i="209"/>
  <c r="W886" i="209"/>
  <c r="F886" i="209" s="1"/>
  <c r="W885" i="209"/>
  <c r="F885" i="209"/>
  <c r="C885" i="209"/>
  <c r="A887" i="209"/>
  <c r="B939" i="210" l="1"/>
  <c r="I939" i="210"/>
  <c r="L939" i="210"/>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s="1"/>
  <c r="C892" i="209"/>
  <c r="W891" i="209"/>
  <c r="C891" i="209"/>
  <c r="A893" i="209"/>
  <c r="I944" i="210" l="1"/>
  <c r="B944" i="210"/>
  <c r="A945" i="210"/>
  <c r="W893" i="209"/>
  <c r="F893" i="209" s="1"/>
  <c r="C893" i="209"/>
  <c r="A894" i="209"/>
  <c r="B945" i="210" l="1"/>
  <c r="I945" i="210"/>
  <c r="A946" i="210"/>
  <c r="W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c r="W902" i="209"/>
  <c r="F902" i="209"/>
  <c r="C902" i="209"/>
  <c r="A903" i="209"/>
  <c r="A904" i="209" s="1"/>
  <c r="A956" i="210" l="1"/>
  <c r="A957" i="210" s="1"/>
  <c r="B956" i="210"/>
  <c r="I956" i="210"/>
  <c r="I955" i="210"/>
  <c r="B955" i="210"/>
  <c r="I954" i="210"/>
  <c r="B954" i="210"/>
  <c r="W904" i="209"/>
  <c r="F904" i="209"/>
  <c r="C904" i="209"/>
  <c r="A905" i="209"/>
  <c r="W903" i="209"/>
  <c r="F903" i="209"/>
  <c r="C903" i="209"/>
  <c r="I957" i="210" l="1"/>
  <c r="A958" i="210"/>
  <c r="B957" i="210"/>
  <c r="I958" i="210"/>
  <c r="B958" i="210"/>
  <c r="A959" i="210"/>
  <c r="A960" i="210"/>
  <c r="W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I970" i="210" s="1"/>
  <c r="B967" i="210"/>
  <c r="I967" i="210"/>
  <c r="L967" i="210" s="1"/>
  <c r="W912" i="209"/>
  <c r="F912" i="209"/>
  <c r="C912" i="209"/>
  <c r="A913" i="209"/>
  <c r="A971" i="210" l="1"/>
  <c r="B970" i="210"/>
  <c r="B969" i="210"/>
  <c r="I969" i="210"/>
  <c r="A972" i="210"/>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s="1"/>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s="1"/>
  <c r="C928" i="209"/>
  <c r="W927" i="209"/>
  <c r="C927" i="209"/>
  <c r="B990" i="210" l="1"/>
  <c r="I990" i="210"/>
  <c r="A991" i="210"/>
  <c r="W929" i="209"/>
  <c r="F929" i="209" s="1"/>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s="1"/>
  <c r="W938" i="209"/>
  <c r="C938" i="209"/>
  <c r="A940" i="209"/>
  <c r="A941" i="209" s="1"/>
  <c r="A1000" i="210" l="1"/>
  <c r="I999" i="210"/>
  <c r="B999" i="210"/>
  <c r="W941" i="209"/>
  <c r="C941" i="209"/>
  <c r="F941" i="209"/>
  <c r="A942" i="209"/>
  <c r="W940" i="209"/>
  <c r="F940" i="209"/>
  <c r="C940" i="209"/>
  <c r="I1000" i="210" l="1"/>
  <c r="B1000" i="210"/>
  <c r="A1001" i="210"/>
  <c r="C942" i="209"/>
  <c r="W942" i="209"/>
  <c r="F942" i="209" s="1"/>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s="1"/>
  <c r="A949" i="209"/>
  <c r="I1007" i="210" l="1"/>
  <c r="B1007" i="210"/>
  <c r="A1008" i="210"/>
  <c r="W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s="1"/>
  <c r="C952" i="209"/>
  <c r="A953" i="209"/>
  <c r="A954" i="209" s="1"/>
  <c r="I1012" i="210" l="1"/>
  <c r="B1012" i="210"/>
  <c r="A1013" i="210"/>
  <c r="C954" i="209"/>
  <c r="W954" i="209"/>
  <c r="F954" i="209"/>
  <c r="W953" i="209"/>
  <c r="C953" i="209"/>
  <c r="F953" i="209"/>
  <c r="A955" i="209"/>
  <c r="A956" i="209" s="1"/>
  <c r="I1013" i="210" l="1"/>
  <c r="B1013" i="210"/>
  <c r="A1014" i="210"/>
  <c r="A957" i="209"/>
  <c r="W956" i="209"/>
  <c r="F956" i="209" s="1"/>
  <c r="C956" i="209"/>
  <c r="W955" i="209"/>
  <c r="F955" i="209"/>
  <c r="C955" i="209"/>
  <c r="A958" i="209" l="1"/>
  <c r="A959" i="209" s="1"/>
  <c r="B1014" i="210"/>
  <c r="I1014" i="210"/>
  <c r="A1015" i="210"/>
  <c r="W958" i="209"/>
  <c r="F958" i="209"/>
  <c r="C958" i="209"/>
  <c r="C957" i="209"/>
  <c r="W957" i="209"/>
  <c r="W959" i="209" l="1"/>
  <c r="F959" i="209" s="1"/>
  <c r="C959" i="209"/>
  <c r="A960" i="209"/>
  <c r="I1015" i="210"/>
  <c r="B1015" i="210"/>
  <c r="A1016" i="210"/>
  <c r="A961"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C963" i="209"/>
  <c r="W963" i="209"/>
  <c r="F963" i="209" s="1"/>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C971" i="209"/>
  <c r="W971" i="209"/>
  <c r="A972" i="209"/>
  <c r="I1030" i="210" l="1"/>
  <c r="L1030" i="210" s="1"/>
  <c r="B1030" i="210"/>
  <c r="A1031" i="210"/>
  <c r="A1032" i="210" s="1"/>
  <c r="C972" i="209"/>
  <c r="W972" i="209"/>
  <c r="F972" i="209" s="1"/>
  <c r="A973" i="209"/>
  <c r="A974" i="209" l="1"/>
  <c r="C974" i="209" s="1"/>
  <c r="I1032" i="210"/>
  <c r="B1032" i="210"/>
  <c r="I1031" i="210"/>
  <c r="B1031" i="210"/>
  <c r="A1033" i="210"/>
  <c r="A1034" i="210" s="1"/>
  <c r="A1035" i="210" s="1"/>
  <c r="W973" i="209"/>
  <c r="F973" i="209"/>
  <c r="C973" i="209"/>
  <c r="A975" i="209" l="1"/>
  <c r="C975" i="209"/>
  <c r="A976" i="209"/>
  <c r="A977" i="209" s="1"/>
  <c r="W974" i="209"/>
  <c r="F974" i="209" s="1"/>
  <c r="W975" i="209"/>
  <c r="I1035" i="210"/>
  <c r="B1035" i="210"/>
  <c r="I1034" i="210"/>
  <c r="B1034" i="210"/>
  <c r="A1036" i="210"/>
  <c r="I1033" i="210"/>
  <c r="B1033" i="210"/>
  <c r="F975" i="209" l="1"/>
  <c r="C977" i="209"/>
  <c r="W977" i="209"/>
  <c r="F977" i="209" s="1"/>
  <c r="W976" i="209"/>
  <c r="F976" i="209" s="1"/>
  <c r="C976" i="209"/>
  <c r="A978" i="209"/>
  <c r="A1037" i="210"/>
  <c r="A1038" i="210" s="1"/>
  <c r="I1036" i="210"/>
  <c r="B1036" i="210"/>
  <c r="A979" i="209" l="1"/>
  <c r="A980" i="209" s="1"/>
  <c r="W978" i="209"/>
  <c r="F978" i="209" s="1"/>
  <c r="C978" i="209"/>
  <c r="B1038" i="210"/>
  <c r="I1038" i="210"/>
  <c r="I1037" i="210"/>
  <c r="L1037" i="210" s="1"/>
  <c r="B1037" i="210"/>
  <c r="A1039" i="210"/>
  <c r="C980" i="209" l="1"/>
  <c r="A981" i="209"/>
  <c r="W980" i="209"/>
  <c r="F980" i="209" s="1"/>
  <c r="C979" i="209"/>
  <c r="W979" i="209"/>
  <c r="A1040" i="210"/>
  <c r="A1041" i="210" s="1"/>
  <c r="I1039" i="210"/>
  <c r="B1039" i="210"/>
  <c r="W981" i="209"/>
  <c r="A982" i="209"/>
  <c r="F981" i="209" l="1"/>
  <c r="C981" i="209"/>
  <c r="I1041" i="210"/>
  <c r="B1041" i="210"/>
  <c r="I1040" i="210"/>
  <c r="B1040" i="210"/>
  <c r="A1042" i="210"/>
  <c r="A1043" i="210" s="1"/>
  <c r="A1044" i="210" s="1"/>
  <c r="W982" i="209"/>
  <c r="C982" i="209"/>
  <c r="A983" i="209"/>
  <c r="B1044" i="210" l="1"/>
  <c r="I1044" i="210"/>
  <c r="L1044" i="210"/>
  <c r="I1043" i="210"/>
  <c r="B1043" i="210"/>
  <c r="A1045" i="210"/>
  <c r="I1042" i="210"/>
  <c r="B1042" i="210"/>
  <c r="W983" i="209"/>
  <c r="F983" i="209" s="1"/>
  <c r="C983" i="209"/>
  <c r="A984" i="209"/>
  <c r="A1046" i="210" l="1"/>
  <c r="A1047" i="210" s="1"/>
  <c r="I1045" i="210"/>
  <c r="B1045" i="210"/>
  <c r="W984" i="209"/>
  <c r="F984" i="209"/>
  <c r="C984" i="209"/>
  <c r="A985" i="209"/>
  <c r="I1047" i="210" l="1"/>
  <c r="B1047" i="210"/>
  <c r="I1046" i="210"/>
  <c r="B1046" i="210"/>
  <c r="A1048" i="210"/>
  <c r="W985" i="209"/>
  <c r="F985" i="209" s="1"/>
  <c r="C985" i="209"/>
  <c r="A986" i="209"/>
  <c r="I1048" i="210" l="1"/>
  <c r="B1048" i="210"/>
  <c r="A1049" i="210"/>
  <c r="A987" i="209"/>
  <c r="W986" i="209"/>
  <c r="F986" i="209" s="1"/>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c r="C1065" i="209" l="1"/>
  <c r="W1065" i="209"/>
  <c r="F1065" i="209" s="1"/>
  <c r="A1066" i="209"/>
  <c r="W1064" i="209"/>
  <c r="F1064" i="209"/>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C1081" i="209"/>
  <c r="A1084" i="209"/>
  <c r="W1084" i="209" l="1"/>
  <c r="F1084" i="209"/>
  <c r="C1084" i="209"/>
  <c r="A1085" i="209"/>
  <c r="A1086" i="209" s="1"/>
  <c r="W1083" i="209"/>
  <c r="F1083" i="209" s="1"/>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s="1"/>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s="1"/>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A1198" i="209" s="1"/>
  <c r="W1195" i="209"/>
  <c r="F1195" i="209"/>
  <c r="C1195"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s="1"/>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s="1"/>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F1408" i="209"/>
  <c r="C1408" i="209"/>
  <c r="W1408" i="209"/>
  <c r="W1407" i="209"/>
  <c r="F1407" i="209"/>
  <c r="C1407" i="209"/>
  <c r="F1409" i="209" l="1"/>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s="1"/>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7" i="209"/>
  <c r="A1528" i="209" l="1"/>
  <c r="A1529" i="209"/>
  <c r="W1529" i="209" s="1"/>
  <c r="W1528" i="209"/>
  <c r="F1528" i="209"/>
  <c r="C1528" i="209"/>
  <c r="W1527" i="209"/>
  <c r="F1527" i="209"/>
  <c r="C1527" i="209"/>
  <c r="W1526" i="209"/>
  <c r="F1526" i="209"/>
  <c r="C1526" i="209"/>
  <c r="C1529" i="209" l="1"/>
  <c r="A1530" i="209"/>
  <c r="A1531" i="209"/>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39" i="209" s="1"/>
  <c r="A1640" i="209" l="1"/>
  <c r="W1640" i="209"/>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s="1"/>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c r="A1734" i="209" l="1"/>
  <c r="W1734" i="209" s="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W1994" i="209"/>
  <c r="F1994" i="209"/>
  <c r="C1994" i="209"/>
  <c r="A1996" i="209"/>
  <c r="A1997" i="209" s="1"/>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7" i="209"/>
  <c r="A2048" i="209" s="1"/>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s="1"/>
  <c r="F2052" i="209"/>
  <c r="W2052" i="209"/>
  <c r="C2052" i="209"/>
  <c r="W2056" i="209" l="1"/>
  <c r="C2056" i="209"/>
  <c r="F2056" i="209"/>
  <c r="F2055" i="209"/>
  <c r="C2055" i="209"/>
  <c r="W2055" i="209"/>
  <c r="A2057" i="209"/>
  <c r="A2058" i="209" s="1"/>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s="1"/>
  <c r="W2065" i="209" l="1"/>
  <c r="C2065" i="209"/>
  <c r="F2065" i="209"/>
  <c r="W2064" i="209"/>
  <c r="F2064" i="209"/>
  <c r="C2064" i="209"/>
  <c r="W2063" i="209"/>
  <c r="F2063" i="209"/>
  <c r="C2063" i="209"/>
  <c r="A2066" i="209"/>
  <c r="A2067" i="209" s="1"/>
  <c r="W2067" i="209" l="1"/>
  <c r="F2067" i="209"/>
  <c r="C2067" i="209"/>
  <c r="C2066" i="209"/>
  <c r="W2066" i="209"/>
  <c r="F2066" i="209"/>
  <c r="A2068" i="209"/>
  <c r="W2068" i="209" l="1"/>
  <c r="C2068" i="209"/>
  <c r="F2068" i="209"/>
  <c r="A2069" i="209"/>
  <c r="A2070" i="209"/>
  <c r="A2071" i="209" l="1"/>
  <c r="W2071" i="209"/>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W2089" i="209"/>
  <c r="F2089" i="209"/>
  <c r="C2089" i="209"/>
  <c r="A2091" i="209"/>
  <c r="A2092" i="209" s="1"/>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s="1"/>
  <c r="C2115" i="209" s="1"/>
  <c r="W2115" i="209" l="1"/>
  <c r="F2115" i="209"/>
  <c r="A2116" i="209"/>
  <c r="W2114" i="209"/>
  <c r="F2114" i="209"/>
  <c r="C2114" i="209"/>
  <c r="A2117" i="209"/>
  <c r="A2118" i="209" s="1"/>
  <c r="F2116" i="209"/>
  <c r="C2116" i="209"/>
  <c r="W2116" i="209"/>
  <c r="W2118" i="209" l="1"/>
  <c r="C2118" i="209"/>
  <c r="F2118" i="209"/>
  <c r="A2119" i="209"/>
  <c r="C2117" i="209"/>
  <c r="W2117" i="209"/>
  <c r="F2117" i="209"/>
  <c r="W2119" i="209" l="1"/>
  <c r="F2119" i="209"/>
  <c r="C2119" i="209"/>
  <c r="A2120" i="209"/>
  <c r="A2121" i="209" s="1"/>
  <c r="A2122" i="209" l="1"/>
  <c r="W2121" i="209"/>
  <c r="F2121" i="209"/>
  <c r="C2121" i="209"/>
  <c r="F2120" i="209"/>
  <c r="W2120" i="209"/>
  <c r="C2120" i="209"/>
  <c r="W2122" i="209" l="1"/>
  <c r="F2122" i="209"/>
  <c r="C2122" i="209"/>
  <c r="A2123" i="209"/>
  <c r="C2123" i="209" l="1"/>
  <c r="W2123" i="209"/>
  <c r="A2124" i="209"/>
  <c r="A2125" i="209" s="1"/>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s="1"/>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s="1"/>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F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s="1"/>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A2275" i="209" s="1"/>
  <c r="F2273" i="209"/>
  <c r="C2273" i="209"/>
  <c r="W2273"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C2283" i="209"/>
  <c r="F2283" i="209"/>
  <c r="A2286" i="209" l="1"/>
  <c r="W2286" i="209" s="1"/>
  <c r="C2285" i="209"/>
  <c r="F2285" i="209"/>
  <c r="C2286" i="209" l="1"/>
  <c r="A2287" i="209"/>
  <c r="F2286" i="209"/>
  <c r="A2288" i="209"/>
  <c r="W2287" i="209"/>
  <c r="C2287" i="209"/>
  <c r="F2287" i="209"/>
  <c r="A2289" i="209" l="1"/>
  <c r="A2290" i="209" s="1"/>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s="1"/>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W2446" i="209"/>
  <c r="A2447" i="209"/>
  <c r="A2448" i="209"/>
  <c r="W2445" i="209"/>
  <c r="F2445" i="209"/>
  <c r="C2445" i="209"/>
  <c r="W2444" i="209"/>
  <c r="C2444" i="209"/>
  <c r="F2444" i="209"/>
  <c r="C2446" i="209" l="1"/>
  <c r="W2448" i="209"/>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W2458" i="209"/>
  <c r="F2458" i="209"/>
  <c r="C2458" i="209"/>
  <c r="W2457" i="209"/>
  <c r="F2457" i="209"/>
  <c r="C2457" i="209"/>
  <c r="A2460" i="209" l="1"/>
  <c r="F2459" i="209"/>
  <c r="C2459" i="209"/>
  <c r="W2459" i="209"/>
  <c r="W2460" i="209"/>
  <c r="F2460" i="209"/>
  <c r="C2460" i="209"/>
  <c r="A2461" i="209"/>
  <c r="A2462" i="209" s="1"/>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s="1"/>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s="1"/>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s="1"/>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s="1"/>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s="1"/>
  <c r="A2779" i="209" l="1"/>
  <c r="W2778" i="209"/>
  <c r="F2778" i="209"/>
  <c r="C2778" i="209"/>
  <c r="C2777" i="209"/>
  <c r="F2777" i="209"/>
  <c r="W2777" i="209"/>
  <c r="C2779" i="209" l="1"/>
  <c r="F2779" i="209"/>
  <c r="W2779" i="209"/>
  <c r="A2780" i="209"/>
  <c r="A2781" i="209" s="1"/>
  <c r="A2782" i="209" l="1"/>
  <c r="C2782" i="209" s="1"/>
  <c r="W2781" i="209"/>
  <c r="F2781" i="209"/>
  <c r="C2781" i="209"/>
  <c r="C2780" i="209"/>
  <c r="F2780" i="209"/>
  <c r="W2780" i="209"/>
  <c r="A2783" i="209"/>
  <c r="A2784" i="209" s="1"/>
  <c r="F2782" i="209" l="1"/>
  <c r="W2782" i="209"/>
  <c r="C2784" i="209"/>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s="1"/>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s="1"/>
  <c r="A2933" i="209" l="1"/>
  <c r="F2932" i="209"/>
  <c r="W2932" i="209"/>
  <c r="C2932" i="209"/>
  <c r="W2931" i="209"/>
  <c r="F2931" i="209"/>
  <c r="C2931" i="209"/>
  <c r="W2933" i="209" l="1"/>
  <c r="F2933" i="209"/>
  <c r="C2933" i="209"/>
  <c r="A2934" i="209"/>
  <c r="A2935" i="209" s="1"/>
  <c r="A2936" i="209" l="1"/>
  <c r="W2936" i="209" s="1"/>
  <c r="W2935" i="209"/>
  <c r="F2935" i="209"/>
  <c r="C2935" i="209"/>
  <c r="W2934" i="209"/>
  <c r="C2934" i="209"/>
  <c r="F2934" i="209"/>
  <c r="A2937" i="209"/>
  <c r="F2936" i="209" l="1"/>
  <c r="C2936" i="209"/>
  <c r="A2938" i="209"/>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s="1"/>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s="1"/>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A3052" i="209" s="1"/>
  <c r="C3049" i="209"/>
  <c r="W3049" i="209"/>
  <c r="F3049"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W3103" i="209"/>
  <c r="F3103" i="209" l="1"/>
  <c r="C3103" i="209"/>
  <c r="C3104" i="209"/>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s="1"/>
  <c r="A3235" i="209" l="1"/>
  <c r="F3235" i="209" s="1"/>
  <c r="F3234" i="209"/>
  <c r="W3234" i="209"/>
  <c r="C3234" i="209"/>
  <c r="W3233" i="209"/>
  <c r="F3233" i="209"/>
  <c r="C3233" i="209"/>
  <c r="A3236" i="209"/>
  <c r="C3235" i="209" l="1"/>
  <c r="W3235" i="209"/>
  <c r="W3236" i="209"/>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A3295" i="209" s="1"/>
  <c r="A3296" i="209" s="1"/>
  <c r="W3293" i="209"/>
  <c r="C3293" i="209"/>
  <c r="F3293" i="209"/>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F898" i="204"/>
  <c r="G898" i="204" s="1"/>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F885" i="204"/>
  <c r="G885" i="204" s="1"/>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F807" i="204"/>
  <c r="G807" i="204" s="1"/>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G769" i="204"/>
  <c r="F769" i="204"/>
  <c r="D769" i="204"/>
  <c r="C769" i="204"/>
  <c r="B769" i="204"/>
  <c r="H768" i="204"/>
  <c r="F768" i="204"/>
  <c r="G768" i="204" s="1"/>
  <c r="D768" i="204"/>
  <c r="C768" i="204"/>
  <c r="B768" i="204"/>
  <c r="H767" i="204"/>
  <c r="F767" i="204"/>
  <c r="G767" i="204" s="1"/>
  <c r="D767" i="204"/>
  <c r="C767" i="204"/>
  <c r="B767" i="204"/>
  <c r="H766" i="204"/>
  <c r="F766" i="204"/>
  <c r="G766" i="204" s="1"/>
  <c r="D766" i="204"/>
  <c r="C766" i="204"/>
  <c r="B766" i="204"/>
  <c r="H765" i="204"/>
  <c r="G765" i="204"/>
  <c r="F765" i="204"/>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G757" i="204"/>
  <c r="F757" i="204"/>
  <c r="D757" i="204"/>
  <c r="C757" i="204"/>
  <c r="B757" i="204"/>
  <c r="H756" i="204"/>
  <c r="F756" i="204"/>
  <c r="G756" i="204" s="1"/>
  <c r="D756" i="204"/>
  <c r="C756" i="204"/>
  <c r="B756" i="204"/>
  <c r="H755" i="204"/>
  <c r="F755" i="204"/>
  <c r="G755" i="204" s="1"/>
  <c r="D755" i="204"/>
  <c r="C755" i="204"/>
  <c r="B755" i="204"/>
  <c r="H754" i="204"/>
  <c r="F754" i="204"/>
  <c r="G754" i="204" s="1"/>
  <c r="D754" i="204"/>
  <c r="C754" i="204"/>
  <c r="B754" i="204"/>
  <c r="H753" i="204"/>
  <c r="G753" i="204"/>
  <c r="F753" i="204"/>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F745" i="204"/>
  <c r="G745" i="204" s="1"/>
  <c r="D745" i="204"/>
  <c r="C745" i="204"/>
  <c r="B745" i="204"/>
  <c r="H744" i="204"/>
  <c r="F744" i="204"/>
  <c r="G744" i="204" s="1"/>
  <c r="D744" i="204"/>
  <c r="C744" i="204"/>
  <c r="B744" i="204"/>
  <c r="H743" i="204"/>
  <c r="F743" i="204"/>
  <c r="G743" i="204" s="1"/>
  <c r="D743" i="204"/>
  <c r="C743" i="204"/>
  <c r="B743" i="204"/>
  <c r="H742" i="204"/>
  <c r="F742" i="204"/>
  <c r="G742" i="204" s="1"/>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F708" i="204"/>
  <c r="G708" i="204" s="1"/>
  <c r="D708" i="204"/>
  <c r="C708" i="204"/>
  <c r="B708" i="204"/>
  <c r="H707" i="204"/>
  <c r="F707" i="204"/>
  <c r="G707" i="204" s="1"/>
  <c r="D707" i="204"/>
  <c r="C707" i="204"/>
  <c r="B707" i="204"/>
  <c r="H706" i="204"/>
  <c r="G706" i="204"/>
  <c r="F706" i="204"/>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F672" i="204"/>
  <c r="G672" i="204" s="1"/>
  <c r="D672" i="204"/>
  <c r="C672" i="204"/>
  <c r="B672" i="204"/>
  <c r="H671" i="204"/>
  <c r="G671" i="204"/>
  <c r="F671" i="204"/>
  <c r="D671" i="204"/>
  <c r="C671" i="204"/>
  <c r="B671" i="204"/>
  <c r="H670" i="204"/>
  <c r="F670" i="204"/>
  <c r="G670" i="204" s="1"/>
  <c r="D670" i="204"/>
  <c r="C670" i="204"/>
  <c r="B670" i="204"/>
  <c r="H669" i="204"/>
  <c r="G669" i="204"/>
  <c r="F669" i="204"/>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G635" i="204"/>
  <c r="F635" i="204"/>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G623" i="204"/>
  <c r="F623" i="204"/>
  <c r="D623" i="204"/>
  <c r="C623" i="204"/>
  <c r="B623" i="204"/>
  <c r="H622" i="204"/>
  <c r="F622" i="204"/>
  <c r="G622" i="204" s="1"/>
  <c r="D622" i="204"/>
  <c r="C622" i="204"/>
  <c r="B622" i="204"/>
  <c r="H621" i="204"/>
  <c r="G621" i="204"/>
  <c r="F621" i="204"/>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G600" i="204"/>
  <c r="F600" i="204"/>
  <c r="D600" i="204"/>
  <c r="C600" i="204"/>
  <c r="B600" i="204"/>
  <c r="H599" i="204"/>
  <c r="F599" i="204"/>
  <c r="G599" i="204" s="1"/>
  <c r="D599" i="204"/>
  <c r="C599" i="204"/>
  <c r="B599" i="204"/>
  <c r="H598" i="204"/>
  <c r="G598" i="204"/>
  <c r="F598" i="204"/>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G576" i="204"/>
  <c r="F576" i="204"/>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G542" i="204"/>
  <c r="F542" i="204"/>
  <c r="D542" i="204"/>
  <c r="C542" i="204"/>
  <c r="B542" i="204"/>
  <c r="H541" i="204"/>
  <c r="F541" i="204"/>
  <c r="G541" i="204" s="1"/>
  <c r="D541" i="204"/>
  <c r="C541" i="204"/>
  <c r="B541" i="204"/>
  <c r="H540" i="204"/>
  <c r="F540" i="204"/>
  <c r="G540" i="204" s="1"/>
  <c r="D540" i="204"/>
  <c r="C540" i="204"/>
  <c r="B540" i="204"/>
  <c r="H539" i="204"/>
  <c r="F539" i="204"/>
  <c r="G539" i="204" s="1"/>
  <c r="D539" i="204"/>
  <c r="C539" i="204"/>
  <c r="B539" i="204"/>
  <c r="H538" i="204"/>
  <c r="G538" i="204"/>
  <c r="F538" i="204"/>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F479" i="204"/>
  <c r="G479" i="204" s="1"/>
  <c r="D479" i="204"/>
  <c r="C479" i="204"/>
  <c r="B479" i="204"/>
  <c r="H478" i="204"/>
  <c r="F478" i="204"/>
  <c r="G478" i="204" s="1"/>
  <c r="D478" i="204"/>
  <c r="C478" i="204"/>
  <c r="B478" i="204"/>
  <c r="H477" i="204"/>
  <c r="G477" i="204"/>
  <c r="F477" i="204"/>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F433" i="204"/>
  <c r="G433" i="204" s="1"/>
  <c r="D433" i="204"/>
  <c r="C433" i="204"/>
  <c r="B433" i="204"/>
  <c r="H432" i="204"/>
  <c r="F432" i="204"/>
  <c r="G432" i="204" s="1"/>
  <c r="D432" i="204"/>
  <c r="C432" i="204"/>
  <c r="B432" i="204"/>
  <c r="H431" i="204"/>
  <c r="G431" i="204"/>
  <c r="F431" i="204"/>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G411" i="204"/>
  <c r="F411" i="204"/>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F407" i="204"/>
  <c r="G407" i="204" s="1"/>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F392" i="204"/>
  <c r="G392" i="204" s="1"/>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F377" i="204"/>
  <c r="G377" i="204" s="1"/>
  <c r="D377" i="204"/>
  <c r="C377" i="204"/>
  <c r="B377" i="204"/>
  <c r="H376" i="204"/>
  <c r="G376" i="204"/>
  <c r="F376" i="204"/>
  <c r="D376" i="204"/>
  <c r="C376" i="204"/>
  <c r="B376" i="204"/>
  <c r="H375" i="204"/>
  <c r="F375" i="204"/>
  <c r="G375" i="204" s="1"/>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F365" i="204"/>
  <c r="G365" i="204" s="1"/>
  <c r="D365" i="204"/>
  <c r="C365" i="204"/>
  <c r="B365" i="204"/>
  <c r="H364" i="204"/>
  <c r="F364" i="204"/>
  <c r="G364" i="204" s="1"/>
  <c r="D364" i="204"/>
  <c r="C364" i="204"/>
  <c r="B364" i="204"/>
  <c r="H363" i="204"/>
  <c r="G363" i="204"/>
  <c r="F363" i="204"/>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G276" i="204"/>
  <c r="F276" i="204"/>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G268" i="204"/>
  <c r="F268" i="204"/>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F221" i="204"/>
  <c r="G221" i="204" s="1"/>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F173" i="204"/>
  <c r="G173" i="204" s="1"/>
  <c r="D173" i="204"/>
  <c r="C173" i="204"/>
  <c r="B173" i="204"/>
  <c r="H172" i="204"/>
  <c r="F172" i="204"/>
  <c r="G172" i="204" s="1"/>
  <c r="D172" i="204"/>
  <c r="C172" i="204"/>
  <c r="B172" i="204"/>
  <c r="H171" i="204"/>
  <c r="G171" i="204"/>
  <c r="F171" i="204"/>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F147" i="204"/>
  <c r="G147" i="204" s="1"/>
  <c r="D147" i="204"/>
  <c r="C147" i="204"/>
  <c r="B147" i="204"/>
  <c r="H146" i="204"/>
  <c r="F146" i="204"/>
  <c r="G146" i="204" s="1"/>
  <c r="D146" i="204"/>
  <c r="C146" i="204"/>
  <c r="B146" i="204"/>
  <c r="H145" i="204"/>
  <c r="F145" i="204"/>
  <c r="G145" i="204" s="1"/>
  <c r="D145" i="204"/>
  <c r="C145" i="204"/>
  <c r="B145" i="204"/>
  <c r="H144" i="204"/>
  <c r="G144" i="204"/>
  <c r="F144" i="204"/>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F108" i="204"/>
  <c r="G108" i="204" s="1"/>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F101" i="204"/>
  <c r="G101" i="204" s="1"/>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F84" i="204"/>
  <c r="G84" i="204" s="1"/>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F77" i="204"/>
  <c r="G77" i="204" s="1"/>
  <c r="D77" i="204"/>
  <c r="C77" i="204"/>
  <c r="B77" i="204"/>
  <c r="H76" i="204"/>
  <c r="F76" i="204"/>
  <c r="G76" i="204" s="1"/>
  <c r="D76" i="204"/>
  <c r="C76" i="204"/>
  <c r="B76" i="204"/>
  <c r="H75" i="204"/>
  <c r="G75" i="204"/>
  <c r="F75" i="204"/>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G42" i="204"/>
  <c r="F42" i="204"/>
  <c r="D42" i="204"/>
  <c r="C42" i="204"/>
  <c r="B42" i="204"/>
  <c r="H41" i="204"/>
  <c r="F41" i="204"/>
  <c r="G41" i="204" s="1"/>
  <c r="D41" i="204"/>
  <c r="C41" i="204"/>
  <c r="B41" i="204"/>
  <c r="H40" i="204"/>
  <c r="F40" i="204"/>
  <c r="G40" i="204" s="1"/>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E5" i="202"/>
  <c r="C5" i="202"/>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GH51" i="201"/>
  <c r="A51" i="201"/>
  <c r="GP51" i="201" s="1"/>
  <c r="JT50" i="201"/>
  <c r="GO50" i="201"/>
  <c r="GN50" i="201"/>
  <c r="GH50" i="201"/>
  <c r="DD50" i="201"/>
  <c r="BS50" i="201"/>
  <c r="BD50" i="201"/>
  <c r="AP50" i="201"/>
  <c r="AL50" i="201"/>
  <c r="AF50" i="201"/>
  <c r="P50" i="201"/>
  <c r="O50" i="201"/>
  <c r="K50" i="201"/>
  <c r="A50" i="201"/>
  <c r="DU50" i="201" s="1"/>
  <c r="GI49" i="201"/>
  <c r="DU49" i="201"/>
  <c r="DR49" i="201"/>
  <c r="DD49" i="201"/>
  <c r="AP49" i="201"/>
  <c r="O49" i="201"/>
  <c r="L49" i="201"/>
  <c r="A49" i="201"/>
  <c r="KC49" i="201" s="1"/>
  <c r="KC48" i="201"/>
  <c r="DJ48" i="201"/>
  <c r="BD48" i="201"/>
  <c r="P48" i="201"/>
  <c r="A48" i="201"/>
  <c r="JV47" i="201"/>
  <c r="GO47" i="201"/>
  <c r="GN47" i="201"/>
  <c r="GH47" i="201"/>
  <c r="EJ47" i="201"/>
  <c r="DD47" i="201"/>
  <c r="CD47" i="201"/>
  <c r="BC47" i="201"/>
  <c r="AZ47" i="201"/>
  <c r="BA47" i="201" s="1"/>
  <c r="AP47" i="201"/>
  <c r="AL47" i="201"/>
  <c r="AF47" i="201"/>
  <c r="P47" i="201"/>
  <c r="M47" i="201"/>
  <c r="A47" i="201"/>
  <c r="DJ47" i="201" s="1"/>
  <c r="KC46" i="201"/>
  <c r="DD46" i="201"/>
  <c r="Z46" i="201"/>
  <c r="A46" i="201"/>
  <c r="DJ46" i="201" s="1"/>
  <c r="BD45" i="201"/>
  <c r="A45" i="201"/>
  <c r="EJ45" i="201" s="1"/>
  <c r="A44" i="201"/>
  <c r="AP43" i="201"/>
  <c r="A43" i="201"/>
  <c r="DU43" i="201" s="1"/>
  <c r="JV42" i="201"/>
  <c r="JT42" i="201"/>
  <c r="DD42" i="201"/>
  <c r="BX42" i="201"/>
  <c r="BB42" i="201"/>
  <c r="AF42" i="201"/>
  <c r="P42" i="201"/>
  <c r="M42" i="201"/>
  <c r="A42" i="201"/>
  <c r="GI42" i="201" s="1"/>
  <c r="KC41" i="201"/>
  <c r="GP41" i="201"/>
  <c r="GO41" i="201"/>
  <c r="DJ41" i="201"/>
  <c r="CD41" i="201"/>
  <c r="BD41" i="201"/>
  <c r="AB41" i="201"/>
  <c r="M41" i="201"/>
  <c r="L41" i="201"/>
  <c r="A41" i="201"/>
  <c r="GN41" i="201" s="1"/>
  <c r="KC40" i="201"/>
  <c r="JT40" i="201"/>
  <c r="GP40" i="201"/>
  <c r="GI40" i="201"/>
  <c r="GH40" i="201"/>
  <c r="EJ40" i="201"/>
  <c r="DR40" i="201"/>
  <c r="DD40" i="201"/>
  <c r="CJ40" i="201"/>
  <c r="BX40" i="201"/>
  <c r="BS40" i="201"/>
  <c r="BB40" i="201"/>
  <c r="AP40" i="201"/>
  <c r="AL40" i="201"/>
  <c r="AF40" i="201"/>
  <c r="AE40" i="201"/>
  <c r="AB40" i="201"/>
  <c r="M40" i="201"/>
  <c r="L40" i="201"/>
  <c r="K40" i="201"/>
  <c r="A40" i="201"/>
  <c r="GN40" i="201" s="1"/>
  <c r="KC39" i="201"/>
  <c r="GP39" i="201"/>
  <c r="DR39" i="201"/>
  <c r="CJ39" i="201"/>
  <c r="BS39" i="201"/>
  <c r="BD39" i="201"/>
  <c r="Z39" i="201"/>
  <c r="L39" i="201"/>
  <c r="K39" i="201"/>
  <c r="A39" i="201"/>
  <c r="GN39" i="201" s="1"/>
  <c r="KC38" i="201"/>
  <c r="JT38" i="201"/>
  <c r="GO38" i="201"/>
  <c r="GH38" i="201"/>
  <c r="EJ38" i="201"/>
  <c r="DU38" i="201"/>
  <c r="DR38" i="201"/>
  <c r="DD38" i="201"/>
  <c r="CJ38" i="201"/>
  <c r="BS38" i="201"/>
  <c r="BF38" i="201"/>
  <c r="BD38" i="201"/>
  <c r="BB38" i="201"/>
  <c r="AP38" i="201"/>
  <c r="AL38" i="201"/>
  <c r="AF38" i="201"/>
  <c r="AE38" i="201"/>
  <c r="AB38" i="201"/>
  <c r="Z38" i="201"/>
  <c r="M38" i="201"/>
  <c r="L38" i="201"/>
  <c r="K38" i="201"/>
  <c r="A38" i="201"/>
  <c r="GI38" i="201" s="1"/>
  <c r="DU37" i="201"/>
  <c r="K37" i="201"/>
  <c r="A37" i="201"/>
  <c r="KC36" i="201"/>
  <c r="JV36" i="201"/>
  <c r="GH36" i="201"/>
  <c r="DU36" i="201"/>
  <c r="DJ36" i="201"/>
  <c r="DD36" i="201"/>
  <c r="BS36" i="201"/>
  <c r="BB36" i="201"/>
  <c r="AZ36" i="201"/>
  <c r="BA36" i="201" s="1"/>
  <c r="AF36" i="201"/>
  <c r="Z36" i="201"/>
  <c r="L36" i="201"/>
  <c r="K36" i="201"/>
  <c r="A36" i="201"/>
  <c r="GN36" i="201" s="1"/>
  <c r="KC35" i="201"/>
  <c r="JT35" i="201"/>
  <c r="GP35" i="201"/>
  <c r="GI35" i="201"/>
  <c r="GH35" i="201"/>
  <c r="DU35" i="201"/>
  <c r="DR35" i="201"/>
  <c r="DJ35" i="201"/>
  <c r="DD35" i="201"/>
  <c r="CJ35" i="201"/>
  <c r="CD35" i="201"/>
  <c r="BX35" i="201"/>
  <c r="BF35" i="201"/>
  <c r="BC35" i="201"/>
  <c r="AP35" i="201"/>
  <c r="AL35" i="201"/>
  <c r="AF35" i="201"/>
  <c r="AB35" i="201"/>
  <c r="Z35" i="201"/>
  <c r="P35" i="201"/>
  <c r="O35" i="201"/>
  <c r="M35" i="201"/>
  <c r="L35" i="201"/>
  <c r="A35" i="201"/>
  <c r="GO35" i="201" s="1"/>
  <c r="JV34" i="201"/>
  <c r="JT34" i="201"/>
  <c r="GO34" i="201"/>
  <c r="GH34" i="201"/>
  <c r="EJ34" i="201"/>
  <c r="DD34" i="201"/>
  <c r="CD34" i="201"/>
  <c r="BD34" i="201"/>
  <c r="AF34" i="201"/>
  <c r="AE34" i="201"/>
  <c r="AB34" i="201"/>
  <c r="M34" i="201"/>
  <c r="L34" i="201"/>
  <c r="A34" i="201"/>
  <c r="GP34" i="201" s="1"/>
  <c r="GP33" i="201"/>
  <c r="GO33" i="201"/>
  <c r="GH33" i="201"/>
  <c r="AZ33" i="201"/>
  <c r="BA33" i="201" s="1"/>
  <c r="AL33" i="201"/>
  <c r="M33" i="201"/>
  <c r="A33" i="201"/>
  <c r="BS33" i="201" s="1"/>
  <c r="CJ32" i="201"/>
  <c r="AE32" i="201"/>
  <c r="K32" i="201"/>
  <c r="A32" i="201"/>
  <c r="BS32" i="201" s="1"/>
  <c r="A31" i="201"/>
  <c r="DR31" i="201" s="1"/>
  <c r="KC30" i="201"/>
  <c r="GP30" i="201"/>
  <c r="GN30" i="201"/>
  <c r="GH30" i="201"/>
  <c r="EJ30" i="201"/>
  <c r="DR30" i="201"/>
  <c r="DJ30" i="201"/>
  <c r="BF30" i="201"/>
  <c r="AZ30" i="201"/>
  <c r="BA30" i="201" s="1"/>
  <c r="AP30" i="201"/>
  <c r="AB30" i="201"/>
  <c r="P30" i="201"/>
  <c r="M30" i="201"/>
  <c r="L30" i="201"/>
  <c r="A30" i="201"/>
  <c r="BX30" i="201" s="1"/>
  <c r="JV29" i="201"/>
  <c r="JT29" i="201"/>
  <c r="GH29" i="201"/>
  <c r="DD29" i="201"/>
  <c r="BC29" i="201"/>
  <c r="BB29" i="201"/>
  <c r="AF29" i="201"/>
  <c r="AE29" i="201"/>
  <c r="K29" i="201"/>
  <c r="A29" i="201"/>
  <c r="BS29" i="201" s="1"/>
  <c r="JV28" i="201"/>
  <c r="JT28" i="201"/>
  <c r="GO28" i="201"/>
  <c r="GH28" i="201"/>
  <c r="DR28" i="201"/>
  <c r="DD28" i="201"/>
  <c r="BX28" i="201"/>
  <c r="BS28" i="201"/>
  <c r="BF28" i="201"/>
  <c r="AZ28" i="201"/>
  <c r="BA28" i="201" s="1"/>
  <c r="AP28" i="201"/>
  <c r="AF28" i="201"/>
  <c r="AE28" i="201"/>
  <c r="Z28" i="201"/>
  <c r="O28" i="201"/>
  <c r="M28" i="201"/>
  <c r="L28" i="201"/>
  <c r="A28" i="201"/>
  <c r="GN28" i="201" s="1"/>
  <c r="A27" i="201"/>
  <c r="GO26" i="201"/>
  <c r="EJ26" i="201"/>
  <c r="DR26" i="201"/>
  <c r="DJ26" i="201"/>
  <c r="BD26" i="201"/>
  <c r="BB26" i="201"/>
  <c r="M26" i="201"/>
  <c r="L26" i="201"/>
  <c r="K26" i="201"/>
  <c r="A26" i="201"/>
  <c r="A25" i="201"/>
  <c r="BX25" i="201" s="1"/>
  <c r="A24" i="201"/>
  <c r="DJ24" i="201" s="1"/>
  <c r="A23" i="201"/>
  <c r="JS23" i="201" s="1"/>
  <c r="A22" i="201"/>
  <c r="JV22" i="201" s="1"/>
  <c r="BX21" i="201"/>
  <c r="A21" i="201"/>
  <c r="GP21" i="201" s="1"/>
  <c r="JV20" i="201"/>
  <c r="BS20" i="201"/>
  <c r="BF20" i="201"/>
  <c r="AZ20" i="201"/>
  <c r="BA20" i="201" s="1"/>
  <c r="L20" i="201"/>
  <c r="K20" i="201"/>
  <c r="A20" i="201"/>
  <c r="GN19" i="201"/>
  <c r="A19" i="201"/>
  <c r="GH19" i="201" s="1"/>
  <c r="A18" i="201"/>
  <c r="GH18" i="201" s="1"/>
  <c r="GO17" i="201"/>
  <c r="A17" i="201"/>
  <c r="GH17" i="201" s="1"/>
  <c r="A16" i="201"/>
  <c r="GN16" i="201" s="1"/>
  <c r="AL15" i="201"/>
  <c r="A15" i="201"/>
  <c r="GH15" i="201" s="1"/>
  <c r="A14" i="201"/>
  <c r="KC14" i="201" s="1"/>
  <c r="GO13" i="201"/>
  <c r="DJ13" i="201"/>
  <c r="BD13" i="201"/>
  <c r="Z13" i="201"/>
  <c r="L13" i="201"/>
  <c r="A13" i="201"/>
  <c r="EJ13" i="201" s="1"/>
  <c r="A12" i="201"/>
  <c r="A11" i="201"/>
  <c r="DJ11" i="201" s="1"/>
  <c r="A10" i="201"/>
  <c r="DR10" i="201" s="1"/>
  <c r="GP9" i="201"/>
  <c r="A9" i="201"/>
  <c r="KC9" i="201" s="1"/>
  <c r="EJ8" i="201"/>
  <c r="DR8" i="201"/>
  <c r="DJ8" i="201"/>
  <c r="A8" i="201"/>
  <c r="M8" i="201" s="1"/>
  <c r="KC7" i="201"/>
  <c r="BS7" i="201"/>
  <c r="M7" i="201"/>
  <c r="L7" i="201"/>
  <c r="A7" i="201"/>
  <c r="DD7" i="201" s="1"/>
  <c r="A6" i="201"/>
  <c r="DR6" i="201" s="1"/>
  <c r="A5" i="201"/>
  <c r="DR5" i="201" s="1"/>
  <c r="CJ4" i="201"/>
  <c r="A4" i="201"/>
  <c r="GH4" i="201" s="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A56" i="192"/>
  <c r="A55" i="192"/>
  <c r="L55" i="192" s="1"/>
  <c r="F1015" i="209" s="1"/>
  <c r="A54" i="192"/>
  <c r="A53" i="192"/>
  <c r="A52" i="192"/>
  <c r="A51" i="192"/>
  <c r="A50" i="192"/>
  <c r="A49" i="192"/>
  <c r="A48" i="192"/>
  <c r="A47" i="192"/>
  <c r="A46" i="192"/>
  <c r="A45" i="192"/>
  <c r="A44" i="192"/>
  <c r="A43" i="192"/>
  <c r="A42" i="192"/>
  <c r="A41" i="192"/>
  <c r="A40" i="192"/>
  <c r="A39" i="192"/>
  <c r="A38" i="192"/>
  <c r="A37" i="192"/>
  <c r="A9" i="186"/>
  <c r="A10" i="186"/>
  <c r="A11" i="186"/>
  <c r="A12" i="186"/>
  <c r="A13" i="186"/>
  <c r="A14" i="186"/>
  <c r="A15" i="186"/>
  <c r="A16" i="186"/>
  <c r="A17" i="186"/>
  <c r="G17" i="186" s="1"/>
  <c r="Q10" i="206" s="1"/>
  <c r="A18" i="186"/>
  <c r="W18" i="186" s="1"/>
  <c r="C11" i="206" s="1"/>
  <c r="A19" i="186"/>
  <c r="W19" i="186" s="1"/>
  <c r="C12" i="206" s="1"/>
  <c r="A20" i="186"/>
  <c r="A21" i="186"/>
  <c r="V21" i="186" s="1"/>
  <c r="B14" i="206" s="1"/>
  <c r="A22" i="186"/>
  <c r="G22" i="186" s="1"/>
  <c r="Q15" i="206" s="1"/>
  <c r="A23" i="186"/>
  <c r="V23" i="186" s="1"/>
  <c r="B16" i="206" s="1"/>
  <c r="A24" i="186"/>
  <c r="G24" i="186" s="1"/>
  <c r="Q17" i="206" s="1"/>
  <c r="A25" i="186"/>
  <c r="G25" i="186" s="1"/>
  <c r="Q18" i="206" s="1"/>
  <c r="A26" i="186"/>
  <c r="W26" i="186" s="1"/>
  <c r="C19" i="206" s="1"/>
  <c r="A27" i="186"/>
  <c r="G27" i="186" s="1"/>
  <c r="Q20" i="206" s="1"/>
  <c r="A28" i="186"/>
  <c r="G28" i="186" s="1"/>
  <c r="Q21" i="206" s="1"/>
  <c r="A29" i="186"/>
  <c r="V29" i="186" s="1"/>
  <c r="B22" i="206" s="1"/>
  <c r="A30" i="186"/>
  <c r="G30" i="186" s="1"/>
  <c r="Q23" i="206" s="1"/>
  <c r="A31" i="186"/>
  <c r="G31" i="186" s="1"/>
  <c r="Q24" i="206" s="1"/>
  <c r="A32" i="186"/>
  <c r="A33" i="186"/>
  <c r="G33" i="186" s="1"/>
  <c r="Q26" i="206" s="1"/>
  <c r="A34" i="186"/>
  <c r="G34" i="186" s="1"/>
  <c r="Q27" i="206" s="1"/>
  <c r="A35" i="186"/>
  <c r="A36" i="186"/>
  <c r="A37" i="186"/>
  <c r="G37" i="186" s="1"/>
  <c r="Q30" i="206" s="1"/>
  <c r="A38" i="186"/>
  <c r="G38" i="186" s="1"/>
  <c r="Q31" i="206" s="1"/>
  <c r="A39" i="186"/>
  <c r="W39" i="186" s="1"/>
  <c r="C32" i="206" s="1"/>
  <c r="A40" i="186"/>
  <c r="G40" i="186" s="1"/>
  <c r="Q33" i="206" s="1"/>
  <c r="A41" i="186"/>
  <c r="G41" i="186" s="1"/>
  <c r="Q34" i="206" s="1"/>
  <c r="A42" i="186"/>
  <c r="G42" i="186" s="1"/>
  <c r="Q35" i="206" s="1"/>
  <c r="A43" i="186"/>
  <c r="G43" i="186" s="1"/>
  <c r="Q36" i="206" s="1"/>
  <c r="A44" i="186"/>
  <c r="A45" i="186"/>
  <c r="A46" i="186"/>
  <c r="V46" i="186" s="1"/>
  <c r="B39" i="206" s="1"/>
  <c r="A47" i="186"/>
  <c r="A48" i="186"/>
  <c r="G48" i="186" s="1"/>
  <c r="Q41" i="206" s="1"/>
  <c r="A49" i="186"/>
  <c r="G49" i="186" s="1"/>
  <c r="Q42" i="206" s="1"/>
  <c r="A50" i="186"/>
  <c r="G50" i="186" s="1"/>
  <c r="Q43" i="206" s="1"/>
  <c r="A51" i="186"/>
  <c r="G51" i="186" s="1"/>
  <c r="Q44" i="206" s="1"/>
  <c r="A52" i="186"/>
  <c r="G52" i="186" s="1"/>
  <c r="Q45" i="206" s="1"/>
  <c r="A53" i="186"/>
  <c r="G53" i="186" s="1"/>
  <c r="Q46" i="206" s="1"/>
  <c r="A54" i="186"/>
  <c r="G54" i="186" s="1"/>
  <c r="Q47" i="206" s="1"/>
  <c r="A55" i="186"/>
  <c r="G55" i="186" s="1"/>
  <c r="Q48" i="206" s="1"/>
  <c r="A56" i="186"/>
  <c r="A57" i="186"/>
  <c r="W57" i="186" s="1"/>
  <c r="C50" i="206" s="1"/>
  <c r="A58" i="186"/>
  <c r="V58" i="186" s="1"/>
  <c r="B51" i="206" s="1"/>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Q49" i="206" s="1"/>
  <c r="G39" i="186"/>
  <c r="Q32" i="206" s="1"/>
  <c r="G36" i="186"/>
  <c r="Q29" i="20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Z11" i="186" s="1"/>
  <c r="CF4" i="207" s="1"/>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A11" i="192"/>
  <c r="A12" i="192"/>
  <c r="A13" i="192"/>
  <c r="S13" i="192" s="1"/>
  <c r="A14" i="192"/>
  <c r="A15" i="192"/>
  <c r="A16" i="192"/>
  <c r="A17" i="192"/>
  <c r="S17" i="192" s="1"/>
  <c r="A18" i="192"/>
  <c r="Z18" i="186" s="1"/>
  <c r="CF11" i="207" s="1"/>
  <c r="A19" i="192"/>
  <c r="A20" i="192"/>
  <c r="A21" i="192"/>
  <c r="S21" i="192" s="1"/>
  <c r="A22" i="192"/>
  <c r="A23" i="192"/>
  <c r="A24" i="192"/>
  <c r="S24" i="192" s="1"/>
  <c r="A25" i="192"/>
  <c r="A26" i="192"/>
  <c r="A27" i="192"/>
  <c r="A28" i="192"/>
  <c r="A29" i="192"/>
  <c r="S29" i="192" s="1"/>
  <c r="A30" i="192"/>
  <c r="S30" i="192" s="1"/>
  <c r="A31" i="192"/>
  <c r="Z31" i="186" s="1"/>
  <c r="CF24" i="207" s="1"/>
  <c r="A32" i="192"/>
  <c r="S32" i="192" s="1"/>
  <c r="A33" i="192"/>
  <c r="A34" i="192"/>
  <c r="A35" i="192"/>
  <c r="A36" i="192"/>
  <c r="DE33" i="201"/>
  <c r="DE38" i="201"/>
  <c r="DE50" i="201"/>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F1092" i="209" s="1"/>
  <c r="O58" i="39"/>
  <c r="AG51" i="201" s="1"/>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AG35" i="201" s="1"/>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G49" i="201" s="1"/>
  <c r="AD80" i="39"/>
  <c r="O80" i="39"/>
  <c r="O99" i="39"/>
  <c r="AD104" i="39"/>
  <c r="O104" i="39"/>
  <c r="AD112" i="39"/>
  <c r="O112" i="39"/>
  <c r="O119" i="39"/>
  <c r="AD122" i="39"/>
  <c r="O124" i="39"/>
  <c r="O143" i="39"/>
  <c r="AD34" i="39"/>
  <c r="AD37" i="39"/>
  <c r="BE30" i="201" s="1"/>
  <c r="AD42" i="39"/>
  <c r="BE35" i="201" s="1"/>
  <c r="AD44" i="39"/>
  <c r="O44" i="39"/>
  <c r="AD64" i="39"/>
  <c r="O64" i="39"/>
  <c r="AD72" i="39"/>
  <c r="O72" i="39"/>
  <c r="O85" i="39"/>
  <c r="O94" i="39"/>
  <c r="AD101" i="39"/>
  <c r="O101" i="39"/>
  <c r="AD107" i="39"/>
  <c r="O126" i="39"/>
  <c r="AD131" i="39"/>
  <c r="O133" i="39"/>
  <c r="O135" i="39"/>
  <c r="AD138" i="39"/>
  <c r="AD146" i="39"/>
  <c r="O151" i="39"/>
  <c r="AD36" i="39"/>
  <c r="O36" i="39"/>
  <c r="O47" i="39"/>
  <c r="AG40" i="201" s="1"/>
  <c r="O61" i="39"/>
  <c r="O69" i="39"/>
  <c r="O77" i="39"/>
  <c r="O93" i="39"/>
  <c r="AD96" i="39"/>
  <c r="O96" i="39"/>
  <c r="AD99" i="39"/>
  <c r="AD109" i="39"/>
  <c r="O109" i="39"/>
  <c r="AD114" i="39"/>
  <c r="AD128" i="39"/>
  <c r="O128" i="39"/>
  <c r="AD140" i="39"/>
  <c r="O140" i="39"/>
  <c r="AD148" i="39"/>
  <c r="O148" i="39"/>
  <c r="AD154" i="39"/>
  <c r="O30" i="39"/>
  <c r="AD33" i="39"/>
  <c r="O33" i="39"/>
  <c r="AG26" i="201" s="1"/>
  <c r="O39" i="39"/>
  <c r="AD41" i="39"/>
  <c r="BE34" i="201" s="1"/>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G39" i="201" s="1"/>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BE28" i="201" s="1"/>
  <c r="O38" i="39"/>
  <c r="AD43" i="39"/>
  <c r="BE36" i="201" s="1"/>
  <c r="O45" i="39"/>
  <c r="AD48" i="39"/>
  <c r="BE41" i="201" s="1"/>
  <c r="O48" i="39"/>
  <c r="AG41" i="201" s="1"/>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AG13" i="201" s="1"/>
  <c r="O19" i="39"/>
  <c r="O18" i="39"/>
  <c r="AG11" i="201" s="1"/>
  <c r="AD18" i="39"/>
  <c r="BE11" i="201" s="1"/>
  <c r="AD17" i="39"/>
  <c r="O17" i="39"/>
  <c r="O16" i="39"/>
  <c r="AD15" i="39"/>
  <c r="AD14" i="39"/>
  <c r="O14" i="39"/>
  <c r="O12" i="39"/>
  <c r="O11" i="39"/>
  <c r="O10" i="39"/>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BE40" i="201" s="1"/>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DE28" i="201"/>
  <c r="DE29" i="201"/>
  <c r="G23" i="186"/>
  <c r="Q16" i="206" s="1"/>
  <c r="G21" i="186"/>
  <c r="Q14" i="206" s="1"/>
  <c r="G19" i="186"/>
  <c r="Q12" i="206" s="1"/>
  <c r="L11" i="192"/>
  <c r="F47" i="209" s="1"/>
  <c r="L10" i="192"/>
  <c r="F25" i="209" s="1"/>
  <c r="Z95" i="186"/>
  <c r="L95" i="192"/>
  <c r="Z119" i="186"/>
  <c r="L119" i="192"/>
  <c r="Z107" i="186"/>
  <c r="L107" i="192"/>
  <c r="Z83" i="186"/>
  <c r="L83" i="192"/>
  <c r="Z71" i="186"/>
  <c r="L71" i="192"/>
  <c r="Z59" i="186"/>
  <c r="L59" i="192"/>
  <c r="L47" i="192"/>
  <c r="F839" i="209" s="1"/>
  <c r="L23" i="192"/>
  <c r="F311" i="209" s="1"/>
  <c r="Z82" i="186"/>
  <c r="L82" i="192"/>
  <c r="Z70" i="186"/>
  <c r="L70" i="192"/>
  <c r="Z34" i="186"/>
  <c r="CF27" i="207" s="1"/>
  <c r="L34" i="192"/>
  <c r="F553" i="209" s="1"/>
  <c r="Z22" i="186"/>
  <c r="CF15" i="207" s="1"/>
  <c r="Z129" i="186"/>
  <c r="L129" i="192"/>
  <c r="Z117" i="186"/>
  <c r="Z105" i="186"/>
  <c r="L105" i="192"/>
  <c r="Z93" i="186"/>
  <c r="L93" i="192"/>
  <c r="Z69" i="186"/>
  <c r="Z57" i="186"/>
  <c r="CF50" i="207" s="1"/>
  <c r="L57" i="192"/>
  <c r="F1059" i="209" s="1"/>
  <c r="Z45" i="186"/>
  <c r="CF38" i="207" s="1"/>
  <c r="L45" i="192"/>
  <c r="F795" i="209" s="1"/>
  <c r="Z131" i="186"/>
  <c r="L131" i="192"/>
  <c r="L35" i="192"/>
  <c r="F575" i="209" s="1"/>
  <c r="Z128" i="186"/>
  <c r="L128" i="192"/>
  <c r="Z116" i="186"/>
  <c r="L116" i="192"/>
  <c r="Z104" i="186"/>
  <c r="L104" i="192"/>
  <c r="Z92" i="186"/>
  <c r="L92" i="192"/>
  <c r="Z68" i="186"/>
  <c r="L68" i="192"/>
  <c r="Z56" i="186"/>
  <c r="CF49" i="207" s="1"/>
  <c r="Z44" i="186"/>
  <c r="CF37" i="207" s="1"/>
  <c r="Z127" i="186"/>
  <c r="L127" i="192"/>
  <c r="L115" i="192"/>
  <c r="Z103" i="186"/>
  <c r="L103" i="192"/>
  <c r="Z91" i="186"/>
  <c r="L91" i="192"/>
  <c r="Z79" i="186"/>
  <c r="L79" i="192"/>
  <c r="Z67" i="186"/>
  <c r="L67" i="192"/>
  <c r="Z43" i="186"/>
  <c r="CF36" i="207" s="1"/>
  <c r="L43" i="192"/>
  <c r="F751" i="209" s="1"/>
  <c r="L31" i="192"/>
  <c r="F487" i="209" s="1"/>
  <c r="Z19" i="186"/>
  <c r="CF12" i="207" s="1"/>
  <c r="Z126" i="186"/>
  <c r="L126" i="192"/>
  <c r="Z114" i="186"/>
  <c r="L114" i="192"/>
  <c r="Z102" i="186"/>
  <c r="L102" i="192"/>
  <c r="L90" i="192"/>
  <c r="Z78" i="186"/>
  <c r="L78" i="192"/>
  <c r="Z66" i="186"/>
  <c r="L66" i="192"/>
  <c r="Z54" i="186"/>
  <c r="CF47" i="207" s="1"/>
  <c r="L54" i="192"/>
  <c r="F993" i="209" s="1"/>
  <c r="Z42" i="186"/>
  <c r="CF35" i="207" s="1"/>
  <c r="L42" i="192"/>
  <c r="F729" i="209" s="1"/>
  <c r="Z125" i="186"/>
  <c r="L125" i="192"/>
  <c r="Z113" i="186"/>
  <c r="L113" i="192"/>
  <c r="Z101" i="186"/>
  <c r="L101" i="192"/>
  <c r="Z89" i="186"/>
  <c r="L89" i="192"/>
  <c r="Z77" i="186"/>
  <c r="L77" i="192"/>
  <c r="Z65" i="186"/>
  <c r="L65" i="192"/>
  <c r="Z53" i="186"/>
  <c r="CF46" i="207" s="1"/>
  <c r="L53" i="192"/>
  <c r="F971" i="209" s="1"/>
  <c r="Z41" i="186"/>
  <c r="CF34" i="207" s="1"/>
  <c r="L41" i="192"/>
  <c r="F707" i="209" s="1"/>
  <c r="Z124" i="186"/>
  <c r="L112" i="192"/>
  <c r="Z100" i="186"/>
  <c r="L100" i="192"/>
  <c r="L76" i="192"/>
  <c r="Z52" i="186"/>
  <c r="CF45" i="207" s="1"/>
  <c r="L40" i="192"/>
  <c r="F685" i="209" s="1"/>
  <c r="Z122" i="186"/>
  <c r="Z110" i="186"/>
  <c r="L110" i="192"/>
  <c r="Z86" i="186"/>
  <c r="L86" i="192"/>
  <c r="Z74" i="186"/>
  <c r="L74" i="192"/>
  <c r="Z62" i="186"/>
  <c r="L62" i="192"/>
  <c r="Z50" i="186"/>
  <c r="CF43" i="207" s="1"/>
  <c r="L50" i="192"/>
  <c r="F905" i="209" s="1"/>
  <c r="Z111" i="186"/>
  <c r="Z133" i="186"/>
  <c r="L133" i="192"/>
  <c r="Z121" i="186"/>
  <c r="L121" i="192"/>
  <c r="Z109" i="186"/>
  <c r="L109" i="192"/>
  <c r="Z85" i="186"/>
  <c r="L85" i="192"/>
  <c r="Z61" i="186"/>
  <c r="L61" i="192"/>
  <c r="Z49" i="186"/>
  <c r="CF42" i="207" s="1"/>
  <c r="L49" i="192"/>
  <c r="F883" i="209" s="1"/>
  <c r="Z37" i="186"/>
  <c r="CF30" i="207" s="1"/>
  <c r="Z25" i="186"/>
  <c r="CF18" i="207" s="1"/>
  <c r="Z123" i="186"/>
  <c r="Z99" i="186"/>
  <c r="L99" i="192"/>
  <c r="Z87" i="186"/>
  <c r="L87" i="192"/>
  <c r="Z75" i="186"/>
  <c r="L75" i="192"/>
  <c r="Z51" i="186"/>
  <c r="CF44" i="207" s="1"/>
  <c r="L51" i="192"/>
  <c r="F927" i="209" s="1"/>
  <c r="Z39" i="186"/>
  <c r="CF32" i="207" s="1"/>
  <c r="L39" i="192"/>
  <c r="F663" i="209" s="1"/>
  <c r="Z15" i="186"/>
  <c r="CF8" i="207" s="1"/>
  <c r="L15" i="192"/>
  <c r="F135" i="209" s="1"/>
  <c r="Z132" i="186"/>
  <c r="Z120" i="186"/>
  <c r="L120" i="192"/>
  <c r="Z108" i="186"/>
  <c r="L108" i="192"/>
  <c r="Z96" i="186"/>
  <c r="L96" i="192"/>
  <c r="Z84" i="186"/>
  <c r="L84" i="192"/>
  <c r="Z72" i="186"/>
  <c r="L72" i="192"/>
  <c r="Z60" i="186"/>
  <c r="L60" i="192"/>
  <c r="L48" i="192"/>
  <c r="F861" i="209" s="1"/>
  <c r="Z36" i="186"/>
  <c r="CF29" i="207" s="1"/>
  <c r="L36" i="192"/>
  <c r="F597" i="209" s="1"/>
  <c r="L24" i="192"/>
  <c r="F333" i="209" s="1"/>
  <c r="L14" i="192"/>
  <c r="F113" i="209" s="1"/>
  <c r="V130" i="186"/>
  <c r="V118" i="186"/>
  <c r="W118" i="186"/>
  <c r="W94" i="186"/>
  <c r="W82" i="186"/>
  <c r="V70" i="186"/>
  <c r="W70" i="186"/>
  <c r="W46" i="186"/>
  <c r="C39" i="206" s="1"/>
  <c r="V34" i="186"/>
  <c r="B27" i="206" s="1"/>
  <c r="W34" i="186"/>
  <c r="C27" i="206" s="1"/>
  <c r="V22" i="186"/>
  <c r="B15" i="206" s="1"/>
  <c r="W22" i="186"/>
  <c r="C15" i="206" s="1"/>
  <c r="V10" i="186"/>
  <c r="B3" i="206" s="1"/>
  <c r="W10" i="186"/>
  <c r="C3" i="206" s="1"/>
  <c r="W117" i="186"/>
  <c r="V105" i="186"/>
  <c r="W105" i="186"/>
  <c r="V81" i="186"/>
  <c r="W81" i="186"/>
  <c r="W69" i="186"/>
  <c r="V57" i="186"/>
  <c r="B50" i="206" s="1"/>
  <c r="V45" i="186"/>
  <c r="B38" i="206" s="1"/>
  <c r="V33" i="186"/>
  <c r="B26" i="206" s="1"/>
  <c r="W33" i="186"/>
  <c r="C26" i="206" s="1"/>
  <c r="W21" i="186"/>
  <c r="C14" i="206" s="1"/>
  <c r="V128" i="186"/>
  <c r="V116" i="186"/>
  <c r="W104" i="186"/>
  <c r="V92" i="186"/>
  <c r="W80" i="186"/>
  <c r="W68" i="186"/>
  <c r="V56" i="186"/>
  <c r="B49" i="206" s="1"/>
  <c r="W56" i="186"/>
  <c r="C49" i="206" s="1"/>
  <c r="W44" i="186"/>
  <c r="C37" i="206" s="1"/>
  <c r="W20" i="186"/>
  <c r="C13" i="206" s="1"/>
  <c r="V127" i="186"/>
  <c r="W127" i="186"/>
  <c r="V115" i="186"/>
  <c r="W115" i="186"/>
  <c r="V103" i="186"/>
  <c r="W103" i="186"/>
  <c r="V91" i="186"/>
  <c r="W91" i="186"/>
  <c r="V79" i="186"/>
  <c r="W79" i="186"/>
  <c r="V67" i="186"/>
  <c r="W67" i="186"/>
  <c r="V55" i="186"/>
  <c r="B48" i="206" s="1"/>
  <c r="W55" i="186"/>
  <c r="C48" i="206" s="1"/>
  <c r="V43" i="186"/>
  <c r="B36" i="206" s="1"/>
  <c r="V31" i="186"/>
  <c r="B24" i="206" s="1"/>
  <c r="V126" i="186"/>
  <c r="W126" i="186"/>
  <c r="V114" i="186"/>
  <c r="W114" i="186"/>
  <c r="V102" i="186"/>
  <c r="W102" i="186"/>
  <c r="V90" i="186"/>
  <c r="W90" i="186"/>
  <c r="V78" i="186"/>
  <c r="W78" i="186"/>
  <c r="V66" i="186"/>
  <c r="W66" i="186"/>
  <c r="V54" i="186"/>
  <c r="B47" i="206" s="1"/>
  <c r="V42" i="186"/>
  <c r="B35" i="206" s="1"/>
  <c r="W42" i="186"/>
  <c r="C35" i="206" s="1"/>
  <c r="V30" i="186"/>
  <c r="B23" i="206" s="1"/>
  <c r="W30" i="186"/>
  <c r="C23" i="206" s="1"/>
  <c r="V18" i="186"/>
  <c r="B11" i="206" s="1"/>
  <c r="V125" i="186"/>
  <c r="W125" i="186"/>
  <c r="V113" i="186"/>
  <c r="W113" i="186"/>
  <c r="V101" i="186"/>
  <c r="W101" i="186"/>
  <c r="V89" i="186"/>
  <c r="W89" i="186"/>
  <c r="V77" i="186"/>
  <c r="W77" i="186"/>
  <c r="V65" i="186"/>
  <c r="W65" i="186"/>
  <c r="V53" i="186"/>
  <c r="B46" i="206" s="1"/>
  <c r="W53" i="186"/>
  <c r="C46" i="206" s="1"/>
  <c r="V41" i="186"/>
  <c r="B34" i="206" s="1"/>
  <c r="V124" i="186"/>
  <c r="W124" i="186"/>
  <c r="V112" i="186"/>
  <c r="W112" i="186"/>
  <c r="V100" i="186"/>
  <c r="W100" i="186"/>
  <c r="V88" i="186"/>
  <c r="W88" i="186"/>
  <c r="W76" i="186"/>
  <c r="V64" i="186"/>
  <c r="W64" i="186"/>
  <c r="W52" i="186"/>
  <c r="C45" i="206" s="1"/>
  <c r="V40" i="186"/>
  <c r="B33" i="206" s="1"/>
  <c r="V123" i="186"/>
  <c r="W123" i="186"/>
  <c r="V111" i="186"/>
  <c r="W111" i="186"/>
  <c r="V99" i="186"/>
  <c r="W99" i="186"/>
  <c r="V87" i="186"/>
  <c r="W87" i="186"/>
  <c r="V75" i="186"/>
  <c r="W75" i="186"/>
  <c r="V63" i="186"/>
  <c r="W63" i="186"/>
  <c r="V51" i="186"/>
  <c r="B44" i="206" s="1"/>
  <c r="W51" i="186"/>
  <c r="C44" i="206" s="1"/>
  <c r="V39" i="186"/>
  <c r="B32" i="206" s="1"/>
  <c r="V27" i="186"/>
  <c r="B20" i="206" s="1"/>
  <c r="V122" i="186"/>
  <c r="W122" i="186"/>
  <c r="V110" i="186"/>
  <c r="W110" i="186"/>
  <c r="W98" i="186"/>
  <c r="V86" i="186"/>
  <c r="W86" i="186"/>
  <c r="V74" i="186"/>
  <c r="W74" i="186"/>
  <c r="V62" i="186"/>
  <c r="W62" i="186"/>
  <c r="V50" i="186"/>
  <c r="B43" i="206" s="1"/>
  <c r="W50" i="186"/>
  <c r="C43" i="206" s="1"/>
  <c r="V38" i="186"/>
  <c r="B31" i="206" s="1"/>
  <c r="W38" i="186"/>
  <c r="C31" i="206" s="1"/>
  <c r="V14" i="186"/>
  <c r="B7" i="206" s="1"/>
  <c r="W14" i="186"/>
  <c r="C7" i="206" s="1"/>
  <c r="V9" i="186"/>
  <c r="B2" i="206" s="1"/>
  <c r="W9" i="186"/>
  <c r="C2" i="206" s="1"/>
  <c r="W121" i="186"/>
  <c r="V109" i="186"/>
  <c r="W109" i="186"/>
  <c r="W97" i="186"/>
  <c r="V85" i="186"/>
  <c r="W85" i="186"/>
  <c r="V73" i="186"/>
  <c r="W73" i="186"/>
  <c r="V61" i="186"/>
  <c r="W61" i="186"/>
  <c r="V49" i="186"/>
  <c r="B42" i="206" s="1"/>
  <c r="W49" i="186"/>
  <c r="C42" i="206" s="1"/>
  <c r="W37" i="186"/>
  <c r="C30" i="206" s="1"/>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B41" i="206" s="1"/>
  <c r="W48" i="186"/>
  <c r="C41" i="206" s="1"/>
  <c r="V36" i="186"/>
  <c r="B29" i="206" s="1"/>
  <c r="W36" i="186"/>
  <c r="C29" i="206" s="1"/>
  <c r="V24" i="186"/>
  <c r="B17" i="206" s="1"/>
  <c r="W24" i="186"/>
  <c r="C17" i="206" s="1"/>
  <c r="V131" i="186"/>
  <c r="V119" i="186"/>
  <c r="W119" i="186"/>
  <c r="V107" i="186"/>
  <c r="W107" i="186"/>
  <c r="V95" i="186"/>
  <c r="W95" i="186"/>
  <c r="V83" i="186"/>
  <c r="W71" i="186"/>
  <c r="V59" i="186"/>
  <c r="W59" i="186"/>
  <c r="V47" i="186"/>
  <c r="B40" i="206" s="1"/>
  <c r="V35" i="186"/>
  <c r="B28" i="206" s="1"/>
  <c r="W23" i="186"/>
  <c r="C16" i="206" s="1"/>
  <c r="V11" i="186"/>
  <c r="B4" i="206" s="1"/>
  <c r="W11" i="186"/>
  <c r="C4" i="206" s="1"/>
  <c r="S75" i="192"/>
  <c r="S39" i="192"/>
  <c r="S10" i="192"/>
  <c r="S122" i="192"/>
  <c r="S110" i="192"/>
  <c r="S98" i="192"/>
  <c r="S86" i="192"/>
  <c r="S74" i="192"/>
  <c r="S62" i="192"/>
  <c r="S50" i="192"/>
  <c r="S38" i="192"/>
  <c r="S14" i="192"/>
  <c r="S133" i="192"/>
  <c r="S121" i="192"/>
  <c r="S109" i="192"/>
  <c r="S97" i="192"/>
  <c r="S85" i="192"/>
  <c r="S61" i="192"/>
  <c r="S37" i="192"/>
  <c r="S118" i="192"/>
  <c r="S82" i="192"/>
  <c r="S46" i="192"/>
  <c r="JS39" i="201" s="1"/>
  <c r="S34" i="192"/>
  <c r="S22" i="192"/>
  <c r="S129" i="192"/>
  <c r="S117" i="192"/>
  <c r="S105" i="192"/>
  <c r="S93" i="192"/>
  <c r="S81" i="192"/>
  <c r="S69" i="192"/>
  <c r="S57" i="192"/>
  <c r="S45" i="192"/>
  <c r="JS38" i="201" s="1"/>
  <c r="S33" i="192"/>
  <c r="S70" i="192"/>
  <c r="S125" i="192"/>
  <c r="S113" i="192"/>
  <c r="S101" i="192"/>
  <c r="S89" i="192"/>
  <c r="S77" i="192"/>
  <c r="S65" i="192"/>
  <c r="S53" i="192"/>
  <c r="S128" i="192"/>
  <c r="S116" i="192"/>
  <c r="S126" i="192"/>
  <c r="S114" i="192"/>
  <c r="S102" i="192"/>
  <c r="S90" i="192"/>
  <c r="S78" i="192"/>
  <c r="S66" i="192"/>
  <c r="S54" i="192"/>
  <c r="JS47" i="201" s="1"/>
  <c r="S123" i="192"/>
  <c r="S111" i="192"/>
  <c r="S99" i="192"/>
  <c r="S87" i="192"/>
  <c r="S51" i="192"/>
  <c r="S15" i="192"/>
  <c r="JS8" i="201" s="1"/>
  <c r="S104" i="192"/>
  <c r="S92" i="192"/>
  <c r="S80" i="192"/>
  <c r="S68" i="192"/>
  <c r="S56" i="192"/>
  <c r="S127" i="192"/>
  <c r="S115" i="192"/>
  <c r="S103" i="192"/>
  <c r="S91" i="192"/>
  <c r="S79" i="192"/>
  <c r="S67" i="192"/>
  <c r="S55" i="192"/>
  <c r="S43" i="192"/>
  <c r="S124" i="192"/>
  <c r="S112" i="192"/>
  <c r="S100" i="192"/>
  <c r="S76" i="192"/>
  <c r="S132" i="192"/>
  <c r="S42" i="192"/>
  <c r="JS35" i="201" s="1"/>
  <c r="S52" i="192"/>
  <c r="S40" i="192"/>
  <c r="S120" i="192"/>
  <c r="S108" i="192"/>
  <c r="S96" i="192"/>
  <c r="S84" i="192"/>
  <c r="S72" i="192"/>
  <c r="S60" i="192"/>
  <c r="S48" i="192"/>
  <c r="S36" i="192"/>
  <c r="S12" i="192"/>
  <c r="S131" i="192"/>
  <c r="S119" i="192"/>
  <c r="S107" i="192"/>
  <c r="S95" i="192"/>
  <c r="S83" i="192"/>
  <c r="S71" i="192"/>
  <c r="S59" i="192"/>
  <c r="S47" i="192"/>
  <c r="JS40" i="201" s="1"/>
  <c r="S35" i="192"/>
  <c r="JS28" i="201" s="1"/>
  <c r="S11" i="192"/>
  <c r="Z20" i="186" l="1"/>
  <c r="CF13" i="207" s="1"/>
  <c r="Z14" i="186"/>
  <c r="CF7" i="207" s="1"/>
  <c r="G7" i="207"/>
  <c r="L7" i="208"/>
  <c r="G19" i="207"/>
  <c r="L19" i="208"/>
  <c r="G31" i="207"/>
  <c r="L31" i="208"/>
  <c r="G43" i="207"/>
  <c r="L43" i="208"/>
  <c r="G8" i="207"/>
  <c r="L8" i="208"/>
  <c r="G20" i="207"/>
  <c r="L20" i="208"/>
  <c r="L32" i="208"/>
  <c r="G32" i="207"/>
  <c r="G44" i="207"/>
  <c r="L44" i="208"/>
  <c r="G9" i="207"/>
  <c r="L9" i="208"/>
  <c r="G21" i="207"/>
  <c r="L21" i="208"/>
  <c r="G33" i="207"/>
  <c r="L33" i="208"/>
  <c r="G45" i="207"/>
  <c r="L45" i="208"/>
  <c r="G10" i="207"/>
  <c r="L10" i="208"/>
  <c r="L22" i="208"/>
  <c r="G22" i="207"/>
  <c r="G34" i="207"/>
  <c r="L34" i="208"/>
  <c r="G46" i="207"/>
  <c r="L46" i="208"/>
  <c r="G11" i="207"/>
  <c r="L11" i="208"/>
  <c r="L23" i="208"/>
  <c r="G23" i="207"/>
  <c r="G35" i="207"/>
  <c r="L35" i="208"/>
  <c r="G47" i="207"/>
  <c r="L47" i="208"/>
  <c r="G12" i="207"/>
  <c r="L12" i="208"/>
  <c r="G24" i="207"/>
  <c r="L24" i="208"/>
  <c r="G36" i="207"/>
  <c r="L36" i="208"/>
  <c r="G48" i="207"/>
  <c r="L48" i="208"/>
  <c r="G13" i="207"/>
  <c r="L13" i="208"/>
  <c r="G25" i="207"/>
  <c r="L25" i="208"/>
  <c r="G37" i="207"/>
  <c r="L37" i="208"/>
  <c r="G49" i="207"/>
  <c r="L49" i="208"/>
  <c r="L14" i="208"/>
  <c r="G14" i="207"/>
  <c r="G26" i="207"/>
  <c r="L26" i="208"/>
  <c r="L38" i="208"/>
  <c r="G38" i="207"/>
  <c r="G50" i="207"/>
  <c r="L50" i="208"/>
  <c r="G15" i="207"/>
  <c r="L15" i="208"/>
  <c r="G27" i="207"/>
  <c r="L27" i="208"/>
  <c r="G39" i="207"/>
  <c r="L39" i="208"/>
  <c r="G51" i="207"/>
  <c r="L51" i="208"/>
  <c r="L16" i="208"/>
  <c r="G16" i="207"/>
  <c r="G28" i="207"/>
  <c r="L28" i="208"/>
  <c r="G40" i="207"/>
  <c r="L40" i="208"/>
  <c r="Z35" i="186"/>
  <c r="CF28" i="207" s="1"/>
  <c r="G17" i="207"/>
  <c r="L17" i="208"/>
  <c r="G29" i="207"/>
  <c r="L29" i="208"/>
  <c r="G41" i="207"/>
  <c r="L41" i="208"/>
  <c r="G18" i="207"/>
  <c r="L18" i="208"/>
  <c r="G30" i="207"/>
  <c r="L30" i="208"/>
  <c r="G42" i="207"/>
  <c r="L42" i="208"/>
  <c r="JS48" i="201"/>
  <c r="Z31" i="201"/>
  <c r="DD31" i="201"/>
  <c r="BE37" i="201"/>
  <c r="BF46" i="201"/>
  <c r="AZ48" i="201"/>
  <c r="BA48" i="201" s="1"/>
  <c r="JT48" i="201"/>
  <c r="DR51" i="201"/>
  <c r="AB31" i="201"/>
  <c r="Q9" i="206"/>
  <c r="G16" i="186"/>
  <c r="DJ31" i="201"/>
  <c r="S41" i="192"/>
  <c r="S49" i="192"/>
  <c r="V37" i="186"/>
  <c r="B30" i="206" s="1"/>
  <c r="W40" i="186"/>
  <c r="C33" i="206" s="1"/>
  <c r="W54" i="186"/>
  <c r="C47" i="206" s="1"/>
  <c r="Z48" i="186"/>
  <c r="CF41" i="207" s="1"/>
  <c r="L44" i="192"/>
  <c r="F773" i="209" s="1"/>
  <c r="G15" i="186"/>
  <c r="Q8" i="206" s="1"/>
  <c r="BS3" i="201"/>
  <c r="BX7" i="201"/>
  <c r="JT13" i="201"/>
  <c r="K22" i="201"/>
  <c r="AB26" i="201"/>
  <c r="GI26" i="201"/>
  <c r="AB28" i="201"/>
  <c r="CJ28" i="201"/>
  <c r="KC28" i="201"/>
  <c r="DR29" i="201"/>
  <c r="AF30" i="201"/>
  <c r="GI30" i="201"/>
  <c r="AF31" i="201"/>
  <c r="DU31" i="201"/>
  <c r="DR32" i="201"/>
  <c r="DJ34" i="201"/>
  <c r="CJ36" i="201"/>
  <c r="Z37" i="201"/>
  <c r="M39" i="201"/>
  <c r="BX39" i="201"/>
  <c r="JT39" i="201"/>
  <c r="O41" i="201"/>
  <c r="BS41" i="201"/>
  <c r="JS41" i="201"/>
  <c r="DR45" i="201"/>
  <c r="DE46" i="201"/>
  <c r="BE48" i="201"/>
  <c r="GO49" i="201"/>
  <c r="BE50" i="201"/>
  <c r="JV50" i="201"/>
  <c r="JT51" i="201"/>
  <c r="G14" i="186"/>
  <c r="Q7" i="206" s="1"/>
  <c r="CD3" i="201"/>
  <c r="JT7" i="201"/>
  <c r="JV13" i="201"/>
  <c r="AB22" i="201"/>
  <c r="AF26" i="201"/>
  <c r="GN26" i="201"/>
  <c r="EJ29" i="201"/>
  <c r="AG31" i="201"/>
  <c r="GH31" i="201"/>
  <c r="CD37" i="201"/>
  <c r="O39" i="201"/>
  <c r="CD39" i="201"/>
  <c r="JV39" i="201"/>
  <c r="P41" i="201"/>
  <c r="BX41" i="201"/>
  <c r="JT41" i="201"/>
  <c r="GI45" i="201"/>
  <c r="BS48" i="201"/>
  <c r="BF50" i="201"/>
  <c r="KC50" i="201"/>
  <c r="BX22" i="201"/>
  <c r="AL31" i="201"/>
  <c r="JS46" i="201"/>
  <c r="GI46" i="201"/>
  <c r="CD48" i="201"/>
  <c r="Q6" i="206"/>
  <c r="G13" i="186"/>
  <c r="GI31" i="201"/>
  <c r="S44" i="192"/>
  <c r="V52" i="186"/>
  <c r="B45" i="206" s="1"/>
  <c r="W41" i="186"/>
  <c r="C34" i="206" s="1"/>
  <c r="W43" i="186"/>
  <c r="C36" i="206" s="1"/>
  <c r="L25" i="192"/>
  <c r="F355" i="209" s="1"/>
  <c r="G46" i="186"/>
  <c r="Q39" i="206" s="1"/>
  <c r="G12" i="186"/>
  <c r="Q5" i="206" s="1"/>
  <c r="AP4" i="201"/>
  <c r="P13" i="201"/>
  <c r="DD14" i="201"/>
  <c r="M20" i="201"/>
  <c r="AP26" i="201"/>
  <c r="JT26" i="201"/>
  <c r="AL28" i="201"/>
  <c r="DJ28" i="201"/>
  <c r="P29" i="201"/>
  <c r="GN29" i="201"/>
  <c r="BB30" i="201"/>
  <c r="JT30" i="201"/>
  <c r="BC31" i="201"/>
  <c r="GO31" i="201"/>
  <c r="O33" i="201"/>
  <c r="Z34" i="201"/>
  <c r="GI34" i="201"/>
  <c r="M36" i="201"/>
  <c r="DR36" i="201"/>
  <c r="BC38" i="201"/>
  <c r="GN38" i="201"/>
  <c r="AE39" i="201"/>
  <c r="DD39" i="201"/>
  <c r="BD40" i="201"/>
  <c r="GO40" i="201"/>
  <c r="AE41" i="201"/>
  <c r="CJ41" i="201"/>
  <c r="O43" i="201"/>
  <c r="K46" i="201"/>
  <c r="GN46" i="201"/>
  <c r="BD47" i="201"/>
  <c r="K48" i="201"/>
  <c r="CJ48" i="201"/>
  <c r="AF49" i="201"/>
  <c r="L50" i="201"/>
  <c r="CJ50" i="201"/>
  <c r="L51" i="201"/>
  <c r="E6" i="202"/>
  <c r="G11" i="186"/>
  <c r="Q4" i="206" s="1"/>
  <c r="BX4" i="201"/>
  <c r="KC26" i="201"/>
  <c r="BD31" i="201"/>
  <c r="GP31" i="201"/>
  <c r="AF39" i="201"/>
  <c r="AF41" i="201"/>
  <c r="DD41" i="201"/>
  <c r="AG43" i="201"/>
  <c r="P46" i="201"/>
  <c r="JT46" i="201"/>
  <c r="M48" i="201"/>
  <c r="DD48" i="201"/>
  <c r="O51" i="201"/>
  <c r="G10" i="186"/>
  <c r="Q3" i="206" s="1"/>
  <c r="BE31" i="201"/>
  <c r="JS31" i="201"/>
  <c r="Q2" i="206"/>
  <c r="G9" i="186"/>
  <c r="AL13" i="201"/>
  <c r="DR24" i="201"/>
  <c r="BE26" i="201"/>
  <c r="BB28" i="201"/>
  <c r="GI28" i="201"/>
  <c r="AG29" i="201"/>
  <c r="BS30" i="201"/>
  <c r="L31" i="201"/>
  <c r="BF31" i="201"/>
  <c r="JT31" i="201"/>
  <c r="BB33" i="201"/>
  <c r="AL36" i="201"/>
  <c r="GI36" i="201"/>
  <c r="AL39" i="201"/>
  <c r="DU39" i="201"/>
  <c r="AL41" i="201"/>
  <c r="DU41" i="201"/>
  <c r="BB43" i="201"/>
  <c r="AE46" i="201"/>
  <c r="DE47" i="201"/>
  <c r="Z48" i="201"/>
  <c r="GH48" i="201"/>
  <c r="BB49" i="201"/>
  <c r="Z50" i="201"/>
  <c r="DJ50" i="201"/>
  <c r="AP51" i="201"/>
  <c r="Z12" i="186"/>
  <c r="CF5" i="207" s="1"/>
  <c r="KC8" i="201"/>
  <c r="AP13" i="201"/>
  <c r="GI20" i="201"/>
  <c r="BX26" i="201"/>
  <c r="K28" i="201"/>
  <c r="BC28" i="201"/>
  <c r="AP29" i="201"/>
  <c r="K30" i="201"/>
  <c r="M31" i="201"/>
  <c r="BX31" i="201"/>
  <c r="KC31" i="201"/>
  <c r="DD33" i="201"/>
  <c r="AP34" i="201"/>
  <c r="BD35" i="201"/>
  <c r="AP36" i="201"/>
  <c r="O38" i="201"/>
  <c r="BX38" i="201"/>
  <c r="JV38" i="201"/>
  <c r="AP39" i="201"/>
  <c r="EJ39" i="201"/>
  <c r="P40" i="201"/>
  <c r="CD40" i="201"/>
  <c r="JV40" i="201"/>
  <c r="AP41" i="201"/>
  <c r="EJ41" i="201"/>
  <c r="AP42" i="201"/>
  <c r="EJ43" i="201"/>
  <c r="AL46" i="201"/>
  <c r="K47" i="201"/>
  <c r="AF48" i="201"/>
  <c r="GN48" i="201"/>
  <c r="CD49" i="201"/>
  <c r="AB50" i="201"/>
  <c r="DR50" i="201"/>
  <c r="BD51" i="201"/>
  <c r="O31" i="201"/>
  <c r="CD31" i="201"/>
  <c r="BB39" i="201"/>
  <c r="GH39" i="201"/>
  <c r="BB41" i="201"/>
  <c r="GH41" i="201"/>
  <c r="GH43" i="201"/>
  <c r="AZ46" i="201"/>
  <c r="BA46" i="201" s="1"/>
  <c r="AG48" i="201"/>
  <c r="GO48" i="201"/>
  <c r="CJ51" i="201"/>
  <c r="P31" i="201"/>
  <c r="CJ31" i="201"/>
  <c r="BC39" i="201"/>
  <c r="GO39" i="201"/>
  <c r="BC41" i="201"/>
  <c r="GI41" i="201"/>
  <c r="BD46" i="201"/>
  <c r="AL48" i="201"/>
  <c r="AP5" i="201"/>
  <c r="M24" i="201"/>
  <c r="AL25" i="201"/>
  <c r="Z3" i="201"/>
  <c r="DR3" i="201"/>
  <c r="BD5" i="201"/>
  <c r="AB8" i="201"/>
  <c r="O9" i="201"/>
  <c r="DU11" i="201"/>
  <c r="JS3" i="201"/>
  <c r="AG3" i="201"/>
  <c r="L30" i="192"/>
  <c r="F465" i="209" s="1"/>
  <c r="G26" i="186"/>
  <c r="Q19" i="206" s="1"/>
  <c r="AB14" i="201"/>
  <c r="GO14" i="201"/>
  <c r="AP17" i="201"/>
  <c r="AB24" i="201"/>
  <c r="GN25" i="201"/>
  <c r="S23" i="192"/>
  <c r="S19" i="192"/>
  <c r="Z24" i="186"/>
  <c r="CF17" i="207" s="1"/>
  <c r="Z30" i="186"/>
  <c r="CF23" i="207" s="1"/>
  <c r="Z23" i="186"/>
  <c r="CF16" i="207" s="1"/>
  <c r="AB3" i="201"/>
  <c r="GH3" i="201"/>
  <c r="GP5" i="201"/>
  <c r="AF8" i="201"/>
  <c r="P9" i="201"/>
  <c r="JT11" i="201"/>
  <c r="CD13" i="201"/>
  <c r="AF14" i="201"/>
  <c r="JT14" i="201"/>
  <c r="BC17" i="201"/>
  <c r="P19" i="201"/>
  <c r="AE24" i="201"/>
  <c r="AL14" i="201"/>
  <c r="AF24" i="201"/>
  <c r="S18" i="192"/>
  <c r="JS11" i="201" s="1"/>
  <c r="K14" i="201"/>
  <c r="S31" i="192"/>
  <c r="DE18" i="201"/>
  <c r="AE3" i="201"/>
  <c r="AL8" i="201"/>
  <c r="AL9" i="201"/>
  <c r="KC11" i="201"/>
  <c r="W15" i="186"/>
  <c r="C8" i="206" s="1"/>
  <c r="V19" i="186"/>
  <c r="B12" i="206" s="1"/>
  <c r="BE8" i="201"/>
  <c r="DE5" i="201"/>
  <c r="GP3" i="201"/>
  <c r="AL3" i="201"/>
  <c r="GO3" i="201"/>
  <c r="AP8" i="201"/>
  <c r="AP9" i="201"/>
  <c r="DU13" i="201"/>
  <c r="AP14" i="201"/>
  <c r="AB15" i="201"/>
  <c r="BE17" i="201"/>
  <c r="BS24" i="201"/>
  <c r="L9" i="192"/>
  <c r="F3" i="209" s="1"/>
  <c r="W16" i="186"/>
  <c r="C9" i="206" s="1"/>
  <c r="L20" i="192"/>
  <c r="F245" i="209" s="1"/>
  <c r="DD3" i="201"/>
  <c r="Z11" i="201"/>
  <c r="W29" i="186"/>
  <c r="C22" i="206" s="1"/>
  <c r="L13" i="192"/>
  <c r="F91" i="209" s="1"/>
  <c r="GN3" i="201"/>
  <c r="BD17" i="201"/>
  <c r="S25" i="192"/>
  <c r="V15" i="186"/>
  <c r="B8" i="206" s="1"/>
  <c r="W31" i="186"/>
  <c r="C24" i="206" s="1"/>
  <c r="L22" i="192"/>
  <c r="F289" i="209" s="1"/>
  <c r="Z13" i="186"/>
  <c r="CF6" i="207" s="1"/>
  <c r="AG18" i="201"/>
  <c r="BE9" i="201"/>
  <c r="L16" i="210"/>
  <c r="AP3" i="201"/>
  <c r="AZ8" i="201"/>
  <c r="BA8" i="201" s="1"/>
  <c r="DJ9" i="201"/>
  <c r="GN13" i="201"/>
  <c r="AZ14" i="201"/>
  <c r="BA14" i="201" s="1"/>
  <c r="AG15" i="201"/>
  <c r="DD17" i="201"/>
  <c r="CJ24" i="201"/>
  <c r="W27" i="186"/>
  <c r="C20" i="206" s="1"/>
  <c r="L19" i="192"/>
  <c r="F223" i="209" s="1"/>
  <c r="L9" i="210"/>
  <c r="BC3" i="201"/>
  <c r="CJ8" i="201"/>
  <c r="GH9" i="201"/>
  <c r="BF14" i="201"/>
  <c r="DR17" i="201"/>
  <c r="DD24" i="201"/>
  <c r="C8" i="202"/>
  <c r="BD3" i="201"/>
  <c r="CJ14" i="201"/>
  <c r="GN17" i="201"/>
  <c r="BX3" i="201"/>
  <c r="GH10" i="201"/>
  <c r="DJ14" i="201"/>
  <c r="K17" i="201"/>
  <c r="GP17" i="201"/>
  <c r="JV24" i="201"/>
  <c r="L3" i="201"/>
  <c r="O5" i="201"/>
  <c r="DR14" i="201"/>
  <c r="L17" i="201"/>
  <c r="M3" i="201"/>
  <c r="EJ14" i="201"/>
  <c r="M17" i="201"/>
  <c r="DD18" i="201"/>
  <c r="S27" i="192"/>
  <c r="JS20" i="201" s="1"/>
  <c r="V26" i="186"/>
  <c r="B19" i="206" s="1"/>
  <c r="Z27" i="186"/>
  <c r="CF20" i="207" s="1"/>
  <c r="AG14" i="201"/>
  <c r="O3" i="201"/>
  <c r="DJ3" i="201"/>
  <c r="BB5" i="201"/>
  <c r="L9" i="201"/>
  <c r="AP11" i="201"/>
  <c r="BC13" i="201"/>
  <c r="Z14" i="201"/>
  <c r="GH14" i="201"/>
  <c r="AE17" i="201"/>
  <c r="EJ18" i="201"/>
  <c r="JT20" i="201"/>
  <c r="Z24" i="201"/>
  <c r="BB25" i="201"/>
  <c r="G3" i="207"/>
  <c r="L3" i="208"/>
  <c r="G4" i="207"/>
  <c r="L4" i="208"/>
  <c r="G5" i="207"/>
  <c r="L5" i="208"/>
  <c r="Z10" i="186"/>
  <c r="CF3" i="207" s="1"/>
  <c r="G6" i="207"/>
  <c r="L6" i="208"/>
  <c r="L2" i="208"/>
  <c r="G2" i="207"/>
  <c r="GI10" i="201"/>
  <c r="CD21" i="201"/>
  <c r="Z26" i="186"/>
  <c r="CF19" i="207" s="1"/>
  <c r="S20" i="192"/>
  <c r="JS13" i="201" s="1"/>
  <c r="DE17"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DE20" i="201"/>
  <c r="AE4" i="201"/>
  <c r="AL5" i="201"/>
  <c r="BD7" i="201"/>
  <c r="GP7" i="201"/>
  <c r="CJ10" i="201"/>
  <c r="AF11" i="201"/>
  <c r="GP11" i="201"/>
  <c r="M15" i="201"/>
  <c r="BB17" i="201"/>
  <c r="BD18" i="201"/>
  <c r="BC20" i="201"/>
  <c r="BB21" i="201"/>
  <c r="BE7" i="201"/>
  <c r="JS7" i="201"/>
  <c r="DD10" i="201"/>
  <c r="BE21" i="201"/>
  <c r="L6" i="210"/>
  <c r="L5" i="210"/>
  <c r="L4" i="210"/>
  <c r="L7" i="210"/>
  <c r="L3" i="210"/>
  <c r="L10" i="210"/>
  <c r="L11" i="210"/>
  <c r="L12" i="210"/>
  <c r="L14" i="210"/>
  <c r="L13"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L324" i="210"/>
  <c r="Z55" i="186"/>
  <c r="CF48" i="207" s="1"/>
  <c r="DE48" i="201"/>
  <c r="H97" i="192"/>
  <c r="Z97" i="186"/>
  <c r="E97" i="192"/>
  <c r="L97" i="192"/>
  <c r="H139" i="192"/>
  <c r="L139" i="192"/>
  <c r="E139" i="192"/>
  <c r="S139" i="192"/>
  <c r="S149" i="192"/>
  <c r="Z149" i="186"/>
  <c r="L149" i="192"/>
  <c r="E149" i="192"/>
  <c r="Z73" i="186"/>
  <c r="L268" i="210"/>
  <c r="Z47" i="186"/>
  <c r="CF40" i="207" s="1"/>
  <c r="DE40" i="201"/>
  <c r="L331" i="210"/>
  <c r="L56" i="192"/>
  <c r="F1037" i="209" s="1"/>
  <c r="DE49" i="201"/>
  <c r="H98" i="192"/>
  <c r="E98" i="192"/>
  <c r="Z98" i="186"/>
  <c r="L98" i="192"/>
  <c r="H140" i="192"/>
  <c r="S140" i="192"/>
  <c r="Z140" i="186"/>
  <c r="L140" i="192"/>
  <c r="E140" i="192"/>
  <c r="E63" i="192"/>
  <c r="Z63" i="186"/>
  <c r="H63" i="192"/>
  <c r="H157" i="192"/>
  <c r="S157" i="192"/>
  <c r="Z157" i="186"/>
  <c r="L157" i="192"/>
  <c r="E157" i="192"/>
  <c r="DE30" i="201"/>
  <c r="L37" i="192"/>
  <c r="F619" i="209" s="1"/>
  <c r="L198" i="210"/>
  <c r="L205" i="210"/>
  <c r="DE31" i="201"/>
  <c r="Z38" i="186"/>
  <c r="CF31" i="207" s="1"/>
  <c r="L38" i="192"/>
  <c r="F641" i="209" s="1"/>
  <c r="H132" i="192"/>
  <c r="L132" i="192"/>
  <c r="E132" i="192"/>
  <c r="S63" i="192"/>
  <c r="E90" i="192"/>
  <c r="Z90" i="186"/>
  <c r="L63" i="192"/>
  <c r="L33" i="192"/>
  <c r="F531" i="209" s="1"/>
  <c r="DE26" i="201"/>
  <c r="L170" i="210"/>
  <c r="Z33" i="186"/>
  <c r="CF26" i="207" s="1"/>
  <c r="L21" i="192"/>
  <c r="F267" i="209" s="1"/>
  <c r="Z21" i="186"/>
  <c r="CF14" i="207" s="1"/>
  <c r="DE14" i="201"/>
  <c r="L86" i="210"/>
  <c r="H80" i="192"/>
  <c r="L80" i="192"/>
  <c r="E80" i="192"/>
  <c r="Z80" i="186"/>
  <c r="E122" i="192"/>
  <c r="L122" i="192"/>
  <c r="H122" i="192"/>
  <c r="L32" i="192"/>
  <c r="F509" i="209" s="1"/>
  <c r="DE25" i="201"/>
  <c r="L163" i="210"/>
  <c r="H81" i="192"/>
  <c r="Z81" i="186"/>
  <c r="E81" i="192"/>
  <c r="L81" i="192"/>
  <c r="H123" i="192"/>
  <c r="E123" i="192"/>
  <c r="L123" i="192"/>
  <c r="G57" i="186"/>
  <c r="Q50" i="206" s="1"/>
  <c r="H117" i="192"/>
  <c r="G131" i="186"/>
  <c r="L12" i="192"/>
  <c r="F69" i="209" s="1"/>
  <c r="H69" i="192"/>
  <c r="H111" i="192"/>
  <c r="G142" i="186"/>
  <c r="G104" i="186"/>
  <c r="G148" i="186"/>
  <c r="L135" i="210"/>
  <c r="Z28" i="186"/>
  <c r="CF21" i="207" s="1"/>
  <c r="L28" i="192"/>
  <c r="F421" i="209" s="1"/>
  <c r="S28" i="192"/>
  <c r="JS21" i="201" s="1"/>
  <c r="DE21" i="201"/>
  <c r="Z16" i="186"/>
  <c r="CF9" i="207" s="1"/>
  <c r="S16" i="192"/>
  <c r="JS9" i="201" s="1"/>
  <c r="DE9" i="201"/>
  <c r="L51" i="210"/>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F1081" i="209" s="1"/>
  <c r="DE51" i="201"/>
  <c r="L345" i="210"/>
  <c r="Z58" i="186"/>
  <c r="CF51" i="207" s="1"/>
  <c r="E130" i="192"/>
  <c r="H130" i="192"/>
  <c r="S130" i="192"/>
  <c r="L130" i="192"/>
  <c r="Z130" i="186"/>
  <c r="S58" i="192"/>
  <c r="JS51" i="201" s="1"/>
  <c r="L2" i="210"/>
  <c r="DE2" i="201"/>
  <c r="Z9" i="186"/>
  <c r="CF2" i="207" s="1"/>
  <c r="L149" i="210"/>
  <c r="DE23" i="201"/>
  <c r="L65" i="210"/>
  <c r="L18" i="192"/>
  <c r="F201" i="209" s="1"/>
  <c r="DE11" i="201"/>
  <c r="DE22" i="201"/>
  <c r="Z29" i="186"/>
  <c r="CF22" i="207" s="1"/>
  <c r="L29" i="192"/>
  <c r="F443" i="209" s="1"/>
  <c r="Z17" i="186"/>
  <c r="CF10" i="207" s="1"/>
  <c r="L17" i="192"/>
  <c r="F179" i="209" s="1"/>
  <c r="G153" i="186"/>
  <c r="G130" i="186"/>
  <c r="W130" i="186"/>
  <c r="G106" i="186"/>
  <c r="W106" i="186"/>
  <c r="V106" i="186"/>
  <c r="G82" i="186"/>
  <c r="V82" i="186"/>
  <c r="G58" i="186"/>
  <c r="Q51" i="206" s="1"/>
  <c r="W58" i="186"/>
  <c r="C51" i="206" s="1"/>
  <c r="L303" i="210"/>
  <c r="DE45" i="201"/>
  <c r="L52" i="192"/>
  <c r="F949" i="209" s="1"/>
  <c r="H124" i="192"/>
  <c r="L124" i="192"/>
  <c r="G129" i="186"/>
  <c r="V129" i="186"/>
  <c r="W129" i="186"/>
  <c r="G117" i="186"/>
  <c r="V117" i="186"/>
  <c r="G93" i="186"/>
  <c r="W93" i="186"/>
  <c r="V93" i="186"/>
  <c r="G69" i="186"/>
  <c r="V69" i="186"/>
  <c r="G45" i="186"/>
  <c r="Q38" i="206" s="1"/>
  <c r="W45" i="186"/>
  <c r="C38" i="206" s="1"/>
  <c r="V12" i="186"/>
  <c r="B5" i="206" s="1"/>
  <c r="W12" i="186"/>
  <c r="C5" i="206" s="1"/>
  <c r="DE39" i="201"/>
  <c r="L261" i="210"/>
  <c r="L46" i="192"/>
  <c r="F817" i="209" s="1"/>
  <c r="Z46" i="186"/>
  <c r="CF39" i="207" s="1"/>
  <c r="E118" i="192"/>
  <c r="H118" i="192"/>
  <c r="L118" i="192"/>
  <c r="Z118" i="186"/>
  <c r="W152" i="186"/>
  <c r="G152" i="186"/>
  <c r="V140" i="186"/>
  <c r="W140" i="186"/>
  <c r="W128" i="186"/>
  <c r="G128" i="186"/>
  <c r="G116" i="186"/>
  <c r="W116" i="186"/>
  <c r="G92" i="186"/>
  <c r="W92" i="186"/>
  <c r="G80" i="186"/>
  <c r="V80" i="186"/>
  <c r="G68" i="186"/>
  <c r="V68" i="186"/>
  <c r="G44" i="186"/>
  <c r="Q37" i="206" s="1"/>
  <c r="V44" i="186"/>
  <c r="B37" i="206" s="1"/>
  <c r="G32" i="186"/>
  <c r="Q25" i="206" s="1"/>
  <c r="V32" i="186"/>
  <c r="B25" i="206" s="1"/>
  <c r="W32" i="186"/>
  <c r="C25" i="206" s="1"/>
  <c r="V20" i="186"/>
  <c r="B13" i="206" s="1"/>
  <c r="G20" i="186"/>
  <c r="Q13" i="206" s="1"/>
  <c r="L219" i="210"/>
  <c r="Z40" i="186"/>
  <c r="CF33" i="207" s="1"/>
  <c r="Z112" i="186"/>
  <c r="H112" i="192"/>
  <c r="E112" i="192"/>
  <c r="L106" i="192"/>
  <c r="E106" i="192"/>
  <c r="H106" i="192"/>
  <c r="Z106" i="186"/>
  <c r="H100" i="192"/>
  <c r="E100" i="192"/>
  <c r="L79" i="210"/>
  <c r="DE13" i="201"/>
  <c r="E82" i="192"/>
  <c r="H82" i="192"/>
  <c r="Z154" i="186"/>
  <c r="E154" i="192"/>
  <c r="L154" i="192"/>
  <c r="H154" i="192"/>
  <c r="S154" i="192"/>
  <c r="DE24" i="201"/>
  <c r="L156" i="210"/>
  <c r="H76" i="192"/>
  <c r="E76" i="192"/>
  <c r="Z76" i="186"/>
  <c r="E148" i="192"/>
  <c r="H148" i="192"/>
  <c r="L148" i="192"/>
  <c r="V155" i="186"/>
  <c r="W155" i="186"/>
  <c r="G143" i="186"/>
  <c r="W143" i="186"/>
  <c r="V143" i="186"/>
  <c r="G83" i="186"/>
  <c r="W83" i="186"/>
  <c r="G71" i="186"/>
  <c r="V71" i="186"/>
  <c r="W47" i="186"/>
  <c r="C40" i="206" s="1"/>
  <c r="G47" i="186"/>
  <c r="Q40" i="206" s="1"/>
  <c r="G35" i="186"/>
  <c r="Q28" i="206" s="1"/>
  <c r="W35" i="186"/>
  <c r="C28" i="206" s="1"/>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C24" i="203" l="1"/>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E33" i="203" l="1"/>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D77" i="10"/>
  <c r="L141" i="10"/>
  <c r="AA117" i="10"/>
  <c r="M91" i="10"/>
  <c r="AK72" i="10"/>
  <c r="AR77" i="10"/>
  <c r="X73" i="10"/>
  <c r="AH145" i="10"/>
  <c r="E132" i="10"/>
  <c r="Q131" i="10"/>
  <c r="Y49" i="10"/>
  <c r="AJ14" i="10"/>
  <c r="AD46" i="10"/>
  <c r="AD101" i="10"/>
  <c r="J105" i="10"/>
  <c r="E83" i="10"/>
  <c r="T8" i="10"/>
  <c r="AJ95" i="10"/>
  <c r="G67" i="10"/>
  <c r="N146" i="10"/>
  <c r="R132" i="10"/>
  <c r="L155" i="10"/>
  <c r="S95" i="10"/>
  <c r="U67" i="10"/>
  <c r="G79" i="10"/>
  <c r="AF78" i="10"/>
  <c r="AO153" i="10"/>
  <c r="AM119" i="10"/>
  <c r="F51" i="10"/>
  <c r="AR148" i="10"/>
  <c r="W52" i="10"/>
  <c r="N108" i="10"/>
  <c r="D35" i="10"/>
  <c r="G68" i="10"/>
  <c r="AB69" i="10"/>
  <c r="J15" i="10"/>
  <c r="AM114" i="10"/>
  <c r="Z153" i="10"/>
  <c r="AM127" i="10"/>
  <c r="E51" i="10"/>
  <c r="AA118" i="10"/>
  <c r="N30" i="10"/>
  <c r="AE22" i="10"/>
  <c r="P70" i="10"/>
  <c r="I155" i="10"/>
  <c r="AG158" i="10"/>
  <c r="P141" i="10"/>
  <c r="J152" i="10"/>
  <c r="P111" i="10"/>
  <c r="C143" i="10"/>
  <c r="K29" i="10"/>
  <c r="AP78" i="10"/>
  <c r="AE49" i="10"/>
  <c r="AO108" i="10"/>
  <c r="O57" i="10"/>
  <c r="P114" i="10"/>
  <c r="W122" i="10"/>
  <c r="AQ32" i="10"/>
  <c r="AI14" i="10"/>
  <c r="AF79" i="10"/>
  <c r="R111" i="10"/>
  <c r="V2" i="10"/>
  <c r="Z142" i="10"/>
  <c r="Z87" i="10"/>
  <c r="O72" i="10"/>
  <c r="AD147" i="10"/>
  <c r="Y136" i="10"/>
  <c r="H121" i="10"/>
  <c r="AE152" i="10"/>
  <c r="H127" i="10"/>
  <c r="I150" i="10"/>
  <c r="AJ101" i="10"/>
  <c r="D4" i="10"/>
  <c r="AP105" i="10"/>
  <c r="U14" i="10"/>
  <c r="D46" i="10"/>
  <c r="R72" i="10"/>
  <c r="AJ29" i="10"/>
  <c r="G85" i="10"/>
  <c r="Z146" i="10"/>
  <c r="N130" i="10"/>
  <c r="AR23" i="10"/>
  <c r="AH83" i="10"/>
  <c r="F129" i="10"/>
  <c r="AN148" i="10"/>
  <c r="AK59" i="10"/>
  <c r="F88" i="10"/>
  <c r="M82" i="10"/>
  <c r="I118" i="10"/>
  <c r="H61" i="10"/>
  <c r="AM65" i="10"/>
  <c r="V61" i="10"/>
  <c r="C81" i="10"/>
  <c r="AR20" i="10"/>
  <c r="M15" i="10"/>
  <c r="W79" i="10"/>
  <c r="D30" i="10"/>
  <c r="P119" i="10"/>
  <c r="AI36" i="10"/>
  <c r="R108" i="10"/>
  <c r="AO94" i="10"/>
  <c r="AP127" i="10"/>
  <c r="Z80" i="10"/>
  <c r="H111" i="10"/>
  <c r="AE27" i="10"/>
  <c r="I103" i="10"/>
  <c r="AC10" i="10"/>
  <c r="AA29" i="10"/>
  <c r="L79" i="10"/>
  <c r="S86" i="10"/>
  <c r="AL158" i="10"/>
  <c r="B109" i="10"/>
  <c r="Q41" i="10"/>
  <c r="N34" i="10"/>
  <c r="G108" i="10"/>
  <c r="X98" i="10"/>
  <c r="Z108" i="10"/>
  <c r="AD127" i="10"/>
  <c r="T36" i="10"/>
  <c r="AB58" i="10"/>
  <c r="P29" i="10"/>
  <c r="AE125" i="10"/>
  <c r="AD3" i="10"/>
  <c r="G59" i="10"/>
  <c r="AR45" i="10"/>
  <c r="Z90" i="10"/>
  <c r="I27" i="10"/>
  <c r="C146" i="10"/>
  <c r="AM87" i="10"/>
  <c r="AR113" i="10"/>
  <c r="AE78" i="10"/>
  <c r="M46" i="10"/>
  <c r="H38" i="10"/>
  <c r="R137" i="10"/>
  <c r="AB22" i="10"/>
  <c r="U95" i="10"/>
  <c r="AC65" i="10"/>
  <c r="AR21" i="10"/>
  <c r="AE59" i="10"/>
  <c r="F70" i="10"/>
  <c r="AC77" i="10"/>
  <c r="AF37" i="10"/>
  <c r="L104" i="10"/>
  <c r="I93" i="10"/>
  <c r="C44" i="10"/>
  <c r="U111" i="10"/>
  <c r="L21" i="10"/>
  <c r="I39" i="10"/>
  <c r="W16" i="10"/>
  <c r="N136" i="10"/>
  <c r="AP152" i="10"/>
  <c r="R130" i="10"/>
  <c r="AC61" i="10"/>
  <c r="T22" i="10"/>
  <c r="AG93" i="10"/>
  <c r="AS70" i="10"/>
  <c r="C144" i="10"/>
  <c r="AL147" i="10"/>
  <c r="R73" i="10"/>
  <c r="L18" i="10"/>
  <c r="O146" i="10"/>
  <c r="W115" i="10"/>
  <c r="C107" i="10"/>
  <c r="AB30" i="10"/>
  <c r="AJ44" i="10"/>
  <c r="F143" i="10"/>
  <c r="Q102" i="10"/>
  <c r="V136" i="10"/>
  <c r="AK66" i="10"/>
  <c r="E130" i="10"/>
  <c r="AD84" i="10"/>
  <c r="AH149" i="10"/>
  <c r="AH101" i="10"/>
  <c r="R8" i="10"/>
  <c r="N98" i="10"/>
  <c r="H58" i="10"/>
  <c r="AG75" i="10"/>
  <c r="AS35" i="10"/>
  <c r="AM111" i="10"/>
  <c r="Z155" i="10"/>
  <c r="D38" i="10"/>
  <c r="H7" i="10"/>
  <c r="K77" i="10"/>
  <c r="R51" i="10"/>
  <c r="AQ114" i="10"/>
  <c r="E61" i="10"/>
  <c r="AK11" i="10"/>
  <c r="AB87" i="10"/>
  <c r="AE16" i="10"/>
  <c r="H20" i="10"/>
  <c r="I136" i="10"/>
  <c r="T67" i="10"/>
  <c r="AS124" i="10"/>
  <c r="AI145" i="10"/>
  <c r="R26" i="10"/>
  <c r="K53" i="10"/>
  <c r="Y80" i="10"/>
  <c r="AA92" i="10"/>
  <c r="V70" i="10"/>
  <c r="AB102" i="10"/>
  <c r="AC84" i="10"/>
  <c r="L62" i="10"/>
  <c r="AB106" i="10"/>
  <c r="AQ145" i="10"/>
  <c r="AP21" i="10"/>
  <c r="U5" i="10"/>
  <c r="AN94" i="10"/>
  <c r="AK32" i="10"/>
  <c r="AD108" i="10"/>
  <c r="Y83" i="10"/>
  <c r="AB100" i="10"/>
  <c r="AN113" i="10"/>
  <c r="AB64" i="10"/>
  <c r="AL131" i="10"/>
  <c r="AM102" i="10"/>
  <c r="E143" i="10"/>
  <c r="J132" i="10"/>
  <c r="AM24" i="10"/>
  <c r="V106" i="10"/>
  <c r="E155" i="10"/>
  <c r="AJ104" i="10"/>
  <c r="AG102" i="10"/>
  <c r="H15" i="10"/>
  <c r="AC42" i="10"/>
  <c r="AK30" i="10"/>
  <c r="X74" i="10"/>
  <c r="L80" i="10"/>
  <c r="X35" i="10"/>
  <c r="AJ140" i="10"/>
  <c r="U149" i="10"/>
  <c r="AE109" i="10"/>
  <c r="AQ67" i="10"/>
  <c r="U133" i="10"/>
  <c r="H34" i="10"/>
  <c r="AQ45" i="10"/>
  <c r="K40" i="10"/>
  <c r="AP89" i="10"/>
  <c r="H109" i="10"/>
  <c r="J17" i="10"/>
  <c r="J116" i="10"/>
  <c r="K73" i="10"/>
  <c r="AR95" i="10"/>
  <c r="AA57" i="10"/>
  <c r="X72" i="10"/>
  <c r="AH77" i="10"/>
  <c r="M7" i="10"/>
  <c r="L53" i="10"/>
  <c r="Z59" i="10"/>
  <c r="Y3" i="10"/>
  <c r="AA59" i="10"/>
  <c r="D91" i="10"/>
  <c r="I157" i="10"/>
  <c r="N144" i="10"/>
  <c r="Z23" i="10"/>
  <c r="I20" i="10"/>
  <c r="AR5" i="10"/>
  <c r="AL39" i="10"/>
  <c r="F154" i="10"/>
  <c r="AQ51" i="10"/>
  <c r="AB5" i="10"/>
  <c r="AM135" i="10"/>
  <c r="AJ110" i="10"/>
  <c r="AP27" i="10"/>
  <c r="E4" i="10"/>
  <c r="AK80" i="10"/>
  <c r="N42" i="10"/>
  <c r="I35" i="10"/>
  <c r="J68" i="10"/>
  <c r="U79" i="10"/>
  <c r="J35" i="10"/>
  <c r="R80" i="10"/>
  <c r="Z123" i="10"/>
  <c r="AP47" i="10"/>
  <c r="M36" i="10"/>
  <c r="AK85" i="10"/>
  <c r="Q62" i="10"/>
  <c r="C17" i="10"/>
  <c r="AB144" i="10"/>
  <c r="M144" i="10"/>
  <c r="J137" i="10"/>
  <c r="AJ102" i="10"/>
  <c r="B85" i="10"/>
  <c r="O97" i="10"/>
  <c r="T18" i="10"/>
  <c r="G30" i="10"/>
  <c r="AP14" i="10"/>
  <c r="AH122" i="10"/>
  <c r="AH76" i="10"/>
  <c r="Q76" i="10"/>
  <c r="T65" i="10"/>
  <c r="AH123" i="10"/>
  <c r="P65" i="10"/>
  <c r="AL153" i="10"/>
  <c r="Q115" i="10"/>
  <c r="I135" i="10"/>
  <c r="L158" i="10"/>
  <c r="O85" i="10"/>
  <c r="G35" i="10"/>
  <c r="Z117" i="10"/>
  <c r="N149" i="10"/>
  <c r="AN93" i="10"/>
  <c r="AF151" i="10"/>
  <c r="N138" i="10"/>
  <c r="W114" i="10"/>
  <c r="Z4" i="10"/>
  <c r="AJ12" i="10"/>
  <c r="Z48" i="10"/>
  <c r="R87" i="10"/>
  <c r="AP102" i="10"/>
  <c r="AB18" i="10"/>
  <c r="P128" i="10"/>
  <c r="AF143" i="10"/>
  <c r="V143" i="10"/>
  <c r="P88" i="10"/>
  <c r="AG92" i="10"/>
  <c r="AP94" i="10"/>
  <c r="C66" i="10"/>
  <c r="AP66" i="10"/>
  <c r="F5" i="10"/>
  <c r="AI123" i="10"/>
  <c r="AL80" i="10"/>
  <c r="Y87" i="10"/>
  <c r="AF17" i="10"/>
  <c r="O150" i="10"/>
  <c r="S53" i="10"/>
  <c r="AQ39" i="10"/>
  <c r="R84" i="10"/>
  <c r="I10" i="10"/>
  <c r="T43" i="10"/>
  <c r="AL132" i="10"/>
  <c r="AQ89" i="10"/>
  <c r="V46" i="10"/>
  <c r="F53" i="10"/>
  <c r="I36" i="10"/>
  <c r="N132" i="10"/>
  <c r="AB53" i="10"/>
  <c r="AS157" i="10"/>
  <c r="W137" i="10"/>
  <c r="N113" i="10"/>
  <c r="AD106" i="10"/>
  <c r="AN115" i="10"/>
  <c r="AF34" i="10"/>
  <c r="AQ46" i="10"/>
  <c r="AN92" i="10"/>
  <c r="O26" i="10"/>
  <c r="N74" i="10"/>
  <c r="P137" i="10"/>
  <c r="AL12" i="10"/>
  <c r="P150" i="10"/>
  <c r="V124" i="10"/>
  <c r="AA25" i="10"/>
  <c r="B107" i="10"/>
  <c r="AA24" i="10"/>
  <c r="AO140" i="10"/>
  <c r="G51" i="10"/>
  <c r="R16" i="10"/>
  <c r="Y154" i="10"/>
  <c r="Z97" i="10"/>
  <c r="J97" i="10"/>
  <c r="AR124" i="10"/>
  <c r="AD97" i="10"/>
  <c r="AD57" i="10"/>
  <c r="AP117" i="10"/>
  <c r="F140" i="10"/>
  <c r="AP61" i="10"/>
  <c r="G28" i="10"/>
  <c r="AG19" i="10"/>
  <c r="AJ91" i="10"/>
  <c r="AM19" i="10"/>
  <c r="AI3" i="10"/>
  <c r="N79" i="10"/>
  <c r="AD87" i="10"/>
  <c r="AI101" i="10"/>
  <c r="AK45" i="10"/>
  <c r="AI51" i="10"/>
  <c r="AR146" i="10"/>
  <c r="Q26" i="10"/>
  <c r="I24" i="10"/>
  <c r="N60" i="10"/>
  <c r="AR132" i="10"/>
  <c r="AC7" i="10"/>
  <c r="I40" i="10"/>
  <c r="AM86" i="10"/>
  <c r="S137" i="10"/>
  <c r="H106" i="10"/>
  <c r="P90" i="10"/>
  <c r="AI84" i="10"/>
  <c r="AP133" i="10"/>
  <c r="AL76" i="10"/>
  <c r="AE2" i="10"/>
  <c r="AS12" i="10"/>
  <c r="AC72" i="10"/>
  <c r="C3" i="10"/>
  <c r="AS132" i="10"/>
  <c r="AF102" i="10"/>
  <c r="C119" i="10"/>
  <c r="AA113" i="10"/>
  <c r="D108" i="10"/>
  <c r="P106" i="10"/>
  <c r="AK65" i="10"/>
  <c r="AB82" i="10"/>
  <c r="I30" i="10"/>
  <c r="T16" i="10"/>
  <c r="AQ6" i="10"/>
  <c r="AR100" i="10"/>
  <c r="AH87" i="10"/>
  <c r="AR61" i="10"/>
  <c r="O60" i="10"/>
  <c r="AS112" i="10"/>
  <c r="Z111" i="10"/>
  <c r="X105" i="10"/>
  <c r="AG20" i="10"/>
  <c r="E141" i="10"/>
  <c r="AI140" i="10"/>
  <c r="AJ105" i="10"/>
  <c r="Z112" i="10"/>
  <c r="AB14" i="10"/>
  <c r="U23" i="10"/>
  <c r="M128" i="10"/>
  <c r="AA18" i="10"/>
  <c r="J5" i="10"/>
  <c r="AD11" i="10"/>
  <c r="H47" i="10"/>
  <c r="AD73" i="10"/>
  <c r="AI2" i="10"/>
  <c r="AM85" i="10"/>
  <c r="AK101" i="10"/>
  <c r="O33" i="10"/>
  <c r="L5" i="10"/>
  <c r="T153" i="10"/>
  <c r="AK73" i="10"/>
  <c r="AD123" i="10"/>
  <c r="AC40" i="10"/>
  <c r="P97" i="10"/>
  <c r="AO129" i="10"/>
  <c r="AR34" i="10"/>
  <c r="AD6" i="10"/>
  <c r="U81" i="10"/>
  <c r="H96" i="10"/>
  <c r="E118" i="10"/>
  <c r="X86" i="10"/>
  <c r="I13" i="10"/>
  <c r="S44" i="10"/>
  <c r="N71" i="10"/>
  <c r="AS40" i="10"/>
  <c r="G158" i="10"/>
  <c r="AS41" i="10"/>
  <c r="B42" i="10"/>
  <c r="AO112" i="10"/>
  <c r="AB65" i="10"/>
  <c r="S144" i="10"/>
  <c r="C128" i="10"/>
  <c r="O28" i="10"/>
  <c r="M60" i="10"/>
  <c r="C7" i="10"/>
  <c r="AE117" i="10"/>
  <c r="T40" i="10"/>
  <c r="AN62" i="10"/>
  <c r="AH153" i="10"/>
  <c r="AM58" i="10"/>
  <c r="C130" i="10"/>
  <c r="AM98" i="10"/>
  <c r="AD35" i="10"/>
  <c r="K108" i="10"/>
  <c r="C10" i="10"/>
  <c r="O134" i="10"/>
  <c r="Z101" i="10"/>
  <c r="AO123" i="10"/>
  <c r="V120" i="10"/>
  <c r="AH69" i="10"/>
  <c r="V78" i="10"/>
  <c r="W23" i="10"/>
  <c r="I7" i="10"/>
  <c r="AQ107" i="10"/>
  <c r="AN19" i="10"/>
  <c r="AE90" i="10"/>
  <c r="AA139" i="10"/>
  <c r="AJ127" i="10"/>
  <c r="AB28" i="10"/>
  <c r="K113" i="10"/>
  <c r="AN126" i="10"/>
  <c r="X20" i="10"/>
  <c r="AP72" i="10"/>
  <c r="C149" i="10"/>
  <c r="Y127" i="10"/>
  <c r="H92" i="10"/>
  <c r="U91" i="10"/>
  <c r="N87" i="10"/>
  <c r="P96" i="10"/>
  <c r="AH84" i="10"/>
  <c r="AR99" i="10"/>
  <c r="B119" i="10"/>
  <c r="AI13" i="10"/>
  <c r="AQ82" i="10"/>
  <c r="AG140" i="10"/>
  <c r="AL50" i="10"/>
  <c r="B145" i="10"/>
  <c r="Q70" i="10"/>
  <c r="P98" i="10"/>
  <c r="T68" i="10"/>
  <c r="AS110" i="10"/>
  <c r="R131" i="10"/>
  <c r="V100" i="10"/>
  <c r="AR123" i="10"/>
  <c r="U156" i="10"/>
  <c r="AH45" i="10"/>
  <c r="D150" i="10"/>
  <c r="G109" i="10"/>
  <c r="B14" i="10"/>
  <c r="M54" i="10"/>
  <c r="X79" i="10"/>
  <c r="G66" i="10"/>
  <c r="AM117" i="10"/>
  <c r="AO60" i="10"/>
  <c r="P85" i="10"/>
  <c r="L15" i="10"/>
  <c r="M17" i="10"/>
  <c r="P28" i="10"/>
  <c r="AN143" i="10"/>
  <c r="AF98" i="10"/>
  <c r="X50" i="10"/>
  <c r="W21" i="10"/>
  <c r="AS24" i="10"/>
  <c r="R32" i="10"/>
  <c r="AQ120" i="10"/>
  <c r="B82" i="10"/>
  <c r="Q155" i="10"/>
  <c r="AR50" i="10"/>
  <c r="AA55" i="10"/>
  <c r="L9" i="10"/>
  <c r="AB41" i="10"/>
  <c r="I52" i="10"/>
  <c r="AD62" i="10"/>
  <c r="V58" i="10"/>
  <c r="U105" i="10"/>
  <c r="AE18" i="10"/>
  <c r="R20" i="10"/>
  <c r="J123" i="10"/>
  <c r="X4" i="10"/>
  <c r="D39" i="10"/>
  <c r="AK29" i="10"/>
  <c r="Z6" i="10"/>
  <c r="AI141" i="10"/>
  <c r="AL41" i="10"/>
  <c r="AB66" i="10"/>
  <c r="C13" i="10"/>
  <c r="AQ131" i="10"/>
  <c r="AO82" i="10"/>
  <c r="R116" i="10"/>
  <c r="U90" i="10"/>
  <c r="K116" i="10"/>
  <c r="I144" i="10"/>
  <c r="AD13" i="10"/>
  <c r="AF29" i="10"/>
  <c r="AA119" i="10"/>
  <c r="M2" i="10"/>
  <c r="Q13" i="10"/>
  <c r="AQ17" i="10"/>
  <c r="AC12" i="10"/>
  <c r="T50" i="10"/>
  <c r="AK70" i="10"/>
  <c r="Q129" i="10"/>
  <c r="C22" i="10"/>
  <c r="AJ153" i="10"/>
  <c r="L157" i="10"/>
  <c r="S65" i="10"/>
  <c r="AQ76" i="10"/>
  <c r="AK154" i="10"/>
  <c r="AL94" i="10"/>
  <c r="H44" i="10"/>
  <c r="O158" i="10"/>
  <c r="H98" i="10"/>
  <c r="AG8" i="10"/>
  <c r="Y124" i="10"/>
  <c r="N52" i="10"/>
  <c r="S140" i="10"/>
  <c r="I23" i="10"/>
  <c r="AS118" i="10"/>
  <c r="L144" i="10"/>
  <c r="AJ117" i="10"/>
  <c r="Z143" i="10"/>
  <c r="L46" i="10"/>
  <c r="AG106" i="10"/>
  <c r="C34" i="10"/>
  <c r="T59" i="10"/>
  <c r="E135" i="10"/>
  <c r="AA4" i="10"/>
  <c r="R11" i="10"/>
  <c r="Z2" i="10"/>
  <c r="AB33" i="10"/>
  <c r="E72" i="10"/>
  <c r="L106" i="10"/>
  <c r="M9" i="10"/>
  <c r="AA78" i="10"/>
  <c r="C151" i="10"/>
  <c r="AR22" i="10"/>
  <c r="AI25" i="10"/>
  <c r="AL46" i="10"/>
  <c r="AB136" i="10"/>
  <c r="R54" i="10"/>
  <c r="AM113" i="10"/>
  <c r="AJ142" i="10"/>
  <c r="AA53" i="10"/>
  <c r="AK14" i="10"/>
  <c r="Z27" i="10"/>
  <c r="M31" i="10"/>
  <c r="T118" i="10"/>
  <c r="L13" i="10"/>
  <c r="V93" i="10"/>
  <c r="AP136" i="10"/>
  <c r="AH23" i="10"/>
  <c r="K74" i="10"/>
  <c r="AE56" i="10"/>
  <c r="Z91" i="10"/>
  <c r="E153" i="10"/>
  <c r="Q53" i="10"/>
  <c r="AG23" i="10"/>
  <c r="F11" i="10"/>
  <c r="T126" i="10"/>
  <c r="S23" i="10"/>
  <c r="T157" i="10"/>
  <c r="C8" i="10"/>
  <c r="AL61" i="10"/>
  <c r="D20" i="10"/>
  <c r="Q3" i="10"/>
  <c r="L60" i="10"/>
  <c r="F17" i="10"/>
  <c r="AR28" i="10"/>
  <c r="AS149" i="10"/>
  <c r="AF18" i="10"/>
  <c r="S117" i="10"/>
  <c r="AP120" i="10"/>
  <c r="AM2" i="10"/>
  <c r="H105" i="10"/>
  <c r="AJ47" i="10"/>
  <c r="R119" i="10"/>
  <c r="Q124" i="10"/>
  <c r="AN30" i="10"/>
  <c r="S115" i="10"/>
  <c r="AA71" i="10"/>
  <c r="AB54" i="10"/>
  <c r="J42" i="10"/>
  <c r="J59" i="10"/>
  <c r="Y14" i="10"/>
  <c r="P123" i="10"/>
  <c r="Z77" i="10"/>
  <c r="AE82" i="10"/>
  <c r="Q123" i="10"/>
  <c r="J112" i="10"/>
  <c r="V130" i="10"/>
  <c r="AO28" i="10"/>
  <c r="AA120" i="10"/>
  <c r="P148" i="10"/>
  <c r="F114" i="10"/>
  <c r="T81" i="10"/>
  <c r="Q36" i="10"/>
  <c r="K92" i="10"/>
  <c r="AL90" i="10"/>
  <c r="H85" i="10"/>
  <c r="AJ80" i="10"/>
  <c r="Z46" i="10"/>
  <c r="G12" i="10"/>
  <c r="T14" i="10"/>
  <c r="AC41" i="10"/>
  <c r="U117" i="10"/>
  <c r="AB150" i="10"/>
  <c r="AR43" i="10"/>
  <c r="X150" i="10"/>
  <c r="AS137" i="10"/>
  <c r="K155" i="10"/>
  <c r="AR101" i="10"/>
  <c r="AC20" i="10"/>
  <c r="AM55" i="10"/>
  <c r="D131" i="10"/>
  <c r="D18" i="10"/>
  <c r="AL95" i="10"/>
  <c r="R129" i="10"/>
  <c r="U64" i="10"/>
  <c r="O86" i="10"/>
  <c r="C138" i="10"/>
  <c r="AR114" i="10"/>
  <c r="AF24" i="10"/>
  <c r="S19" i="10"/>
  <c r="AC51" i="10"/>
  <c r="AH97" i="10"/>
  <c r="T102" i="10"/>
  <c r="AS94" i="10"/>
  <c r="Z103" i="10"/>
  <c r="V96" i="10"/>
  <c r="AK60" i="10"/>
  <c r="AB45" i="10"/>
  <c r="L51" i="10"/>
  <c r="AO133" i="10"/>
  <c r="AR46" i="10"/>
  <c r="AS87" i="10"/>
  <c r="K95" i="10"/>
  <c r="AR84" i="10"/>
  <c r="G132" i="10"/>
  <c r="J106" i="10"/>
  <c r="U72" i="10"/>
  <c r="O50" i="10"/>
  <c r="AI68" i="10"/>
  <c r="T5" i="10"/>
  <c r="AQ92" i="10"/>
  <c r="J88" i="10"/>
  <c r="AB56" i="10"/>
  <c r="AO63" i="10"/>
  <c r="AL104" i="10"/>
  <c r="AS102" i="10"/>
  <c r="P59" i="10"/>
  <c r="O6" i="10"/>
  <c r="G118" i="10"/>
  <c r="AE113" i="10"/>
  <c r="Z95" i="10"/>
  <c r="S116" i="10"/>
  <c r="K46" i="10"/>
  <c r="B117" i="10"/>
  <c r="AH12" i="10"/>
  <c r="F42" i="10"/>
  <c r="AH10" i="10"/>
  <c r="AP40" i="10"/>
  <c r="H26" i="10"/>
  <c r="J140" i="10"/>
  <c r="F80" i="10"/>
  <c r="S70" i="10"/>
  <c r="AJ100" i="10"/>
  <c r="AL124" i="10"/>
  <c r="AH39" i="10"/>
  <c r="AA75" i="10"/>
  <c r="H10" i="10"/>
  <c r="R125" i="10"/>
  <c r="AQ48" i="10"/>
  <c r="X36" i="10"/>
  <c r="AO134" i="10"/>
  <c r="AG21" i="10"/>
  <c r="R40" i="10"/>
  <c r="N76" i="10"/>
  <c r="AQ117" i="10"/>
  <c r="AF155" i="10"/>
  <c r="AA68" i="10"/>
  <c r="R66" i="10"/>
  <c r="P76" i="10"/>
  <c r="X44" i="10"/>
  <c r="M24" i="10"/>
  <c r="AE15" i="10"/>
  <c r="AA23" i="10"/>
  <c r="N84" i="10"/>
  <c r="AH20" i="10"/>
  <c r="N100" i="10"/>
  <c r="U143" i="10"/>
  <c r="S34" i="10"/>
  <c r="AM153" i="10"/>
  <c r="AC151" i="10"/>
  <c r="V63" i="10"/>
  <c r="AO101" i="10"/>
  <c r="K145" i="10"/>
  <c r="B73" i="10"/>
  <c r="AE92" i="10"/>
  <c r="H28" i="10"/>
  <c r="H87" i="10"/>
  <c r="W63" i="10"/>
  <c r="AE34" i="10"/>
  <c r="W155" i="10"/>
  <c r="AH126" i="10"/>
  <c r="P12" i="10"/>
  <c r="N110" i="10"/>
  <c r="D121" i="10"/>
  <c r="C9" i="10"/>
  <c r="Q15" i="10"/>
  <c r="AD79" i="10"/>
  <c r="K44" i="10"/>
  <c r="AJ7" i="10"/>
  <c r="AM134" i="10"/>
  <c r="AQ122" i="10"/>
  <c r="F142" i="10"/>
  <c r="AS22" i="10"/>
  <c r="U61" i="10"/>
  <c r="K56" i="10"/>
  <c r="AS141" i="10"/>
  <c r="AG22" i="10"/>
  <c r="AP95" i="10"/>
  <c r="T52" i="10"/>
  <c r="AB10" i="10"/>
  <c r="AC138" i="10"/>
  <c r="U86" i="10"/>
  <c r="S93" i="10"/>
  <c r="N117" i="10"/>
  <c r="AO119" i="10"/>
  <c r="G56" i="10"/>
  <c r="H11" i="10"/>
  <c r="V6" i="10"/>
  <c r="AO98" i="10"/>
  <c r="C156" i="10"/>
  <c r="V24" i="10"/>
  <c r="AH29" i="10"/>
  <c r="O81" i="10"/>
  <c r="AC106" i="10"/>
  <c r="AG71" i="10"/>
  <c r="AE104" i="10"/>
  <c r="I149" i="10"/>
  <c r="AI15" i="10"/>
  <c r="D116" i="10"/>
  <c r="AE28" i="10"/>
  <c r="AQ71" i="10"/>
  <c r="AP77" i="10"/>
  <c r="L37" i="10"/>
  <c r="AE155" i="10"/>
  <c r="AE114" i="10"/>
  <c r="C142" i="10"/>
  <c r="F124" i="10"/>
  <c r="AD4" i="10"/>
  <c r="AP101" i="10"/>
  <c r="AP67" i="10"/>
  <c r="AC108" i="10"/>
  <c r="L127" i="10"/>
  <c r="AD146" i="10"/>
  <c r="R76" i="10"/>
  <c r="AG43" i="10"/>
  <c r="AG125" i="10"/>
  <c r="W135" i="10"/>
  <c r="AL11" i="10"/>
  <c r="R22" i="10"/>
  <c r="AS120" i="10"/>
  <c r="H110" i="10"/>
  <c r="U9" i="10"/>
  <c r="AA155" i="10"/>
  <c r="U138" i="10"/>
  <c r="I66" i="10"/>
  <c r="AO147" i="10"/>
  <c r="AA99" i="10"/>
  <c r="AR153" i="10"/>
  <c r="S58" i="10"/>
  <c r="AI118" i="10"/>
  <c r="AJ118" i="10"/>
  <c r="AN98" i="10"/>
  <c r="AN132" i="10"/>
  <c r="B99" i="10"/>
  <c r="H100" i="10"/>
  <c r="U88" i="10"/>
  <c r="Z42" i="10"/>
  <c r="J131" i="10"/>
  <c r="J124" i="10"/>
  <c r="E20" i="10"/>
  <c r="AP68" i="10"/>
  <c r="AR55" i="10"/>
  <c r="V81" i="10"/>
  <c r="N82" i="10"/>
  <c r="Q158" i="10"/>
  <c r="T72" i="10"/>
  <c r="H51" i="10"/>
  <c r="N93" i="10"/>
  <c r="AJ147" i="10"/>
  <c r="E149" i="10"/>
  <c r="AE139" i="10"/>
  <c r="F50" i="10"/>
  <c r="AJ24" i="10"/>
  <c r="H37" i="10"/>
  <c r="G130" i="10"/>
  <c r="R18" i="10"/>
  <c r="AN119" i="10"/>
  <c r="X121" i="10"/>
  <c r="F62" i="10"/>
  <c r="AI81" i="10"/>
  <c r="AP139" i="10"/>
  <c r="W59" i="10"/>
  <c r="AA126" i="10"/>
  <c r="S91" i="10"/>
  <c r="AS126" i="10"/>
  <c r="V23" i="10"/>
  <c r="M94" i="10"/>
  <c r="AA82" i="10"/>
  <c r="AK152" i="10"/>
  <c r="AI129" i="10"/>
  <c r="AB151" i="10"/>
  <c r="C126" i="10"/>
  <c r="AR142" i="10"/>
  <c r="AI5" i="10"/>
  <c r="AK132" i="10"/>
  <c r="AB131" i="10"/>
  <c r="J75" i="10"/>
  <c r="M148" i="10"/>
  <c r="D154" i="10"/>
  <c r="AN58" i="10"/>
  <c r="V97" i="10"/>
  <c r="F131" i="10"/>
  <c r="V11" i="10"/>
  <c r="Y70" i="10"/>
  <c r="AI52" i="10"/>
  <c r="AC85" i="10"/>
  <c r="I121" i="10"/>
  <c r="AK39" i="10"/>
  <c r="Y60" i="10"/>
  <c r="AA104" i="10"/>
  <c r="V71" i="10"/>
  <c r="AI115" i="10"/>
  <c r="X153" i="10"/>
  <c r="AC69" i="10"/>
  <c r="Z63" i="10"/>
  <c r="H125" i="10"/>
  <c r="U94" i="10"/>
  <c r="AB149" i="10"/>
  <c r="AO130" i="10"/>
  <c r="AH65" i="10"/>
  <c r="AL68" i="10"/>
  <c r="AA88" i="10"/>
  <c r="AM28" i="10"/>
  <c r="M40" i="10"/>
  <c r="AQ101" i="10"/>
  <c r="T140" i="10"/>
  <c r="J111" i="10"/>
  <c r="F63" i="10"/>
  <c r="F91" i="10"/>
  <c r="AS50" i="10"/>
  <c r="AG59" i="10"/>
  <c r="AM36" i="10"/>
  <c r="B148" i="10"/>
  <c r="AE99" i="10"/>
  <c r="R102" i="10"/>
  <c r="AR157" i="10"/>
  <c r="AG83" i="10"/>
  <c r="I51" i="10"/>
  <c r="AR138" i="10"/>
  <c r="P20" i="10"/>
  <c r="V26" i="10"/>
  <c r="AJ21" i="10"/>
  <c r="F145" i="10"/>
  <c r="X38" i="10"/>
  <c r="T92" i="10"/>
  <c r="J128" i="10"/>
  <c r="M12" i="10"/>
  <c r="U119" i="10"/>
  <c r="K85" i="10"/>
  <c r="E3" i="10"/>
  <c r="AM131" i="10"/>
  <c r="S4" i="10"/>
  <c r="B78" i="10"/>
  <c r="V153" i="10"/>
  <c r="P64" i="10"/>
  <c r="J117" i="10"/>
  <c r="AL100" i="10"/>
  <c r="Q28" i="10"/>
  <c r="AJ8" i="10"/>
  <c r="U120" i="10"/>
  <c r="AE116" i="10"/>
  <c r="AN17" i="10"/>
  <c r="R7" i="10"/>
  <c r="AK102" i="10"/>
  <c r="W100" i="10"/>
  <c r="N122" i="10"/>
  <c r="G37" i="10"/>
  <c r="AF39" i="10"/>
  <c r="C15" i="10"/>
  <c r="Q130" i="10"/>
  <c r="V33" i="10"/>
  <c r="J64" i="10"/>
  <c r="S119" i="10"/>
  <c r="S66" i="10"/>
  <c r="M111" i="10"/>
  <c r="AH103" i="10"/>
  <c r="AB85" i="10"/>
  <c r="T156" i="10"/>
  <c r="AL66" i="10"/>
  <c r="C76" i="10"/>
  <c r="F156" i="10"/>
  <c r="V51" i="10"/>
  <c r="AN49" i="10"/>
  <c r="P7" i="10"/>
  <c r="AC56" i="10"/>
  <c r="P118" i="10"/>
  <c r="AJ66" i="10"/>
  <c r="B128" i="10"/>
  <c r="Y155" i="10"/>
  <c r="AK5" i="10"/>
  <c r="M14" i="10"/>
  <c r="F38" i="10"/>
  <c r="V17" i="10"/>
  <c r="AP54" i="10"/>
  <c r="H39" i="10"/>
  <c r="U84" i="10"/>
  <c r="X21" i="10"/>
  <c r="C52" i="10"/>
  <c r="Y123" i="10"/>
  <c r="W58" i="10"/>
  <c r="U110" i="10"/>
  <c r="L30" i="10"/>
  <c r="AH111" i="10"/>
  <c r="K80" i="10"/>
  <c r="U97" i="10"/>
  <c r="X102" i="10"/>
  <c r="L36" i="10"/>
  <c r="AO76" i="10"/>
  <c r="AL138" i="10"/>
  <c r="L71" i="10"/>
  <c r="N50" i="10"/>
  <c r="V126" i="10"/>
  <c r="AF103" i="10"/>
  <c r="AF6" i="10"/>
  <c r="AO120" i="10"/>
  <c r="Q154" i="10"/>
  <c r="AJ141" i="10"/>
  <c r="Q137" i="10"/>
  <c r="T145" i="10"/>
  <c r="AN153" i="10"/>
  <c r="Q47" i="10"/>
  <c r="M133" i="10"/>
  <c r="H52" i="10"/>
  <c r="AN97" i="10"/>
  <c r="X118" i="10"/>
  <c r="AG84" i="10"/>
  <c r="V29" i="10"/>
  <c r="AE12" i="10"/>
  <c r="W76" i="10"/>
  <c r="S102" i="10"/>
  <c r="G112" i="10"/>
  <c r="E90" i="10"/>
  <c r="O61" i="10"/>
  <c r="AB97" i="10"/>
  <c r="AE143" i="10"/>
  <c r="AN67" i="10"/>
  <c r="AK153" i="10"/>
  <c r="R117" i="10"/>
  <c r="Q89" i="10"/>
  <c r="AL137" i="10"/>
  <c r="AM52" i="10"/>
  <c r="T83" i="10"/>
  <c r="C155" i="10"/>
  <c r="I96" i="10"/>
  <c r="AI67" i="10"/>
  <c r="AC126" i="10"/>
  <c r="M85" i="10"/>
  <c r="AP111" i="10"/>
  <c r="G101" i="10"/>
  <c r="AO99" i="10"/>
  <c r="N89" i="10"/>
  <c r="M34" i="10"/>
  <c r="T66" i="10"/>
  <c r="AK145" i="10"/>
  <c r="AE97" i="10"/>
  <c r="F110" i="10"/>
  <c r="AF115" i="10"/>
  <c r="G5" i="10"/>
  <c r="AL136" i="10"/>
  <c r="Q38" i="10"/>
  <c r="S41" i="10"/>
  <c r="X71" i="10"/>
  <c r="W133" i="10"/>
  <c r="AR16" i="10"/>
  <c r="AN72" i="10"/>
  <c r="P10" i="10"/>
  <c r="R49" i="10"/>
  <c r="F86" i="10"/>
  <c r="D126" i="10"/>
  <c r="V125" i="10"/>
  <c r="Z92" i="10"/>
  <c r="AI99" i="10"/>
  <c r="AA83" i="10"/>
  <c r="AD145" i="10"/>
  <c r="AH124" i="10"/>
  <c r="T85" i="10"/>
  <c r="AN142" i="10"/>
  <c r="K11" i="10"/>
  <c r="P27" i="10"/>
  <c r="Y110" i="10"/>
  <c r="G73" i="10"/>
  <c r="G137" i="10"/>
  <c r="R113" i="10"/>
  <c r="AE44" i="10"/>
  <c r="Z138" i="10"/>
  <c r="N15" i="10"/>
  <c r="AN69" i="10"/>
  <c r="AQ144" i="10"/>
  <c r="M19" i="10"/>
  <c r="N22" i="10"/>
  <c r="AR67" i="10"/>
  <c r="AD65" i="10"/>
  <c r="Q118" i="10"/>
  <c r="AQ150" i="10"/>
  <c r="M16" i="10"/>
  <c r="E14" i="10"/>
  <c r="I92" i="10"/>
  <c r="N106" i="10"/>
  <c r="I74" i="10"/>
  <c r="AF14" i="10"/>
  <c r="V95" i="10"/>
  <c r="R50" i="10"/>
  <c r="E113" i="10"/>
  <c r="AO73" i="10"/>
  <c r="AO64" i="10"/>
  <c r="M64" i="10"/>
  <c r="AE108" i="10"/>
  <c r="AL135" i="10"/>
  <c r="AR137" i="10"/>
  <c r="N125" i="10"/>
  <c r="AC136" i="10"/>
  <c r="AF154" i="10"/>
  <c r="R118" i="10"/>
  <c r="U139" i="10"/>
  <c r="W3" i="10"/>
  <c r="AP82" i="10"/>
  <c r="H40" i="10"/>
  <c r="K47" i="10"/>
  <c r="Z151" i="10"/>
  <c r="AL156" i="10"/>
  <c r="J150" i="10"/>
  <c r="AN114" i="10"/>
  <c r="S100" i="10"/>
  <c r="AB20" i="10"/>
  <c r="I14" i="10"/>
  <c r="Y104" i="10"/>
  <c r="Y90" i="10"/>
  <c r="AC31" i="10"/>
  <c r="AF105" i="10"/>
  <c r="AS56" i="10"/>
  <c r="AR68" i="10"/>
  <c r="Y79" i="10"/>
  <c r="AJ148" i="10"/>
  <c r="W112" i="10"/>
  <c r="C139" i="10"/>
  <c r="AE138" i="10"/>
  <c r="S55" i="10"/>
  <c r="AL38" i="10"/>
  <c r="AF28" i="10"/>
  <c r="D103" i="10"/>
  <c r="C12" i="10"/>
  <c r="AM139" i="10"/>
  <c r="P105" i="10"/>
  <c r="AK40" i="10"/>
  <c r="Y131" i="10"/>
  <c r="AO29" i="10"/>
  <c r="I53" i="10"/>
  <c r="W17" i="10"/>
  <c r="AA58" i="10"/>
  <c r="G141" i="10"/>
  <c r="W85" i="10"/>
  <c r="AD44" i="10"/>
  <c r="K152" i="10"/>
  <c r="AK67" i="10"/>
  <c r="V36" i="10"/>
  <c r="AG76" i="10"/>
  <c r="AM73" i="10"/>
  <c r="N141" i="10"/>
  <c r="AB107" i="10"/>
  <c r="AK123" i="10"/>
  <c r="AI121" i="10"/>
  <c r="AC144" i="10"/>
  <c r="AB16" i="10"/>
  <c r="G57" i="10"/>
  <c r="B100" i="10"/>
  <c r="U52" i="10"/>
  <c r="D34" i="10"/>
  <c r="N18" i="10"/>
  <c r="AK136" i="10"/>
  <c r="AR147" i="10"/>
  <c r="AJ71" i="10"/>
  <c r="Z93" i="10"/>
  <c r="AO21" i="10"/>
  <c r="AL25" i="10"/>
  <c r="AE6" i="10"/>
  <c r="L87" i="10"/>
  <c r="AN53" i="10"/>
  <c r="AA152" i="10"/>
  <c r="Z17" i="10"/>
  <c r="AE87" i="10"/>
  <c r="Q136" i="10"/>
  <c r="D17" i="10"/>
  <c r="C145" i="10"/>
  <c r="AF90" i="10"/>
  <c r="S7" i="10"/>
  <c r="X108" i="10"/>
  <c r="U85" i="10"/>
  <c r="H8" i="10"/>
  <c r="D114" i="10"/>
  <c r="AC95" i="10"/>
  <c r="AM21" i="10"/>
  <c r="AN38" i="10"/>
  <c r="G72" i="10"/>
  <c r="H62" i="10"/>
  <c r="AN133" i="10"/>
  <c r="AI150" i="10"/>
  <c r="AL2" i="10"/>
  <c r="M56" i="10"/>
  <c r="AC86" i="10"/>
  <c r="AA62" i="10"/>
  <c r="AI70" i="10"/>
  <c r="AP134" i="10"/>
  <c r="AF5" i="10"/>
  <c r="M11" i="10"/>
  <c r="AG122" i="10"/>
  <c r="R48" i="10"/>
  <c r="AA95" i="10"/>
  <c r="AK106" i="10"/>
  <c r="X145" i="10"/>
  <c r="AJ17" i="10"/>
  <c r="C84" i="10"/>
  <c r="AF104" i="10"/>
  <c r="F137" i="10"/>
  <c r="E48" i="10"/>
  <c r="AQ86" i="10"/>
  <c r="Q56" i="10"/>
  <c r="AJ50" i="10"/>
  <c r="J136" i="10"/>
  <c r="AE48" i="10"/>
  <c r="AS81" i="10"/>
  <c r="L16" i="10"/>
  <c r="AF60" i="10"/>
  <c r="O99" i="10"/>
  <c r="P140" i="10"/>
  <c r="H21" i="10"/>
  <c r="H81" i="10"/>
  <c r="AO68" i="10"/>
  <c r="D136" i="10"/>
  <c r="AO71" i="10"/>
  <c r="AD26" i="10"/>
  <c r="AJ63" i="10"/>
  <c r="H99" i="10"/>
  <c r="X104" i="10"/>
  <c r="Y116" i="10"/>
  <c r="J21" i="10"/>
  <c r="T31" i="10"/>
  <c r="AB4" i="10"/>
  <c r="AB123" i="10"/>
  <c r="P46" i="10"/>
  <c r="AO84" i="10"/>
  <c r="AS34" i="10"/>
  <c r="T26" i="10"/>
  <c r="AQ157" i="10"/>
  <c r="AD116" i="10"/>
  <c r="N99" i="10"/>
  <c r="J121" i="10"/>
  <c r="T112" i="10"/>
  <c r="K101" i="10"/>
  <c r="B90" i="10"/>
  <c r="AO117" i="10"/>
  <c r="N137" i="10"/>
  <c r="AP50" i="10"/>
  <c r="AH16" i="10"/>
  <c r="AJ78" i="10"/>
  <c r="O27" i="10"/>
  <c r="AS123" i="10"/>
  <c r="AQ61" i="10"/>
  <c r="AE53" i="10"/>
  <c r="B60" i="10"/>
  <c r="U65" i="10"/>
  <c r="AS153" i="10"/>
  <c r="O115" i="10"/>
  <c r="J91" i="10"/>
  <c r="AE13" i="10"/>
  <c r="AK12" i="10"/>
  <c r="AK96" i="10"/>
  <c r="AB29" i="10"/>
  <c r="O47" i="10"/>
  <c r="AQ146" i="10"/>
  <c r="K132" i="10"/>
  <c r="AP151" i="10"/>
  <c r="AC68" i="10"/>
  <c r="AB142" i="10"/>
  <c r="U87" i="10"/>
  <c r="X57" i="10"/>
  <c r="S31" i="10"/>
  <c r="AK122" i="10"/>
  <c r="V139" i="10"/>
  <c r="U26" i="10"/>
  <c r="AE60" i="10"/>
  <c r="F2" i="10"/>
  <c r="AQ27" i="10"/>
  <c r="F123" i="10"/>
  <c r="M41" i="10"/>
  <c r="V80" i="10"/>
  <c r="AL15" i="10"/>
  <c r="G18" i="10"/>
  <c r="K24" i="10"/>
  <c r="W40" i="10"/>
  <c r="G61" i="10"/>
  <c r="F39" i="10"/>
  <c r="K96" i="10"/>
  <c r="W158" i="10"/>
  <c r="AL119" i="10"/>
  <c r="AH70" i="10"/>
  <c r="AO20" i="10"/>
  <c r="AE52" i="10"/>
  <c r="AQ156" i="10"/>
  <c r="J16" i="10"/>
  <c r="Y40" i="10"/>
  <c r="S56" i="10"/>
  <c r="AQ91" i="10"/>
  <c r="O46" i="10"/>
  <c r="AM16" i="10"/>
  <c r="I46" i="10"/>
  <c r="AL130" i="10"/>
  <c r="AF66" i="10"/>
  <c r="AO69" i="10"/>
  <c r="AA16" i="10"/>
  <c r="E54" i="10"/>
  <c r="AQ104" i="10"/>
  <c r="F24" i="10"/>
  <c r="C2" i="10"/>
  <c r="AD122" i="10"/>
  <c r="AA136" i="10"/>
  <c r="S108" i="10"/>
  <c r="F122" i="10"/>
  <c r="E34" i="10"/>
  <c r="J8" i="10"/>
  <c r="B147" i="10"/>
  <c r="AG41" i="10"/>
  <c r="AI88" i="10"/>
  <c r="Q83" i="10"/>
  <c r="AP37" i="10"/>
  <c r="AE154" i="10"/>
  <c r="AG124" i="10"/>
  <c r="V76" i="10"/>
  <c r="AJ74" i="10"/>
  <c r="AP64" i="10"/>
  <c r="AJ93" i="10"/>
  <c r="AB133" i="10"/>
  <c r="AD18" i="10"/>
  <c r="V3" i="10"/>
  <c r="AQ23" i="10"/>
  <c r="AF117" i="10"/>
  <c r="U74" i="10"/>
  <c r="O135" i="10"/>
  <c r="AS84" i="10"/>
  <c r="AN110" i="10"/>
  <c r="V20" i="10"/>
  <c r="I137" i="10"/>
  <c r="W77" i="10"/>
  <c r="P99" i="10"/>
  <c r="AB63" i="10"/>
  <c r="AD51" i="10"/>
  <c r="T106" i="10"/>
  <c r="AR48" i="10"/>
  <c r="AI147" i="10"/>
  <c r="AK97" i="10"/>
  <c r="P134" i="10"/>
  <c r="C158" i="10"/>
  <c r="T23" i="10"/>
  <c r="M95" i="10"/>
  <c r="AB31" i="10"/>
  <c r="M49" i="10"/>
  <c r="AL71" i="10"/>
  <c r="R23" i="10"/>
  <c r="AM151" i="10"/>
  <c r="AH107" i="10"/>
  <c r="AM30" i="10"/>
  <c r="H94" i="10"/>
  <c r="AE81" i="10"/>
  <c r="I5" i="10"/>
  <c r="AK79" i="10"/>
  <c r="AS121" i="10"/>
  <c r="AL121" i="10"/>
  <c r="AJ121" i="10"/>
  <c r="AH144" i="10"/>
  <c r="L44" i="10"/>
  <c r="AI152" i="10"/>
  <c r="G106" i="10"/>
  <c r="AB32" i="10"/>
  <c r="I85" i="10"/>
  <c r="D66" i="10"/>
  <c r="N126" i="10"/>
  <c r="V92" i="10"/>
  <c r="AM144" i="10"/>
  <c r="V129" i="10"/>
  <c r="AM6" i="10"/>
  <c r="K58" i="10"/>
  <c r="U45" i="10"/>
  <c r="K34" i="10"/>
  <c r="AQ54" i="10"/>
  <c r="X34" i="10"/>
  <c r="R27" i="10"/>
  <c r="G124" i="10"/>
  <c r="Q16" i="10"/>
  <c r="AI30" i="10"/>
  <c r="S133" i="10"/>
  <c r="S82" i="10"/>
  <c r="W145" i="10"/>
  <c r="AA109" i="10"/>
  <c r="S124" i="10"/>
  <c r="E100" i="10"/>
  <c r="W38" i="10"/>
  <c r="AI127" i="10"/>
  <c r="T86" i="10"/>
  <c r="X83" i="10"/>
  <c r="AR130" i="10"/>
  <c r="AQ98" i="10"/>
  <c r="AK71" i="10"/>
  <c r="Y88" i="10"/>
  <c r="Q74" i="10"/>
  <c r="AJ13" i="10"/>
  <c r="AG12" i="10"/>
  <c r="B144" i="10"/>
  <c r="X25" i="10"/>
  <c r="C20" i="10"/>
  <c r="B133" i="10"/>
  <c r="O122" i="10"/>
  <c r="U4" i="10"/>
  <c r="R151" i="10"/>
  <c r="Q101" i="10"/>
  <c r="AL69" i="10"/>
  <c r="V43" i="10"/>
  <c r="AR144" i="10"/>
  <c r="T28" i="10"/>
  <c r="U10" i="10"/>
  <c r="AQ20" i="10"/>
  <c r="AR75" i="10"/>
  <c r="AC23" i="10"/>
  <c r="P31" i="10"/>
  <c r="AF35" i="10"/>
  <c r="AC146" i="10"/>
  <c r="AL45" i="10"/>
  <c r="W9" i="10"/>
  <c r="U28" i="10"/>
  <c r="Z109" i="10"/>
  <c r="AA36" i="10"/>
  <c r="J58" i="10"/>
  <c r="AF19" i="10"/>
  <c r="AJ22" i="10"/>
  <c r="AM33" i="10"/>
  <c r="Z44" i="10"/>
  <c r="S139" i="10"/>
  <c r="K121" i="10"/>
  <c r="AH93" i="10"/>
  <c r="AI23" i="10"/>
  <c r="Z50" i="10"/>
  <c r="E121" i="10"/>
  <c r="AQ105" i="10"/>
  <c r="R82" i="10"/>
  <c r="P6" i="10"/>
  <c r="V59" i="10"/>
  <c r="G99" i="10"/>
  <c r="W36" i="10"/>
  <c r="K139" i="10"/>
  <c r="AA28" i="10"/>
  <c r="O7" i="10"/>
  <c r="AS7" i="10"/>
  <c r="AF140" i="10"/>
  <c r="U44" i="10"/>
  <c r="AL13" i="10"/>
  <c r="P115" i="10"/>
  <c r="AP12" i="10"/>
  <c r="S155" i="10"/>
  <c r="AH57" i="10"/>
  <c r="Z24" i="10"/>
  <c r="S126" i="10"/>
  <c r="AL44" i="10"/>
  <c r="G116" i="10"/>
  <c r="T39" i="10"/>
  <c r="AB12" i="10"/>
  <c r="AD66" i="10"/>
  <c r="AP86" i="10"/>
  <c r="AA110" i="10"/>
  <c r="F25" i="10"/>
  <c r="AM9" i="10"/>
  <c r="AG96" i="10"/>
  <c r="AQ112" i="10"/>
  <c r="L57" i="10"/>
  <c r="L75" i="10"/>
  <c r="X142" i="10"/>
  <c r="AG121" i="10"/>
  <c r="I12" i="10"/>
  <c r="AF4" i="10"/>
  <c r="AH139" i="10"/>
  <c r="W24" i="10"/>
  <c r="X29" i="10"/>
  <c r="D75" i="10"/>
  <c r="D9" i="10"/>
  <c r="AA45" i="10"/>
  <c r="AD124" i="10"/>
  <c r="W118" i="10"/>
  <c r="B53" i="10"/>
  <c r="AF84" i="10"/>
  <c r="E17" i="10"/>
  <c r="G134" i="10"/>
  <c r="J125" i="10"/>
  <c r="T130" i="10"/>
  <c r="AO106" i="10"/>
  <c r="AL42" i="10"/>
  <c r="AL96" i="10"/>
  <c r="AR133" i="10"/>
  <c r="R144" i="10"/>
  <c r="F56" i="10"/>
  <c r="D139" i="10"/>
  <c r="AA133" i="10"/>
  <c r="X51" i="10"/>
  <c r="AQ43" i="10"/>
  <c r="T80" i="10"/>
  <c r="AC93" i="10"/>
  <c r="I112" i="10"/>
  <c r="O128" i="10"/>
  <c r="K150" i="10"/>
  <c r="V77" i="10"/>
  <c r="AI130" i="10"/>
  <c r="R64" i="10"/>
  <c r="Q49" i="10"/>
  <c r="Y35" i="10"/>
  <c r="AB101" i="10"/>
  <c r="G80" i="10"/>
  <c r="AF134" i="10"/>
  <c r="AM66" i="10"/>
  <c r="C57" i="10"/>
  <c r="AH9" i="10"/>
  <c r="P23" i="10"/>
  <c r="AC18" i="10"/>
  <c r="S149" i="10"/>
  <c r="V62" i="10"/>
  <c r="AD121" i="10"/>
  <c r="M122" i="10"/>
  <c r="D130" i="10"/>
  <c r="AJ64" i="10"/>
  <c r="AB55" i="10"/>
  <c r="AL105" i="10"/>
  <c r="D48" i="10"/>
  <c r="AO85" i="10"/>
  <c r="X94" i="10"/>
  <c r="C72" i="10"/>
  <c r="H156" i="10"/>
  <c r="AO88" i="10"/>
  <c r="AQ59" i="10"/>
  <c r="AL145" i="10"/>
  <c r="AA140" i="10"/>
  <c r="AL117" i="10"/>
  <c r="L34" i="10"/>
  <c r="N131" i="10"/>
  <c r="AE73" i="10"/>
  <c r="I50" i="10"/>
  <c r="U73" i="10"/>
  <c r="Y68" i="10"/>
  <c r="I77" i="10"/>
  <c r="AJ144" i="10"/>
  <c r="P152" i="10"/>
  <c r="G151" i="10"/>
  <c r="AC99" i="10"/>
  <c r="Y27" i="10"/>
  <c r="P73" i="10"/>
  <c r="U98" i="10"/>
  <c r="AQ72" i="10"/>
  <c r="AD69" i="10"/>
  <c r="V42" i="10"/>
  <c r="G89" i="10"/>
  <c r="X97" i="10"/>
  <c r="C85" i="10"/>
  <c r="Z156" i="10"/>
  <c r="Q138" i="10"/>
  <c r="F95" i="10"/>
  <c r="AP5" i="10"/>
  <c r="AH150" i="10"/>
  <c r="O11" i="10"/>
  <c r="AP25" i="10"/>
  <c r="N2" i="10"/>
  <c r="Y117" i="10"/>
  <c r="AG37" i="10"/>
  <c r="O94" i="10"/>
  <c r="AG32" i="10"/>
  <c r="AJ139" i="10"/>
  <c r="AN134" i="10"/>
  <c r="S101" i="10"/>
  <c r="K64" i="10"/>
  <c r="P19" i="10"/>
  <c r="AC47" i="10"/>
  <c r="L45" i="10"/>
  <c r="D70" i="10"/>
  <c r="AG66" i="10"/>
  <c r="J76" i="10"/>
  <c r="AM105" i="10"/>
  <c r="P158" i="10"/>
  <c r="I9" i="10"/>
  <c r="R128" i="10"/>
  <c r="AM27" i="10"/>
  <c r="AO145" i="10"/>
  <c r="M103" i="10"/>
  <c r="V147" i="10"/>
  <c r="AC156" i="10"/>
  <c r="G138" i="10"/>
  <c r="D6" i="10"/>
  <c r="AR42" i="10"/>
  <c r="X37" i="10"/>
  <c r="V45" i="10"/>
  <c r="O102" i="10"/>
  <c r="O30" i="10"/>
  <c r="C58" i="10"/>
  <c r="X158" i="10"/>
  <c r="AO31" i="10"/>
  <c r="AC13" i="10"/>
  <c r="T70" i="10"/>
  <c r="AM100" i="10"/>
  <c r="AJ27" i="10"/>
  <c r="Y17" i="10"/>
  <c r="Q98" i="10"/>
  <c r="AH82" i="10"/>
  <c r="AF38" i="10"/>
  <c r="S88" i="10"/>
  <c r="I141" i="10"/>
  <c r="Z5" i="10"/>
  <c r="AH137" i="10"/>
  <c r="AA79" i="10"/>
  <c r="AC53" i="10"/>
  <c r="AH90" i="10"/>
  <c r="AC50" i="10"/>
  <c r="E22" i="10"/>
  <c r="R103" i="10"/>
  <c r="C16" i="10"/>
  <c r="AG99" i="10"/>
  <c r="N45" i="10"/>
  <c r="B26" i="10"/>
  <c r="AN108" i="10"/>
  <c r="AS122" i="10"/>
  <c r="P49" i="10"/>
  <c r="S152" i="10"/>
  <c r="S20" i="10"/>
  <c r="AC70" i="10"/>
  <c r="AS148" i="10"/>
  <c r="G86" i="10"/>
  <c r="AL92" i="10"/>
  <c r="AN9" i="10"/>
  <c r="AE84" i="10"/>
  <c r="AL139" i="10"/>
  <c r="AS109" i="10"/>
  <c r="J108" i="10"/>
  <c r="Q20" i="10"/>
  <c r="AF65" i="10"/>
  <c r="V86" i="10"/>
  <c r="AN54" i="10"/>
  <c r="AJ36" i="10"/>
  <c r="E46" i="10"/>
  <c r="AA157" i="10"/>
  <c r="AE126" i="10"/>
  <c r="AA135" i="10"/>
  <c r="G119" i="10"/>
  <c r="L54" i="10"/>
  <c r="AJ52" i="10"/>
  <c r="B153" i="10"/>
  <c r="E27" i="10"/>
  <c r="M6" i="10"/>
  <c r="AF68" i="10"/>
  <c r="AA125" i="10"/>
  <c r="S141" i="10"/>
  <c r="AP154" i="10"/>
  <c r="AS9" i="10"/>
  <c r="M130" i="10"/>
  <c r="F15" i="10"/>
  <c r="N21" i="10"/>
  <c r="I71" i="10"/>
  <c r="AP36" i="10"/>
  <c r="AP55" i="10"/>
  <c r="AJ154" i="10"/>
  <c r="B25" i="10"/>
  <c r="M29" i="10"/>
  <c r="M118" i="10"/>
  <c r="AG55" i="10"/>
  <c r="K10" i="10"/>
  <c r="U125" i="10"/>
  <c r="Y71" i="10"/>
  <c r="F99" i="10"/>
  <c r="AE20" i="10"/>
  <c r="D92" i="10"/>
  <c r="Y75" i="10"/>
  <c r="X146" i="10"/>
  <c r="J127" i="10"/>
  <c r="AL83" i="10"/>
  <c r="X12" i="10"/>
  <c r="AN40" i="10"/>
  <c r="C109" i="10"/>
  <c r="P62" i="10"/>
  <c r="AH25" i="10"/>
  <c r="F33" i="10"/>
  <c r="AQ94" i="10"/>
  <c r="AK139" i="10"/>
  <c r="U129" i="10"/>
  <c r="S146" i="10"/>
  <c r="F118" i="10"/>
  <c r="AI32" i="10"/>
  <c r="U71" i="10"/>
  <c r="AR66" i="10"/>
  <c r="AA91" i="10"/>
  <c r="AE94" i="10"/>
  <c r="H86" i="10"/>
  <c r="AI135" i="10"/>
  <c r="AJ120" i="10"/>
  <c r="J104" i="10"/>
  <c r="X137" i="10"/>
  <c r="L153" i="10"/>
  <c r="AK140" i="10"/>
  <c r="AE39" i="10"/>
  <c r="Z16" i="10"/>
  <c r="X116" i="10"/>
  <c r="AP20" i="10"/>
  <c r="I128" i="10"/>
  <c r="AA19" i="10"/>
  <c r="Y118" i="10"/>
  <c r="N53" i="10"/>
  <c r="Z47" i="10"/>
  <c r="V4" i="10"/>
  <c r="E41" i="10"/>
  <c r="AN63" i="10"/>
  <c r="R83" i="10"/>
  <c r="O126" i="10"/>
  <c r="AI29" i="10"/>
  <c r="AO33" i="10"/>
  <c r="D60" i="10"/>
  <c r="E125" i="10"/>
  <c r="AB154" i="10"/>
  <c r="AM68" i="10"/>
  <c r="V114" i="10"/>
  <c r="K67" i="10"/>
  <c r="Z125" i="10"/>
  <c r="X26" i="10"/>
  <c r="X58" i="10"/>
  <c r="R149" i="10"/>
  <c r="AS103" i="10"/>
  <c r="W74" i="10"/>
  <c r="V91" i="10"/>
  <c r="S135" i="10"/>
  <c r="H54" i="10"/>
  <c r="AJ5" i="10"/>
  <c r="O19" i="10"/>
  <c r="AJ41" i="10"/>
  <c r="AQ118" i="10"/>
  <c r="D100" i="10"/>
  <c r="AG39" i="10"/>
  <c r="P77" i="10"/>
  <c r="H57" i="10"/>
  <c r="K103" i="10"/>
  <c r="X87" i="10"/>
  <c r="N49" i="10"/>
  <c r="AG31" i="10"/>
  <c r="K22" i="10"/>
  <c r="J28" i="10"/>
  <c r="H35" i="10"/>
  <c r="T25" i="10"/>
  <c r="I84" i="10"/>
  <c r="AM45" i="10"/>
  <c r="Z28" i="10"/>
  <c r="E157" i="10"/>
  <c r="P117" i="10"/>
  <c r="AD120" i="10"/>
  <c r="AM154" i="10"/>
  <c r="AI73" i="10"/>
  <c r="AH95" i="10"/>
  <c r="AO46" i="10"/>
  <c r="E29" i="10"/>
  <c r="O76" i="10"/>
  <c r="E44" i="10"/>
  <c r="AD103" i="10"/>
  <c r="Q116" i="10"/>
  <c r="J120" i="10"/>
  <c r="AC43" i="10"/>
  <c r="AP74" i="10"/>
  <c r="AQ49" i="10"/>
  <c r="AI21" i="10"/>
  <c r="AC94" i="10"/>
  <c r="AO43" i="10"/>
  <c r="D95" i="10"/>
  <c r="AG58" i="10"/>
  <c r="AG78" i="10"/>
  <c r="AD130" i="10"/>
  <c r="O84" i="10"/>
  <c r="AN103" i="10"/>
  <c r="O31" i="10"/>
  <c r="AM22" i="10"/>
  <c r="AE79" i="10"/>
  <c r="AB153" i="10"/>
  <c r="L8" i="10"/>
  <c r="O17" i="10"/>
  <c r="T6" i="10"/>
  <c r="AD112" i="10"/>
  <c r="L78" i="10"/>
  <c r="AE136" i="10"/>
  <c r="U77" i="10"/>
  <c r="Z105" i="10"/>
  <c r="AN28" i="10"/>
  <c r="D143" i="10"/>
  <c r="V31" i="10"/>
  <c r="AN52" i="10"/>
  <c r="F108" i="10"/>
  <c r="AE158" i="10"/>
  <c r="AH138" i="10"/>
  <c r="W5" i="10"/>
  <c r="AE57" i="10"/>
  <c r="AR151" i="10"/>
  <c r="AK9" i="10"/>
  <c r="AF95" i="10"/>
  <c r="J31" i="10"/>
  <c r="T149" i="10"/>
  <c r="F44" i="10"/>
  <c r="E2" i="10"/>
  <c r="AA74" i="10"/>
  <c r="L96" i="10"/>
  <c r="AA138" i="10"/>
  <c r="N78" i="10"/>
  <c r="AD39" i="10"/>
  <c r="AB40" i="10"/>
  <c r="AM47" i="10"/>
  <c r="K36" i="10"/>
  <c r="AI153" i="10"/>
  <c r="E56" i="10"/>
  <c r="AK156" i="10"/>
  <c r="E78" i="10"/>
  <c r="AB35" i="10"/>
  <c r="S138" i="10"/>
  <c r="N150" i="10"/>
  <c r="M140" i="10"/>
  <c r="T48" i="10"/>
  <c r="AF7" i="10"/>
  <c r="C67" i="10"/>
  <c r="AS36" i="10"/>
  <c r="B155" i="10"/>
  <c r="H155" i="10"/>
  <c r="L154" i="10"/>
  <c r="AR24" i="10"/>
  <c r="AE148" i="10"/>
  <c r="U66" i="10"/>
  <c r="AK21" i="10"/>
  <c r="M102" i="10"/>
  <c r="AG63" i="10"/>
  <c r="AB36" i="10"/>
  <c r="J156" i="10"/>
  <c r="L14" i="10"/>
  <c r="AE17" i="10"/>
  <c r="AN107" i="10"/>
  <c r="AH17" i="10"/>
  <c r="Y19" i="10"/>
  <c r="AL47" i="10"/>
  <c r="AB7" i="10"/>
  <c r="K35" i="10"/>
  <c r="AD48" i="10"/>
  <c r="E66" i="10"/>
  <c r="V15" i="10"/>
  <c r="AF13" i="10"/>
  <c r="AJ72" i="10"/>
  <c r="AF125" i="10"/>
  <c r="Z71" i="10"/>
  <c r="U37" i="10"/>
  <c r="AF96" i="10"/>
  <c r="AA14" i="10"/>
  <c r="AP43" i="10"/>
  <c r="AH140" i="10"/>
  <c r="AG130" i="10"/>
  <c r="AE135" i="10"/>
  <c r="Z74" i="10"/>
  <c r="AD86" i="10"/>
  <c r="J96" i="10"/>
  <c r="G31" i="10"/>
  <c r="AJ85" i="10"/>
  <c r="AE122" i="10"/>
  <c r="N104" i="10"/>
  <c r="Z51" i="10"/>
  <c r="T29" i="10"/>
  <c r="L119" i="10"/>
  <c r="AL18" i="10"/>
  <c r="G155" i="10"/>
  <c r="AD61" i="10"/>
  <c r="O77" i="10"/>
  <c r="Z12" i="10"/>
  <c r="B96" i="10"/>
  <c r="P9" i="10"/>
  <c r="H148" i="10"/>
  <c r="AN141" i="10"/>
  <c r="AS21" i="10"/>
  <c r="U80" i="10"/>
  <c r="AN96" i="10"/>
  <c r="AE112" i="10"/>
  <c r="Z13" i="10"/>
  <c r="G13" i="10"/>
  <c r="T116" i="10"/>
  <c r="AL22" i="10"/>
  <c r="AK108" i="10"/>
  <c r="O108" i="10"/>
  <c r="AP107" i="10"/>
  <c r="AJ112" i="10"/>
  <c r="E86" i="10"/>
  <c r="K81" i="10"/>
  <c r="F85" i="10"/>
  <c r="AH125" i="10"/>
  <c r="AM152" i="10"/>
  <c r="E7" i="10"/>
  <c r="AQ85" i="10"/>
  <c r="Z19" i="10"/>
  <c r="R146" i="10"/>
  <c r="W71" i="10"/>
  <c r="X103" i="10"/>
  <c r="K131" i="10"/>
  <c r="AB98" i="10"/>
  <c r="AJ54" i="10"/>
  <c r="Y24" i="10"/>
  <c r="AF118" i="10"/>
  <c r="V155" i="10"/>
  <c r="AQ127" i="10"/>
  <c r="AK138" i="10"/>
  <c r="U69" i="10"/>
  <c r="O131" i="10"/>
  <c r="L50" i="10"/>
  <c r="G46" i="10"/>
  <c r="B103" i="10"/>
  <c r="B113" i="10"/>
  <c r="Z99" i="10"/>
  <c r="C98" i="10"/>
  <c r="AN89" i="10"/>
  <c r="AQ14" i="10"/>
  <c r="C99" i="10"/>
  <c r="AG90" i="10"/>
  <c r="F126" i="10"/>
  <c r="S68" i="10"/>
  <c r="AG2" i="10"/>
  <c r="AA147" i="10"/>
  <c r="C35" i="10"/>
  <c r="AH74" i="10"/>
  <c r="K107" i="10"/>
  <c r="R142" i="10"/>
  <c r="D141" i="10"/>
  <c r="AP118" i="10"/>
  <c r="AS151" i="10"/>
  <c r="AL102" i="10"/>
  <c r="R93" i="10"/>
  <c r="AN127" i="10"/>
  <c r="AC4" i="10"/>
  <c r="S132" i="10"/>
  <c r="AI76" i="10"/>
  <c r="AE77" i="10"/>
  <c r="M52" i="10"/>
  <c r="AB24" i="10"/>
  <c r="J110" i="10"/>
  <c r="AP48" i="10"/>
  <c r="D96" i="10"/>
  <c r="L132" i="10"/>
  <c r="AP18" i="10"/>
  <c r="Y107" i="10"/>
  <c r="AO51" i="10"/>
  <c r="G9" i="10"/>
  <c r="X52" i="10"/>
  <c r="AS90" i="10"/>
  <c r="Z67" i="10"/>
  <c r="K19" i="10"/>
  <c r="T137" i="10"/>
  <c r="P25" i="10"/>
  <c r="AS154" i="10"/>
  <c r="AJ152" i="10"/>
  <c r="AA134" i="10"/>
  <c r="AK121" i="10"/>
  <c r="AO157" i="10"/>
  <c r="D10" i="10"/>
  <c r="J66" i="10"/>
  <c r="I117" i="10"/>
  <c r="AG72" i="10"/>
  <c r="AJ107" i="10"/>
  <c r="AO17" i="10"/>
  <c r="AJ158" i="10"/>
  <c r="C65" i="10"/>
  <c r="W113" i="10"/>
  <c r="AB68" i="10"/>
  <c r="D47" i="10"/>
  <c r="AR120" i="10"/>
  <c r="AC44" i="10"/>
  <c r="J147" i="10"/>
  <c r="C137" i="10"/>
  <c r="G143" i="10"/>
  <c r="AJ98" i="10"/>
  <c r="Y101" i="10"/>
  <c r="Q31" i="10"/>
  <c r="AS63" i="10"/>
  <c r="N102" i="10"/>
  <c r="Y51" i="10"/>
  <c r="AK54" i="10"/>
  <c r="M120" i="10"/>
  <c r="X119" i="10"/>
  <c r="AA145" i="10"/>
  <c r="G44" i="10"/>
  <c r="Y7" i="10"/>
  <c r="Z98" i="10"/>
  <c r="AH55" i="10"/>
  <c r="Y63" i="10"/>
  <c r="AL107" i="10"/>
  <c r="J80" i="10"/>
  <c r="T51" i="10"/>
  <c r="O132" i="10"/>
  <c r="Q68" i="10"/>
  <c r="P26" i="10"/>
  <c r="I134" i="10"/>
  <c r="AF152" i="10"/>
  <c r="U27" i="10"/>
  <c r="L25" i="10"/>
  <c r="AL103" i="10"/>
  <c r="G126" i="10"/>
  <c r="AE40" i="10"/>
  <c r="Y25" i="10"/>
  <c r="J102" i="10"/>
  <c r="X81" i="10"/>
  <c r="AL8" i="10"/>
  <c r="AS108" i="10"/>
  <c r="AS150" i="10"/>
  <c r="U109" i="10"/>
  <c r="W42" i="10"/>
  <c r="E31" i="10"/>
  <c r="AP100" i="10"/>
  <c r="AL91" i="10"/>
  <c r="AG152" i="10"/>
  <c r="AS20" i="10"/>
  <c r="AQ25" i="10"/>
  <c r="AQ103" i="10"/>
  <c r="P95" i="10"/>
  <c r="AM60" i="10"/>
  <c r="O120" i="10"/>
  <c r="L55" i="10"/>
  <c r="Q33" i="10"/>
  <c r="AA33" i="10"/>
  <c r="L85" i="10"/>
  <c r="S150" i="10"/>
  <c r="AI7" i="10"/>
  <c r="AE25" i="10"/>
  <c r="R63" i="10"/>
  <c r="AD119" i="10"/>
  <c r="L125" i="10"/>
  <c r="K13" i="10"/>
  <c r="V110" i="10"/>
  <c r="P38" i="10"/>
  <c r="D109" i="10"/>
  <c r="AM5" i="10"/>
  <c r="W43" i="10"/>
  <c r="W31" i="10"/>
  <c r="AH104" i="10"/>
  <c r="AD21" i="10"/>
  <c r="S104" i="10"/>
  <c r="H141" i="10"/>
  <c r="AN87" i="10"/>
  <c r="K50" i="10"/>
  <c r="Q103" i="10"/>
  <c r="AI33" i="10"/>
  <c r="F27" i="10"/>
  <c r="AR74" i="10"/>
  <c r="AI22" i="10"/>
  <c r="K157" i="10"/>
  <c r="Z26" i="10"/>
  <c r="AF63" i="10"/>
  <c r="F48" i="10"/>
  <c r="AB112" i="10"/>
  <c r="G65" i="10"/>
  <c r="AC11" i="10"/>
  <c r="AC27" i="10"/>
  <c r="G152" i="10"/>
  <c r="I110" i="10"/>
  <c r="X40" i="10"/>
  <c r="Q142" i="10"/>
  <c r="G146" i="10"/>
  <c r="O55" i="10"/>
  <c r="L68" i="10"/>
  <c r="D19" i="10"/>
  <c r="N16" i="10"/>
  <c r="AA89" i="10"/>
  <c r="J26" i="10"/>
  <c r="V127" i="10"/>
  <c r="S18" i="10"/>
  <c r="N92" i="10"/>
  <c r="K127" i="10"/>
  <c r="AJ67" i="10"/>
  <c r="AJ114" i="10"/>
  <c r="AO115" i="10"/>
  <c r="I105" i="10"/>
  <c r="X5" i="10"/>
  <c r="AB121" i="10"/>
  <c r="C49" i="10"/>
  <c r="AR15" i="10"/>
  <c r="Z52" i="10"/>
  <c r="Y16" i="10"/>
  <c r="F58" i="10"/>
  <c r="C42" i="10"/>
  <c r="AS152" i="10"/>
  <c r="AN20" i="10"/>
  <c r="K9" i="10"/>
  <c r="B136" i="10"/>
  <c r="H2" i="10"/>
  <c r="K90" i="10"/>
  <c r="D140" i="10"/>
  <c r="AH78" i="10"/>
  <c r="W25" i="10"/>
  <c r="AI75" i="10"/>
  <c r="R138" i="10"/>
  <c r="AA8" i="10"/>
  <c r="AD89" i="10"/>
  <c r="F72" i="10"/>
  <c r="M65" i="10"/>
  <c r="AK87" i="10"/>
  <c r="V90" i="10"/>
  <c r="Q113" i="10"/>
  <c r="Y97" i="10"/>
  <c r="M129" i="10"/>
  <c r="F147" i="10"/>
  <c r="AE66" i="10"/>
  <c r="Q133" i="10"/>
  <c r="AH59" i="10"/>
  <c r="AM91" i="10"/>
  <c r="AE106" i="10"/>
  <c r="T88" i="10"/>
  <c r="C32" i="10"/>
  <c r="AF50" i="10"/>
  <c r="B132" i="10"/>
  <c r="W35" i="10"/>
  <c r="AQ41" i="10"/>
  <c r="AJ86" i="10"/>
  <c r="S78" i="10"/>
  <c r="AC16" i="10"/>
  <c r="J78" i="10"/>
  <c r="AE63" i="10"/>
  <c r="AE124" i="10"/>
  <c r="B127" i="10"/>
  <c r="F67" i="10"/>
  <c r="AF91" i="10"/>
  <c r="X113" i="10"/>
  <c r="AD156" i="10"/>
  <c r="AP119" i="10"/>
  <c r="Y12" i="10"/>
  <c r="AA34" i="10"/>
  <c r="AH88" i="10"/>
  <c r="E140" i="10"/>
  <c r="L3" i="10"/>
  <c r="J39" i="10"/>
  <c r="AD141" i="10"/>
  <c r="AA37" i="10"/>
  <c r="X141" i="10"/>
  <c r="AA98" i="10"/>
  <c r="AN12" i="10"/>
  <c r="N35" i="10"/>
  <c r="C28" i="10"/>
  <c r="S13" i="10"/>
  <c r="AL4" i="10"/>
  <c r="AC48" i="10"/>
  <c r="E156" i="10"/>
  <c r="AF58" i="10"/>
  <c r="S154" i="10"/>
  <c r="O45" i="10"/>
  <c r="P82" i="10"/>
  <c r="U122" i="10"/>
  <c r="R124" i="10"/>
  <c r="K49" i="10"/>
  <c r="AI4" i="10"/>
  <c r="Z96" i="10"/>
  <c r="K114" i="10"/>
  <c r="D87" i="10"/>
  <c r="L4" i="10"/>
  <c r="T147" i="10"/>
  <c r="X110" i="10"/>
  <c r="Y138" i="10"/>
  <c r="D97" i="10"/>
  <c r="AC71" i="10"/>
  <c r="AH127" i="10"/>
  <c r="AG40" i="10"/>
  <c r="O105" i="10"/>
  <c r="AR111" i="10"/>
  <c r="L100" i="10"/>
  <c r="C92" i="10"/>
  <c r="G95" i="10"/>
  <c r="AC9" i="10"/>
  <c r="AO138" i="10"/>
  <c r="AA127" i="10"/>
  <c r="S40" i="10"/>
  <c r="T74" i="10"/>
  <c r="AH75" i="10"/>
  <c r="W121" i="10"/>
  <c r="AO150" i="10"/>
  <c r="M21" i="10"/>
  <c r="AN66" i="10"/>
  <c r="M27" i="10"/>
  <c r="AK3" i="10"/>
  <c r="AL115" i="10"/>
  <c r="E38" i="10"/>
  <c r="AH38" i="10"/>
  <c r="S28" i="10"/>
  <c r="AM63" i="10"/>
  <c r="N133" i="10"/>
  <c r="P144" i="10"/>
  <c r="X3" i="10"/>
  <c r="AK6" i="10"/>
  <c r="AE4" i="10"/>
  <c r="L137" i="10"/>
  <c r="H140" i="10"/>
  <c r="F68" i="10"/>
  <c r="K41" i="10"/>
  <c r="Y98" i="10"/>
  <c r="AC114" i="10"/>
  <c r="L11" i="10"/>
  <c r="AQ36" i="10"/>
  <c r="AO135" i="10"/>
  <c r="AH91" i="10"/>
  <c r="G122" i="10"/>
  <c r="AA3" i="10"/>
  <c r="N142" i="10"/>
  <c r="AI18" i="10"/>
  <c r="S17" i="10"/>
  <c r="AR110" i="10"/>
  <c r="T108" i="10"/>
  <c r="AE71" i="10"/>
  <c r="AR94" i="10"/>
  <c r="AR108" i="10"/>
  <c r="I133" i="10"/>
  <c r="L117" i="10"/>
  <c r="T143" i="10"/>
  <c r="M98" i="10"/>
  <c r="W6" i="10"/>
  <c r="AI61" i="10"/>
  <c r="G154" i="10"/>
  <c r="AB129" i="10"/>
  <c r="AH71" i="10"/>
  <c r="F101" i="10"/>
  <c r="C11" i="10"/>
  <c r="F26" i="10"/>
  <c r="AI69" i="10"/>
  <c r="S130" i="10"/>
  <c r="B122" i="10"/>
  <c r="L118" i="10"/>
  <c r="AM121" i="10"/>
  <c r="AD71" i="10"/>
  <c r="K118" i="10"/>
  <c r="AG48" i="10"/>
  <c r="O8" i="10"/>
  <c r="N10" i="10"/>
  <c r="H149" i="10"/>
  <c r="D40" i="10"/>
  <c r="T34" i="10"/>
  <c r="C100" i="10"/>
  <c r="AL54" i="10"/>
  <c r="V119" i="10"/>
  <c r="AM38" i="10"/>
  <c r="N40" i="10"/>
  <c r="AJ97" i="10"/>
  <c r="AK151" i="10"/>
  <c r="AF109" i="10"/>
  <c r="AJ43" i="10"/>
  <c r="T78" i="10"/>
  <c r="AI46" i="10"/>
  <c r="P142" i="10"/>
  <c r="C124" i="10"/>
  <c r="AA103" i="10"/>
  <c r="M97" i="10"/>
  <c r="K7" i="10"/>
  <c r="Z7" i="10"/>
  <c r="B97" i="10"/>
  <c r="U76" i="10"/>
  <c r="M83" i="10"/>
  <c r="E85" i="10"/>
  <c r="X122" i="10"/>
  <c r="M28" i="10"/>
  <c r="Z69" i="10"/>
  <c r="AC118" i="10"/>
  <c r="AG73" i="10"/>
  <c r="Z58" i="10"/>
  <c r="R5" i="10"/>
  <c r="I113" i="10"/>
  <c r="M110" i="10"/>
  <c r="Q54" i="10"/>
  <c r="W91" i="10"/>
  <c r="AH148" i="10"/>
  <c r="M131" i="10"/>
  <c r="J6" i="10"/>
  <c r="AK24" i="10"/>
  <c r="K6" i="10"/>
  <c r="L114" i="10"/>
  <c r="U123" i="10"/>
  <c r="I152" i="10"/>
  <c r="K57" i="10"/>
  <c r="K111" i="10"/>
  <c r="R56" i="10"/>
  <c r="P16" i="10"/>
  <c r="AB37" i="10"/>
  <c r="S43" i="10"/>
  <c r="F139" i="10"/>
  <c r="AK125" i="10"/>
  <c r="V66" i="10"/>
  <c r="M50" i="10"/>
  <c r="X23" i="10"/>
  <c r="AI10" i="10"/>
  <c r="I2" i="10"/>
  <c r="AC19" i="10"/>
  <c r="AG65" i="10"/>
  <c r="AO61" i="10"/>
  <c r="J51" i="10"/>
  <c r="O142" i="10"/>
  <c r="F40" i="10"/>
  <c r="W139" i="10"/>
  <c r="H55" i="10"/>
  <c r="R127" i="10"/>
  <c r="AI54" i="10"/>
  <c r="AK124" i="10"/>
  <c r="AG138" i="10"/>
  <c r="AF108" i="10"/>
  <c r="O82" i="10"/>
  <c r="AP35" i="10"/>
  <c r="O3" i="10"/>
  <c r="L22" i="10"/>
  <c r="AO15" i="10"/>
  <c r="AH119" i="10"/>
  <c r="AE74" i="10"/>
  <c r="AN83" i="10"/>
  <c r="AE111" i="10"/>
  <c r="E154" i="10"/>
  <c r="F119" i="10"/>
  <c r="B24" i="10"/>
  <c r="L101" i="10"/>
  <c r="AM94" i="10"/>
  <c r="Q80" i="10"/>
  <c r="V16" i="10"/>
  <c r="AO122" i="10"/>
  <c r="AP57" i="10"/>
  <c r="D79" i="10"/>
  <c r="I115" i="10"/>
  <c r="S84" i="10"/>
  <c r="R134" i="10"/>
  <c r="L47" i="10"/>
  <c r="U131" i="10"/>
  <c r="Z65" i="10"/>
  <c r="AJ79" i="10"/>
  <c r="M42" i="10"/>
  <c r="AP49" i="10"/>
  <c r="W73" i="10"/>
  <c r="U147" i="10"/>
  <c r="G113" i="10"/>
  <c r="AO22" i="10"/>
  <c r="AH8" i="10"/>
  <c r="P11" i="10"/>
  <c r="AM158" i="10"/>
  <c r="M157" i="10"/>
  <c r="B94" i="10"/>
  <c r="AS144" i="10"/>
  <c r="C88" i="10"/>
  <c r="K147" i="10"/>
  <c r="Q66" i="10"/>
  <c r="P43" i="10"/>
  <c r="AM118" i="10"/>
  <c r="AH131" i="10"/>
  <c r="M25" i="10"/>
  <c r="G87" i="10"/>
  <c r="D22" i="10"/>
  <c r="N17" i="10"/>
  <c r="AJ149" i="10"/>
  <c r="M152" i="10"/>
  <c r="Z102" i="10"/>
  <c r="L58" i="10"/>
  <c r="V49" i="10"/>
  <c r="AD15" i="10"/>
  <c r="AR54" i="10"/>
  <c r="AN152" i="10"/>
  <c r="C96" i="10"/>
  <c r="E19" i="10"/>
  <c r="M126" i="10"/>
  <c r="F77" i="10"/>
  <c r="X77" i="10"/>
  <c r="W53" i="10"/>
  <c r="AA100" i="10"/>
  <c r="AS48" i="10"/>
  <c r="Q148" i="10"/>
  <c r="AC111" i="10"/>
  <c r="AE150" i="10"/>
  <c r="AF124" i="10"/>
  <c r="P155" i="10"/>
  <c r="M23" i="10"/>
  <c r="D118" i="10"/>
  <c r="P35" i="10"/>
  <c r="AE24" i="10"/>
  <c r="V75" i="10"/>
  <c r="AE153" i="10"/>
  <c r="G55" i="10"/>
  <c r="V138" i="10"/>
  <c r="K43" i="10"/>
  <c r="AL10" i="10"/>
  <c r="AR69" i="10"/>
  <c r="M113" i="10"/>
  <c r="AQ11" i="10"/>
  <c r="AA70" i="10"/>
  <c r="N147" i="10"/>
  <c r="AJ42" i="10"/>
  <c r="X33" i="10"/>
  <c r="T44" i="10"/>
  <c r="AG27" i="10"/>
  <c r="M13" i="10"/>
  <c r="E139" i="10"/>
  <c r="P91" i="10"/>
  <c r="U30" i="10"/>
  <c r="J67" i="10"/>
  <c r="AL81" i="10"/>
  <c r="G128" i="10"/>
  <c r="AL21" i="10"/>
  <c r="AM95" i="10"/>
  <c r="AO74" i="10"/>
  <c r="C23" i="10"/>
  <c r="E111" i="10"/>
  <c r="AO121" i="10"/>
  <c r="AO57" i="10"/>
  <c r="Y28" i="10"/>
  <c r="AH42" i="10"/>
  <c r="G123" i="10"/>
  <c r="P55" i="10"/>
  <c r="AE32" i="10"/>
  <c r="P69" i="10"/>
  <c r="K124" i="10"/>
  <c r="AM129" i="10"/>
  <c r="O107" i="10"/>
  <c r="X151" i="10"/>
  <c r="R4" i="10"/>
  <c r="V74" i="10"/>
  <c r="P138" i="10"/>
  <c r="AM142" i="10"/>
  <c r="U68" i="10"/>
  <c r="AP156" i="10"/>
  <c r="X115" i="10"/>
  <c r="K87" i="10"/>
  <c r="X64" i="10"/>
  <c r="AL122" i="10"/>
  <c r="AP29" i="10"/>
  <c r="AO90" i="10"/>
  <c r="AN112" i="10"/>
  <c r="AK86" i="10"/>
  <c r="F121" i="10"/>
  <c r="U83" i="10"/>
  <c r="S71" i="10"/>
  <c r="O118" i="10"/>
  <c r="D3" i="10"/>
  <c r="V112" i="10"/>
  <c r="AL62" i="10"/>
  <c r="J33" i="10"/>
  <c r="J45" i="10"/>
  <c r="Q134" i="10"/>
  <c r="C55" i="10"/>
  <c r="B123" i="10"/>
  <c r="AO139" i="10"/>
  <c r="AN99" i="10"/>
  <c r="AD63" i="10"/>
  <c r="AR81" i="10"/>
  <c r="AA105" i="10"/>
  <c r="AI56" i="10"/>
  <c r="T58" i="10"/>
  <c r="AM37" i="10"/>
  <c r="AK2" i="10"/>
  <c r="R126" i="10"/>
  <c r="J3" i="10"/>
  <c r="AG137" i="10"/>
  <c r="AG129" i="10"/>
  <c r="AG123" i="10"/>
  <c r="B75" i="10"/>
  <c r="U42" i="10"/>
  <c r="O73" i="10"/>
  <c r="AM106" i="10"/>
  <c r="T7" i="10"/>
  <c r="Z150" i="10"/>
  <c r="AB72" i="10"/>
  <c r="N95" i="10"/>
  <c r="AK95" i="10"/>
  <c r="Y85" i="10"/>
  <c r="AJ25" i="10"/>
  <c r="F30" i="10"/>
  <c r="S79" i="10"/>
  <c r="U112" i="10"/>
  <c r="I81" i="10"/>
  <c r="AI59" i="10"/>
  <c r="AL59" i="10"/>
  <c r="S99" i="10"/>
  <c r="Y78" i="10"/>
  <c r="AD129" i="10"/>
  <c r="C117" i="10"/>
  <c r="AF141" i="10"/>
  <c r="AI87" i="10"/>
  <c r="O140" i="10"/>
  <c r="L91" i="10"/>
  <c r="AI78" i="10"/>
  <c r="AE7" i="10"/>
  <c r="AN68" i="10"/>
  <c r="T76" i="10"/>
  <c r="U126" i="10"/>
  <c r="AD70" i="10"/>
  <c r="P92" i="10"/>
  <c r="AJ30" i="10"/>
  <c r="AK55" i="10"/>
  <c r="Z73" i="10"/>
  <c r="Y150" i="10"/>
  <c r="AA130" i="10"/>
  <c r="AQ149" i="10"/>
  <c r="D88" i="10"/>
  <c r="L156" i="10"/>
  <c r="G32" i="10"/>
  <c r="AO91" i="10"/>
  <c r="M39" i="10"/>
  <c r="AJ32" i="10"/>
  <c r="S157" i="10"/>
  <c r="AI128" i="10"/>
  <c r="T63" i="10"/>
  <c r="S30" i="10"/>
  <c r="Q45" i="10"/>
  <c r="AO65" i="10"/>
  <c r="R70" i="10"/>
  <c r="M119" i="10"/>
  <c r="AD134" i="10"/>
  <c r="N123" i="10"/>
  <c r="AE36" i="10"/>
  <c r="AN35" i="10"/>
  <c r="X125" i="10"/>
  <c r="V13" i="10"/>
  <c r="T35" i="10"/>
  <c r="J37" i="10"/>
  <c r="Y64" i="10"/>
  <c r="L39" i="10"/>
  <c r="AA30" i="10"/>
  <c r="AK84" i="10"/>
  <c r="AQ57" i="10"/>
  <c r="AF51" i="10"/>
  <c r="AP148" i="10"/>
  <c r="AE123" i="10"/>
  <c r="P14" i="10"/>
  <c r="P2" i="10"/>
  <c r="AJ119" i="10"/>
  <c r="AJ68" i="10"/>
  <c r="AB19" i="10"/>
  <c r="AG69" i="10"/>
  <c r="U43" i="10"/>
  <c r="Y148" i="10"/>
  <c r="X154" i="10"/>
  <c r="AK17" i="10"/>
  <c r="AQ108" i="10"/>
  <c r="AL64" i="10"/>
  <c r="AL30" i="10"/>
  <c r="K69" i="10"/>
  <c r="S85" i="10"/>
  <c r="AM53" i="10"/>
  <c r="AD14" i="10"/>
  <c r="X95" i="10"/>
  <c r="P39" i="10"/>
  <c r="AG146" i="10"/>
  <c r="F135" i="10"/>
  <c r="AB77" i="10"/>
  <c r="D93" i="10"/>
  <c r="AN158" i="10"/>
  <c r="AR12" i="10"/>
  <c r="G70" i="10"/>
  <c r="AI154" i="10"/>
  <c r="H154" i="10"/>
  <c r="AP24" i="10"/>
  <c r="AG105" i="10"/>
  <c r="U54" i="10"/>
  <c r="W13" i="10"/>
  <c r="AM110" i="10"/>
  <c r="AH22" i="10"/>
  <c r="Y50" i="10"/>
  <c r="AD20" i="10"/>
  <c r="Q24" i="10"/>
  <c r="H4" i="10"/>
  <c r="AK7" i="10"/>
  <c r="AR7" i="10"/>
  <c r="D134" i="10"/>
  <c r="AB59" i="10"/>
  <c r="Y5" i="10"/>
  <c r="AP141" i="10"/>
  <c r="Q119" i="10"/>
  <c r="AL75" i="10"/>
  <c r="E158" i="10"/>
  <c r="L70" i="10"/>
  <c r="AI103" i="10"/>
  <c r="AG139" i="10"/>
  <c r="Z29" i="10"/>
  <c r="Z132" i="10"/>
  <c r="AN145" i="10"/>
  <c r="W44" i="10"/>
  <c r="AG127" i="10"/>
  <c r="AK22" i="10"/>
  <c r="P21" i="10"/>
  <c r="AH142" i="10"/>
  <c r="AQ55" i="10"/>
  <c r="AL140" i="10"/>
  <c r="AD148" i="10"/>
  <c r="F141" i="10"/>
  <c r="G63" i="10"/>
  <c r="AF85" i="10"/>
  <c r="Z49" i="10"/>
  <c r="Y66" i="10"/>
  <c r="AH54" i="10"/>
  <c r="K140" i="10"/>
  <c r="AP92" i="10"/>
  <c r="AS142" i="10"/>
  <c r="AR89" i="10"/>
  <c r="AJ62" i="10"/>
  <c r="AC49" i="10"/>
  <c r="J133" i="10"/>
  <c r="S105" i="10"/>
  <c r="Z79" i="10"/>
  <c r="Q67" i="10"/>
  <c r="AR83" i="10"/>
  <c r="N114" i="10"/>
  <c r="B130" i="10"/>
  <c r="K72" i="10"/>
  <c r="K144" i="10"/>
  <c r="AB8" i="10"/>
  <c r="N37" i="10"/>
  <c r="AB145" i="10"/>
  <c r="C121" i="10"/>
  <c r="S49" i="10"/>
  <c r="AD132" i="10"/>
  <c r="W123" i="10"/>
  <c r="AB43" i="10"/>
  <c r="B18" i="10"/>
  <c r="AF86" i="10"/>
  <c r="Q92" i="10"/>
  <c r="G78" i="10"/>
  <c r="J62" i="10"/>
  <c r="S110" i="10"/>
  <c r="F127" i="10"/>
  <c r="AF138" i="10"/>
  <c r="AB141" i="10"/>
  <c r="D25" i="10"/>
  <c r="L35" i="10"/>
  <c r="V69" i="10"/>
  <c r="J29" i="10"/>
  <c r="AS10" i="10"/>
  <c r="AL19" i="10"/>
  <c r="AH14" i="10"/>
  <c r="U62" i="10"/>
  <c r="G103" i="10"/>
  <c r="AC36" i="10"/>
  <c r="G41" i="10"/>
  <c r="Y21" i="10"/>
  <c r="L150" i="10"/>
  <c r="AD7" i="10"/>
  <c r="R112" i="10"/>
  <c r="Q144" i="10"/>
  <c r="AF133" i="10"/>
  <c r="F120" i="10"/>
  <c r="J12" i="10"/>
  <c r="P67" i="10"/>
  <c r="AR9" i="10"/>
  <c r="V83" i="10"/>
  <c r="AO110" i="10"/>
  <c r="R62" i="10"/>
  <c r="I34" i="10"/>
  <c r="AM120" i="10"/>
  <c r="B141" i="10"/>
  <c r="B71" i="10"/>
  <c r="D138" i="10"/>
  <c r="AG91" i="10"/>
  <c r="AF21" i="10"/>
  <c r="AJ124" i="10"/>
  <c r="W143" i="10"/>
  <c r="AP17" i="10"/>
  <c r="B58" i="10"/>
  <c r="N83" i="10"/>
  <c r="H32" i="10"/>
  <c r="C41" i="10"/>
  <c r="AQ66" i="10"/>
  <c r="T84" i="10"/>
  <c r="I60" i="10"/>
  <c r="AN137" i="10"/>
  <c r="X59" i="10"/>
  <c r="C70" i="10"/>
  <c r="M84" i="10"/>
  <c r="AI42" i="10"/>
  <c r="AM137" i="10"/>
  <c r="B134" i="10"/>
  <c r="AF49" i="10"/>
  <c r="F3" i="10"/>
  <c r="Y81" i="10"/>
  <c r="S72" i="10"/>
  <c r="AC59" i="10"/>
  <c r="L52" i="10"/>
  <c r="AR53" i="10"/>
  <c r="S21" i="10"/>
  <c r="R77" i="10"/>
  <c r="AN57" i="10"/>
  <c r="F61" i="10"/>
  <c r="R120" i="10"/>
  <c r="D98" i="10"/>
  <c r="B156" i="10"/>
  <c r="AC112" i="10"/>
  <c r="B65" i="10"/>
  <c r="AG60" i="10"/>
  <c r="B118" i="10"/>
  <c r="H74" i="10"/>
  <c r="T12" i="10"/>
  <c r="T120" i="10"/>
  <c r="AL127" i="10"/>
  <c r="AS76" i="10"/>
  <c r="AO80" i="10"/>
  <c r="T46" i="10"/>
  <c r="E112" i="10"/>
  <c r="AK25" i="10"/>
  <c r="AA148" i="10"/>
  <c r="AJ156" i="10"/>
  <c r="AB113" i="10"/>
  <c r="N157" i="10"/>
  <c r="AP150" i="10"/>
  <c r="D144" i="10"/>
  <c r="P103" i="10"/>
  <c r="D73" i="10"/>
  <c r="AM11" i="10"/>
  <c r="V53" i="10"/>
  <c r="AN26" i="10"/>
  <c r="AB62" i="10"/>
  <c r="AR91" i="10"/>
  <c r="B102" i="10"/>
  <c r="AP73" i="10"/>
  <c r="E98" i="10"/>
  <c r="Y95" i="10"/>
  <c r="AJ10" i="10"/>
  <c r="C123" i="10"/>
  <c r="G11" i="10"/>
  <c r="AG150" i="10"/>
  <c r="AN80" i="10"/>
  <c r="Q11" i="10"/>
  <c r="D94" i="10"/>
  <c r="T123" i="10"/>
  <c r="AD33" i="10"/>
  <c r="D13" i="10"/>
  <c r="AP115" i="10"/>
  <c r="AH136" i="10"/>
  <c r="L61" i="10"/>
  <c r="AF107" i="10"/>
  <c r="AE76" i="10"/>
  <c r="AR31" i="10"/>
  <c r="C69" i="10"/>
  <c r="AJ23" i="10"/>
  <c r="X48" i="10"/>
  <c r="W75" i="10"/>
  <c r="R96" i="10"/>
  <c r="AB49" i="10"/>
  <c r="E126" i="10"/>
  <c r="E71" i="10"/>
  <c r="G139" i="10"/>
  <c r="E6" i="10"/>
  <c r="AI158" i="10"/>
  <c r="K94" i="10"/>
  <c r="AP103" i="10"/>
  <c r="AR33" i="10"/>
  <c r="S142" i="10"/>
  <c r="K119" i="10"/>
  <c r="AQ137" i="10"/>
  <c r="I148" i="10"/>
  <c r="AI143" i="10"/>
  <c r="T129" i="10"/>
  <c r="AL123" i="10"/>
  <c r="AG61" i="10"/>
  <c r="P104" i="10"/>
  <c r="I73" i="10"/>
  <c r="J81" i="10"/>
  <c r="AM97" i="10"/>
  <c r="H114" i="10"/>
  <c r="AR14" i="10"/>
  <c r="AL53" i="10"/>
  <c r="P102" i="10"/>
  <c r="AE100" i="10"/>
  <c r="AH35" i="10"/>
  <c r="AH73" i="10"/>
  <c r="J82" i="10"/>
  <c r="S62" i="10"/>
  <c r="H14" i="10"/>
  <c r="B68" i="10"/>
  <c r="F75" i="10"/>
  <c r="AE119" i="10"/>
  <c r="AQ141" i="10"/>
  <c r="L20" i="10"/>
  <c r="AP39" i="10"/>
  <c r="T128" i="10"/>
  <c r="R139" i="10"/>
  <c r="R158" i="10"/>
  <c r="V47" i="10"/>
  <c r="B91" i="10"/>
  <c r="AN43" i="10"/>
  <c r="AA41" i="10"/>
  <c r="I3" i="10"/>
  <c r="N116" i="10"/>
  <c r="M33" i="10"/>
  <c r="AA122" i="10"/>
  <c r="F66" i="10"/>
  <c r="H67" i="10"/>
  <c r="L86" i="10"/>
  <c r="AA69" i="10"/>
  <c r="F90" i="10"/>
  <c r="AD118" i="10"/>
  <c r="AP52" i="10"/>
  <c r="W157" i="10"/>
  <c r="C141" i="10"/>
  <c r="AN109" i="10"/>
  <c r="X133" i="10"/>
  <c r="K48" i="10"/>
  <c r="AM128" i="10"/>
  <c r="Y137" i="10"/>
  <c r="E105" i="10"/>
  <c r="S98" i="10"/>
  <c r="AR141" i="10"/>
  <c r="AL3" i="10"/>
  <c r="F54" i="10"/>
  <c r="Z38" i="10"/>
  <c r="Z82" i="10"/>
  <c r="AR128" i="10"/>
  <c r="AQ63" i="10"/>
  <c r="AR112" i="10"/>
  <c r="AL73" i="10"/>
  <c r="AJ83" i="10"/>
  <c r="E23" i="10"/>
  <c r="J50" i="10"/>
  <c r="U116" i="10"/>
  <c r="AS53" i="10"/>
  <c r="AC46" i="10"/>
  <c r="T101" i="10"/>
  <c r="AJ82" i="10"/>
  <c r="S87" i="10"/>
  <c r="N103" i="10"/>
  <c r="AJ75" i="10"/>
  <c r="E148" i="10"/>
  <c r="AG47" i="10"/>
  <c r="N140" i="10"/>
  <c r="V28" i="10"/>
  <c r="AJ65" i="10"/>
  <c r="R121" i="10"/>
  <c r="G135" i="10"/>
  <c r="Y103" i="10"/>
  <c r="G117" i="10"/>
  <c r="AC52" i="10"/>
  <c r="AP126" i="10"/>
  <c r="H31" i="10"/>
  <c r="I114" i="10"/>
  <c r="Y65" i="10"/>
  <c r="H157" i="10"/>
  <c r="U20" i="10"/>
  <c r="AA106" i="10"/>
  <c r="AM112" i="10"/>
  <c r="AN7" i="10"/>
  <c r="AF92" i="10"/>
  <c r="D63" i="10"/>
  <c r="AR51" i="10"/>
  <c r="B37" i="10"/>
  <c r="L116" i="10"/>
  <c r="N27" i="10"/>
  <c r="Q9" i="10"/>
  <c r="U12" i="10"/>
  <c r="F106" i="10"/>
  <c r="AL49" i="10"/>
  <c r="R43" i="10"/>
  <c r="AO19" i="10"/>
  <c r="AI156" i="10"/>
  <c r="AK134" i="10"/>
  <c r="T97" i="10"/>
  <c r="B95" i="10"/>
  <c r="O93" i="10"/>
  <c r="AR41" i="10"/>
  <c r="AK107" i="10"/>
  <c r="AO132" i="10"/>
  <c r="H64" i="10"/>
  <c r="AB134" i="10"/>
  <c r="E124" i="10"/>
  <c r="L131" i="10"/>
  <c r="AB81" i="10"/>
  <c r="AH56" i="10"/>
  <c r="G131" i="10"/>
  <c r="L90" i="10"/>
  <c r="M108" i="10"/>
  <c r="AD85" i="10"/>
  <c r="H6" i="10"/>
  <c r="AA144" i="10"/>
  <c r="B81" i="10"/>
  <c r="W126" i="10"/>
  <c r="T151" i="10"/>
  <c r="M47" i="10"/>
  <c r="AF127" i="10"/>
  <c r="AI60" i="10"/>
  <c r="C4" i="10"/>
  <c r="B55" i="10"/>
  <c r="AE38" i="10"/>
  <c r="AB124" i="10"/>
  <c r="B32" i="10"/>
  <c r="R65" i="10"/>
  <c r="R140" i="10"/>
  <c r="AH51" i="10"/>
  <c r="O78" i="10"/>
  <c r="P54" i="10"/>
  <c r="D111" i="10"/>
  <c r="W125" i="10"/>
  <c r="K54" i="10"/>
  <c r="L124" i="10"/>
  <c r="B48" i="10"/>
  <c r="V85" i="10"/>
  <c r="G60" i="10"/>
  <c r="AO156" i="10"/>
  <c r="AE133" i="10"/>
  <c r="AH81" i="10"/>
  <c r="H48" i="10"/>
  <c r="R147" i="10"/>
  <c r="Z86" i="10"/>
  <c r="Z152" i="10"/>
  <c r="Q78" i="10"/>
  <c r="V73" i="10"/>
  <c r="AS25" i="10"/>
  <c r="F8" i="10"/>
  <c r="AC24" i="10"/>
  <c r="AQ100" i="10"/>
  <c r="AL149" i="10"/>
  <c r="AF64" i="10"/>
  <c r="E59" i="10"/>
  <c r="AJ108" i="10"/>
  <c r="C60" i="10"/>
  <c r="AN75" i="10"/>
  <c r="C30" i="10"/>
  <c r="I142" i="10"/>
  <c r="H25" i="10"/>
  <c r="AI45" i="10"/>
  <c r="AG81" i="10"/>
  <c r="J54" i="10"/>
  <c r="Y108" i="10"/>
  <c r="Y38" i="10"/>
  <c r="S113" i="10"/>
  <c r="U47" i="10"/>
  <c r="V30" i="10"/>
  <c r="X62" i="10"/>
  <c r="U70" i="10"/>
  <c r="O136" i="10"/>
  <c r="AF137" i="10"/>
  <c r="AA80" i="10"/>
  <c r="AS75" i="10"/>
  <c r="L40" i="10"/>
  <c r="AK64" i="10"/>
  <c r="O59" i="10"/>
  <c r="N85" i="10"/>
  <c r="K82" i="10"/>
  <c r="P108" i="10"/>
  <c r="AA111" i="10"/>
  <c r="M76" i="10"/>
  <c r="AN48" i="10"/>
  <c r="AH100" i="10"/>
  <c r="AA149" i="10"/>
  <c r="AJ37" i="10"/>
  <c r="T33" i="10"/>
  <c r="P113" i="10"/>
  <c r="AC35" i="10"/>
  <c r="F29" i="10"/>
  <c r="J10" i="10"/>
  <c r="W67" i="10"/>
  <c r="AP116" i="10"/>
  <c r="O29" i="10"/>
  <c r="H112" i="10"/>
  <c r="Y31" i="10"/>
  <c r="M147" i="10"/>
  <c r="G91" i="10"/>
  <c r="V18" i="10"/>
  <c r="AF122" i="10"/>
  <c r="B41" i="10"/>
  <c r="AL29" i="10"/>
  <c r="AK81" i="10"/>
  <c r="C153" i="10"/>
  <c r="AP34" i="10"/>
  <c r="AO148" i="10"/>
  <c r="AO16" i="10"/>
  <c r="AQ140" i="10"/>
  <c r="AH98" i="10"/>
  <c r="L32" i="10"/>
  <c r="I76" i="10"/>
  <c r="W87" i="10"/>
  <c r="AR150" i="10"/>
  <c r="AK131" i="10"/>
  <c r="AG79" i="10"/>
  <c r="I151" i="10"/>
  <c r="Y143" i="10"/>
  <c r="AN74" i="10"/>
  <c r="AF46" i="10"/>
  <c r="V131" i="10"/>
  <c r="M35" i="10"/>
  <c r="P37" i="10"/>
  <c r="N121" i="10"/>
  <c r="AN21" i="10"/>
  <c r="AL134" i="10"/>
  <c r="J148" i="10"/>
  <c r="U150" i="10"/>
  <c r="AS78" i="10"/>
  <c r="AH44" i="10"/>
  <c r="N96" i="10"/>
  <c r="AA131" i="10"/>
  <c r="AK100" i="10"/>
  <c r="AI89" i="10"/>
  <c r="Q17" i="10"/>
  <c r="AD31" i="10"/>
  <c r="B29" i="10"/>
  <c r="J142" i="10"/>
  <c r="Z134" i="10"/>
  <c r="AI26" i="10"/>
  <c r="AD99" i="10"/>
  <c r="Q82" i="10"/>
  <c r="AM7" i="10"/>
  <c r="P124" i="10"/>
  <c r="AF142" i="10"/>
  <c r="AF136" i="10"/>
  <c r="W65" i="10"/>
  <c r="D29" i="10"/>
  <c r="AC124" i="10"/>
  <c r="P42" i="10"/>
  <c r="O23" i="10"/>
  <c r="AS133" i="10"/>
  <c r="K8" i="10"/>
  <c r="C68" i="10"/>
  <c r="D119" i="10"/>
  <c r="AG3" i="10"/>
  <c r="B61" i="10"/>
  <c r="V35" i="10"/>
  <c r="Z61" i="10"/>
  <c r="S112" i="10"/>
  <c r="AN33" i="10"/>
  <c r="O16" i="10"/>
  <c r="U103" i="10"/>
  <c r="P147" i="10"/>
  <c r="O88" i="10"/>
  <c r="AG9" i="10"/>
  <c r="AP26" i="10"/>
  <c r="R133" i="10"/>
  <c r="AK26" i="10"/>
  <c r="AH13" i="10"/>
  <c r="K110" i="10"/>
  <c r="T99" i="10"/>
  <c r="AQ70" i="10"/>
  <c r="J154" i="10"/>
  <c r="AI80" i="10"/>
  <c r="AR158" i="10"/>
  <c r="L65" i="10"/>
  <c r="AK33" i="10"/>
  <c r="X19" i="10"/>
  <c r="J84" i="10"/>
  <c r="AQ42" i="10"/>
  <c r="H117" i="10"/>
  <c r="AQ106" i="10"/>
  <c r="D69" i="10"/>
  <c r="P112" i="10"/>
  <c r="K86" i="10"/>
  <c r="E42" i="10"/>
  <c r="AM70" i="10"/>
  <c r="AH109" i="10"/>
  <c r="B79" i="10"/>
  <c r="H134" i="10"/>
  <c r="AI38" i="10"/>
  <c r="R45" i="10"/>
  <c r="F47" i="10"/>
  <c r="L113" i="10"/>
  <c r="Z10" i="10"/>
  <c r="U22" i="10"/>
  <c r="W83" i="10"/>
  <c r="E151" i="10"/>
  <c r="AN129" i="10"/>
  <c r="T127" i="10"/>
  <c r="AG107" i="10"/>
  <c r="O91" i="10"/>
  <c r="O103" i="10"/>
  <c r="O144" i="10"/>
  <c r="AC80" i="10"/>
  <c r="F31" i="10"/>
  <c r="Z137" i="10"/>
  <c r="V154" i="10"/>
  <c r="AH47" i="10"/>
  <c r="AO97" i="10"/>
  <c r="AO109" i="10"/>
  <c r="M135" i="10"/>
  <c r="C105" i="10"/>
  <c r="AO66" i="10"/>
  <c r="X67" i="10"/>
  <c r="Y129" i="10"/>
  <c r="AH110" i="10"/>
  <c r="B152" i="10"/>
  <c r="Z118" i="10"/>
  <c r="AP83" i="10"/>
  <c r="AQ95" i="10"/>
  <c r="T57" i="10"/>
  <c r="K31" i="10"/>
  <c r="AD137" i="10"/>
  <c r="AD38" i="10"/>
  <c r="AS71" i="10"/>
  <c r="AR90" i="10"/>
  <c r="E134" i="10"/>
  <c r="AN111" i="10"/>
  <c r="G77" i="10"/>
  <c r="AC83" i="10"/>
  <c r="B106" i="10"/>
  <c r="AP99" i="10"/>
  <c r="L121" i="10"/>
  <c r="C43" i="10"/>
  <c r="Z135" i="10"/>
  <c r="AF53" i="10"/>
  <c r="AN123" i="10"/>
  <c r="AO36" i="10"/>
  <c r="F155" i="10"/>
  <c r="AH108" i="10"/>
  <c r="Q88" i="10"/>
  <c r="C51" i="10"/>
  <c r="Z133" i="10"/>
  <c r="K51" i="10"/>
  <c r="G121" i="10"/>
  <c r="R13" i="10"/>
  <c r="Q112" i="10"/>
  <c r="AM51" i="10"/>
  <c r="I70" i="10"/>
  <c r="AJ150" i="10"/>
  <c r="W132" i="10"/>
  <c r="R19" i="10"/>
  <c r="M77" i="10"/>
  <c r="F84" i="10"/>
  <c r="Z18" i="10"/>
  <c r="AA63" i="10"/>
  <c r="I59" i="10"/>
  <c r="W156" i="10"/>
  <c r="B54" i="10"/>
  <c r="B44" i="10"/>
  <c r="AJ135" i="10"/>
  <c r="M69" i="10"/>
  <c r="AK91" i="10"/>
  <c r="AE145" i="10"/>
  <c r="AK58" i="10"/>
  <c r="I88" i="10"/>
  <c r="I86" i="10"/>
  <c r="AJ4" i="10"/>
  <c r="I83" i="10"/>
  <c r="V152" i="10"/>
  <c r="AR145" i="10"/>
  <c r="AC130" i="10"/>
  <c r="AO34" i="10"/>
  <c r="C131" i="10"/>
  <c r="AD72" i="10"/>
  <c r="G38" i="10"/>
  <c r="AH18" i="10"/>
  <c r="AN91" i="10"/>
  <c r="AB104" i="10"/>
  <c r="AL110" i="10"/>
  <c r="AD16" i="10"/>
  <c r="I48" i="10"/>
  <c r="AO89" i="10"/>
  <c r="T90" i="10"/>
  <c r="AK15" i="10"/>
  <c r="AO154" i="10"/>
  <c r="Q25" i="10"/>
  <c r="B22" i="10"/>
  <c r="AD90" i="10"/>
  <c r="E127" i="10"/>
  <c r="AR39" i="10"/>
  <c r="AJ28" i="10"/>
  <c r="H78" i="10"/>
  <c r="V108" i="10"/>
  <c r="AK83" i="10"/>
  <c r="K143" i="10"/>
  <c r="O112" i="10"/>
  <c r="G88" i="10"/>
  <c r="O155" i="10"/>
  <c r="I21" i="10"/>
  <c r="AS51" i="10"/>
  <c r="AP10" i="10"/>
  <c r="AJ61" i="10"/>
  <c r="AQ132" i="10"/>
  <c r="C152" i="10"/>
  <c r="J13" i="10"/>
  <c r="M73" i="10"/>
  <c r="W34" i="10"/>
  <c r="V123" i="10"/>
  <c r="R94" i="10"/>
  <c r="AG110" i="10"/>
  <c r="V7" i="10"/>
  <c r="C111" i="10"/>
  <c r="V65" i="10"/>
  <c r="F13" i="10"/>
  <c r="I32" i="10"/>
  <c r="Q63" i="10"/>
  <c r="F7" i="10"/>
  <c r="AN136" i="10"/>
  <c r="Y115" i="10"/>
  <c r="Z55" i="10"/>
  <c r="AG5" i="10"/>
  <c r="S59" i="10"/>
  <c r="I89" i="10"/>
  <c r="I131" i="10"/>
  <c r="Y111" i="10"/>
  <c r="I100" i="10"/>
  <c r="AE131" i="10"/>
  <c r="AB26" i="10"/>
  <c r="Y11" i="10"/>
  <c r="F87" i="10"/>
  <c r="I38" i="10"/>
  <c r="T142" i="10"/>
  <c r="AH2" i="10"/>
  <c r="AD47" i="10"/>
  <c r="L123" i="10"/>
  <c r="AE10" i="10"/>
  <c r="W10" i="10"/>
  <c r="Z8" i="10"/>
  <c r="AK126" i="10"/>
  <c r="Y121" i="10"/>
  <c r="AJ137" i="10"/>
  <c r="AE29" i="10"/>
  <c r="Y100" i="10"/>
  <c r="D102" i="10"/>
  <c r="T56" i="10"/>
  <c r="B9" i="10"/>
  <c r="K63" i="10"/>
  <c r="AG36" i="10"/>
  <c r="AJ151" i="10"/>
  <c r="J122" i="10"/>
  <c r="W18" i="10"/>
  <c r="V94" i="10"/>
  <c r="AQ50" i="10"/>
  <c r="P8" i="10"/>
  <c r="E64" i="10"/>
  <c r="AS43" i="10"/>
  <c r="AR102" i="10"/>
  <c r="AK68" i="10"/>
  <c r="Y47" i="10"/>
  <c r="C94" i="10"/>
  <c r="AB78" i="10"/>
  <c r="M124" i="10"/>
  <c r="T125" i="10"/>
  <c r="AI53" i="10"/>
  <c r="AE47" i="10"/>
  <c r="AE50" i="10"/>
  <c r="AD75" i="10"/>
  <c r="H143" i="10"/>
  <c r="AA129" i="10"/>
  <c r="Z126" i="10"/>
  <c r="AL116" i="10"/>
  <c r="J101" i="10"/>
  <c r="AF16" i="10"/>
  <c r="AE127" i="10"/>
  <c r="AJ39" i="10"/>
  <c r="X93" i="10"/>
  <c r="F82" i="10"/>
  <c r="AR29" i="10"/>
  <c r="AQ143" i="10"/>
  <c r="D2" i="10"/>
  <c r="G104" i="10"/>
  <c r="N135" i="10"/>
  <c r="U141" i="10"/>
  <c r="AN13" i="10"/>
  <c r="O37" i="10"/>
  <c r="C64" i="10"/>
  <c r="AC91" i="10"/>
  <c r="AL128" i="10"/>
  <c r="AL35" i="10"/>
  <c r="S76" i="10"/>
  <c r="AQ53" i="10"/>
  <c r="Q40" i="10"/>
  <c r="T131" i="10"/>
  <c r="Y22" i="10"/>
  <c r="AA128" i="10"/>
  <c r="N43" i="10"/>
  <c r="AF62" i="10"/>
  <c r="AR10" i="10"/>
  <c r="AS156" i="10"/>
  <c r="AK116" i="10"/>
  <c r="AS61" i="10"/>
  <c r="N12" i="10"/>
  <c r="D81" i="10"/>
  <c r="AI122" i="10"/>
  <c r="U25" i="10"/>
  <c r="E47" i="10"/>
  <c r="AI95" i="10"/>
  <c r="W4" i="10"/>
  <c r="K123" i="10"/>
  <c r="D61" i="10"/>
  <c r="O153" i="10"/>
  <c r="Y99" i="10"/>
  <c r="G129" i="10"/>
  <c r="AI111" i="10"/>
  <c r="Z32" i="10"/>
  <c r="AO25" i="10"/>
  <c r="K135" i="10"/>
  <c r="B59" i="10"/>
  <c r="AD114" i="10"/>
  <c r="R157" i="10"/>
  <c r="AI19" i="10"/>
  <c r="S61" i="10"/>
  <c r="C90" i="10"/>
  <c r="AL55" i="10"/>
  <c r="J48" i="10"/>
  <c r="X18" i="10"/>
  <c r="Z121" i="10"/>
  <c r="E95" i="10"/>
  <c r="AM88" i="10"/>
  <c r="AD82" i="10"/>
  <c r="AC87" i="10"/>
  <c r="E67" i="10"/>
  <c r="Z104" i="10"/>
  <c r="U46" i="10"/>
  <c r="AR92" i="10"/>
  <c r="S50" i="10"/>
  <c r="X47" i="10"/>
  <c r="AO81" i="10"/>
  <c r="V128" i="10"/>
  <c r="N11" i="10"/>
  <c r="AG133" i="10"/>
  <c r="U157" i="10"/>
  <c r="AE30" i="10"/>
  <c r="Z88" i="10"/>
  <c r="B116" i="10"/>
  <c r="AE55" i="10"/>
  <c r="AF93" i="10"/>
  <c r="D65" i="10"/>
  <c r="U56" i="10"/>
  <c r="AJ48" i="10"/>
  <c r="X114" i="10"/>
  <c r="AP157" i="10"/>
  <c r="S106" i="10"/>
  <c r="Y73" i="10"/>
  <c r="X42" i="10"/>
  <c r="W102" i="10"/>
  <c r="AG111" i="10"/>
  <c r="AN11" i="10"/>
  <c r="AO102" i="10"/>
  <c r="J100" i="10"/>
  <c r="K12" i="10"/>
  <c r="AP122" i="10"/>
  <c r="D156" i="10"/>
  <c r="AS74" i="10"/>
  <c r="S36" i="10"/>
  <c r="P89" i="10"/>
  <c r="G157" i="10"/>
  <c r="AJ73" i="10"/>
  <c r="AD92" i="10"/>
  <c r="AO111" i="10"/>
  <c r="AR76" i="10"/>
  <c r="T15" i="10"/>
  <c r="S25" i="10"/>
  <c r="H65" i="10"/>
  <c r="E65" i="10"/>
  <c r="AI85" i="10"/>
  <c r="U127" i="10"/>
  <c r="W151" i="10"/>
  <c r="AC38" i="10"/>
  <c r="AP146" i="10"/>
  <c r="AA7" i="10"/>
  <c r="B45" i="10"/>
  <c r="AK88" i="10"/>
  <c r="H102" i="10"/>
  <c r="F52" i="10"/>
  <c r="J77" i="10"/>
  <c r="S120" i="10"/>
  <c r="R122" i="10"/>
  <c r="L107" i="10"/>
  <c r="AJ145" i="10"/>
  <c r="T93" i="10"/>
  <c r="M92" i="10"/>
  <c r="N9" i="10"/>
  <c r="AM147" i="10"/>
  <c r="L97" i="10"/>
  <c r="R15" i="10"/>
  <c r="F37" i="10"/>
  <c r="AH24" i="10"/>
  <c r="AB155" i="10"/>
  <c r="K89" i="10"/>
  <c r="F64" i="10"/>
  <c r="AI55" i="10"/>
  <c r="AQ158" i="10"/>
  <c r="U55" i="10"/>
  <c r="AD115" i="10"/>
  <c r="I119" i="10"/>
  <c r="AM23" i="10"/>
  <c r="P41" i="10"/>
  <c r="V25" i="10"/>
  <c r="AL28" i="10"/>
  <c r="AL148" i="10"/>
  <c r="AB90" i="10"/>
  <c r="F83" i="10"/>
  <c r="Z30" i="10"/>
  <c r="Q94" i="10"/>
  <c r="AL31" i="10"/>
  <c r="AN128" i="10"/>
  <c r="X120" i="10"/>
  <c r="W47" i="10"/>
  <c r="C50" i="10"/>
  <c r="D54" i="10"/>
  <c r="AH105" i="10"/>
  <c r="E26" i="10"/>
  <c r="AJ34" i="10"/>
  <c r="Q39" i="10"/>
  <c r="Q44" i="10"/>
  <c r="AL33" i="10"/>
  <c r="AR109" i="10"/>
  <c r="AM54" i="10"/>
  <c r="U7" i="10"/>
  <c r="AP59" i="10"/>
  <c r="AH15" i="10"/>
  <c r="K137" i="10"/>
  <c r="T61" i="10"/>
  <c r="AI132" i="10"/>
  <c r="L72" i="10"/>
  <c r="S69" i="10"/>
  <c r="AK149" i="10"/>
  <c r="I95" i="10"/>
  <c r="I129" i="10"/>
  <c r="AG126" i="10"/>
  <c r="Y20" i="10"/>
  <c r="AR52" i="10"/>
  <c r="AE128" i="10"/>
  <c r="AI37" i="10"/>
  <c r="C127" i="10"/>
  <c r="I79" i="10"/>
  <c r="F4" i="10"/>
  <c r="L42" i="10"/>
  <c r="AB44" i="10"/>
  <c r="D58" i="10"/>
  <c r="AJ129" i="10"/>
  <c r="Y18" i="10"/>
  <c r="AL16" i="10"/>
  <c r="R21" i="10"/>
  <c r="AL36" i="10"/>
  <c r="AA64" i="10"/>
  <c r="AL120" i="10"/>
  <c r="R75" i="10"/>
  <c r="AD19" i="10"/>
  <c r="AB137" i="10"/>
  <c r="AJ76" i="10"/>
  <c r="AR122" i="10"/>
  <c r="B87" i="10"/>
  <c r="AR73" i="10"/>
  <c r="W144" i="10"/>
  <c r="J57" i="10"/>
  <c r="T71" i="10"/>
  <c r="Q140" i="10"/>
  <c r="AB91" i="10"/>
  <c r="R34" i="10"/>
  <c r="D15" i="10"/>
  <c r="AR37" i="10"/>
  <c r="AC131" i="10"/>
  <c r="K156" i="10"/>
  <c r="D90" i="10"/>
  <c r="W69" i="10"/>
  <c r="AB119" i="10"/>
  <c r="F151" i="10"/>
  <c r="AI93" i="10"/>
  <c r="AS86" i="10"/>
  <c r="W62" i="10"/>
  <c r="AN18" i="10"/>
  <c r="W88" i="10"/>
  <c r="AG10" i="10"/>
  <c r="Q127" i="10"/>
  <c r="F23" i="10"/>
  <c r="AD28" i="10"/>
  <c r="W29" i="10"/>
  <c r="O121" i="10"/>
  <c r="AK130" i="10"/>
  <c r="AL93" i="10"/>
  <c r="W90" i="10"/>
  <c r="D153" i="10"/>
  <c r="AM15" i="10"/>
  <c r="N90" i="10"/>
  <c r="AP85" i="10"/>
  <c r="V150" i="10"/>
  <c r="AD50" i="10"/>
  <c r="AF22" i="10"/>
  <c r="D125" i="10"/>
  <c r="P101" i="10"/>
  <c r="R150" i="10"/>
  <c r="H142" i="10"/>
  <c r="V135" i="10"/>
  <c r="AG7" i="10"/>
  <c r="AM72" i="10"/>
  <c r="AP145" i="10"/>
  <c r="AR64" i="10"/>
  <c r="R57" i="10"/>
  <c r="I57" i="10"/>
  <c r="AB9" i="10"/>
  <c r="AB116" i="10"/>
  <c r="C157" i="10"/>
  <c r="Q141" i="10"/>
  <c r="AD56" i="10"/>
  <c r="AL34" i="10"/>
  <c r="AC98" i="10"/>
  <c r="V98" i="10"/>
  <c r="Y82" i="10"/>
  <c r="C110" i="10"/>
  <c r="N107" i="10"/>
  <c r="D80" i="10"/>
  <c r="B112" i="10"/>
  <c r="L102" i="10"/>
  <c r="AL155" i="10"/>
  <c r="P48" i="10"/>
  <c r="AJ87" i="10"/>
  <c r="AF70" i="10"/>
  <c r="AN157" i="10"/>
  <c r="X27" i="10"/>
  <c r="AH53" i="10"/>
  <c r="X31" i="10"/>
  <c r="AH86" i="10"/>
  <c r="AR103" i="10"/>
  <c r="B137" i="10"/>
  <c r="AL17" i="10"/>
  <c r="AD27" i="10"/>
  <c r="AC14" i="10"/>
  <c r="S60" i="10"/>
  <c r="AH68" i="10"/>
  <c r="AB61" i="10"/>
  <c r="M115" i="10"/>
  <c r="AQ81" i="10"/>
  <c r="B33" i="10"/>
  <c r="R92" i="10"/>
  <c r="AI148" i="10"/>
  <c r="V32" i="10"/>
  <c r="Z57" i="10"/>
  <c r="Q95" i="10"/>
  <c r="U41" i="10"/>
  <c r="O80" i="10"/>
  <c r="Q51" i="10"/>
  <c r="W148" i="10"/>
  <c r="G149" i="10"/>
  <c r="K68" i="10"/>
  <c r="D152" i="10"/>
  <c r="AO131" i="10"/>
  <c r="AJ57" i="10"/>
  <c r="AS113" i="10"/>
  <c r="AI138" i="10"/>
  <c r="AC123" i="10"/>
  <c r="H158" i="10"/>
  <c r="L149" i="10"/>
  <c r="AK120" i="10"/>
  <c r="K104" i="10"/>
  <c r="R148" i="10"/>
  <c r="AH37" i="10"/>
  <c r="AC3" i="10"/>
  <c r="AG115" i="10"/>
  <c r="Q150" i="10"/>
  <c r="AM126" i="10"/>
  <c r="Q14" i="10"/>
  <c r="C95" i="10"/>
  <c r="D133" i="10"/>
  <c r="AL40" i="10"/>
  <c r="T146" i="10"/>
  <c r="AI142" i="10"/>
  <c r="G100" i="10"/>
  <c r="AH5" i="10"/>
  <c r="U58" i="10"/>
  <c r="AQ79" i="10"/>
  <c r="L110" i="10"/>
  <c r="I65" i="10"/>
  <c r="H123" i="10"/>
  <c r="L109" i="10"/>
  <c r="AR13" i="10"/>
  <c r="H84" i="10"/>
  <c r="I99" i="10"/>
  <c r="AG108" i="10"/>
  <c r="N151" i="10"/>
  <c r="AA21" i="10"/>
  <c r="J63" i="10"/>
  <c r="AM82" i="10"/>
  <c r="AO42" i="10"/>
  <c r="Y46" i="10"/>
  <c r="X138" i="10"/>
  <c r="AM41" i="10"/>
  <c r="Q60" i="10"/>
  <c r="AI48" i="10"/>
  <c r="AE67" i="10"/>
  <c r="V50" i="10"/>
  <c r="L7" i="10"/>
  <c r="AJ109" i="10"/>
  <c r="AK20" i="10"/>
  <c r="M117" i="10"/>
  <c r="O21" i="10"/>
  <c r="AP60" i="10"/>
  <c r="G3" i="10"/>
  <c r="I28" i="10"/>
  <c r="X123" i="10"/>
  <c r="X68" i="10"/>
  <c r="AS91" i="10"/>
  <c r="AN144" i="10"/>
  <c r="AO93" i="10"/>
  <c r="W103" i="10"/>
  <c r="AP88" i="10"/>
  <c r="AQ155" i="10"/>
  <c r="AH154" i="10"/>
  <c r="AM44" i="10"/>
  <c r="Z110" i="10"/>
  <c r="C75" i="10"/>
  <c r="N20" i="10"/>
  <c r="AS60" i="10"/>
  <c r="G81" i="10"/>
  <c r="M139" i="10"/>
  <c r="O157" i="10"/>
  <c r="N58" i="10"/>
  <c r="AG54" i="10"/>
  <c r="AI74" i="10"/>
  <c r="AK18" i="10"/>
  <c r="Z20" i="10"/>
  <c r="T132" i="10"/>
  <c r="U75" i="10"/>
  <c r="Z114" i="10"/>
  <c r="AP51" i="10"/>
  <c r="AO53" i="10"/>
  <c r="F45" i="10"/>
  <c r="E25" i="10"/>
  <c r="AE95" i="10"/>
  <c r="F57" i="10"/>
  <c r="AD81" i="10"/>
  <c r="AS45" i="10"/>
  <c r="E146" i="10"/>
  <c r="AS26" i="10"/>
  <c r="AJ11" i="10"/>
  <c r="V156" i="10"/>
  <c r="J95" i="10"/>
  <c r="AF15" i="10"/>
  <c r="AE42" i="10"/>
  <c r="AQ97" i="10"/>
  <c r="J79" i="10"/>
  <c r="H19" i="10"/>
  <c r="J130" i="10"/>
  <c r="Z147" i="10"/>
  <c r="B15" i="10"/>
  <c r="H17" i="10"/>
  <c r="AE141" i="10"/>
  <c r="U17" i="10"/>
  <c r="AC129" i="10"/>
  <c r="AJ155" i="10"/>
  <c r="H89" i="10"/>
  <c r="O66" i="10"/>
  <c r="Y113" i="10"/>
  <c r="P34" i="10"/>
  <c r="AM145" i="10"/>
  <c r="U92" i="10"/>
  <c r="AC158" i="10"/>
  <c r="S131" i="10"/>
  <c r="AN47" i="10"/>
  <c r="T109" i="10"/>
  <c r="AB109" i="10"/>
  <c r="T148" i="10"/>
  <c r="C40" i="10"/>
  <c r="T47" i="10"/>
  <c r="W19" i="10"/>
  <c r="AH133" i="10"/>
  <c r="AH63" i="10"/>
  <c r="AL106" i="10"/>
  <c r="K148" i="10"/>
  <c r="U99" i="10"/>
  <c r="V142" i="10"/>
  <c r="X6" i="10"/>
  <c r="Z37" i="10"/>
  <c r="Y96" i="10"/>
  <c r="U155" i="10"/>
  <c r="AS95" i="10"/>
  <c r="P4" i="10"/>
  <c r="L84" i="10"/>
  <c r="AD109" i="10"/>
  <c r="AL150" i="10"/>
  <c r="K61" i="10"/>
  <c r="AB127" i="10"/>
  <c r="AB74" i="10"/>
  <c r="P52" i="10"/>
  <c r="AO142" i="10"/>
  <c r="G97" i="10"/>
  <c r="C21" i="10"/>
  <c r="AK74" i="10"/>
  <c r="X136" i="10"/>
  <c r="AG134" i="10"/>
  <c r="AN27" i="10"/>
  <c r="N4" i="10"/>
  <c r="R104" i="10"/>
  <c r="B143" i="10"/>
  <c r="AL111" i="10"/>
  <c r="Z136" i="10"/>
  <c r="V34" i="10"/>
  <c r="AC127" i="10"/>
  <c r="T10" i="10"/>
  <c r="R152" i="10"/>
  <c r="AA96" i="10"/>
  <c r="M57" i="10"/>
  <c r="I49" i="10"/>
  <c r="AN149" i="10"/>
  <c r="AK56" i="10"/>
  <c r="AN118" i="10"/>
  <c r="AS66" i="10"/>
  <c r="T20" i="10"/>
  <c r="M150" i="10"/>
  <c r="AL144" i="10"/>
  <c r="E116" i="10"/>
  <c r="AN61" i="10"/>
  <c r="W20" i="10"/>
  <c r="E8" i="10"/>
  <c r="Z3" i="10"/>
  <c r="AP42" i="10"/>
  <c r="B49" i="10"/>
  <c r="AH146" i="10"/>
  <c r="Y23" i="10"/>
  <c r="H30" i="10"/>
  <c r="AE64" i="10"/>
  <c r="B131" i="10"/>
  <c r="AQ35" i="10"/>
  <c r="J30" i="10"/>
  <c r="AS80" i="10"/>
  <c r="H138" i="10"/>
  <c r="AP147" i="10"/>
  <c r="C54" i="10"/>
  <c r="AO41" i="10"/>
  <c r="M146" i="10"/>
  <c r="W154" i="10"/>
  <c r="D106" i="10"/>
  <c r="AH94" i="10"/>
  <c r="T138" i="10"/>
  <c r="H103" i="10"/>
  <c r="S111" i="10"/>
  <c r="H82" i="10"/>
  <c r="AO149" i="10"/>
  <c r="C18" i="10"/>
  <c r="AD40" i="10"/>
  <c r="L31" i="10"/>
  <c r="Y4" i="10"/>
  <c r="G43" i="10"/>
  <c r="X7" i="10"/>
  <c r="AD5" i="10"/>
  <c r="AL74" i="10"/>
  <c r="AS136" i="10"/>
  <c r="F132" i="10"/>
  <c r="AQ124" i="10"/>
  <c r="E50" i="10"/>
  <c r="P79" i="10"/>
  <c r="AK61" i="10"/>
  <c r="AN15" i="10"/>
  <c r="D83" i="10"/>
  <c r="AR56" i="10"/>
  <c r="AR36" i="10"/>
  <c r="H115" i="10"/>
  <c r="G153" i="10"/>
  <c r="AM156" i="10"/>
  <c r="AO18" i="10"/>
  <c r="J135" i="10"/>
  <c r="AD8" i="10"/>
  <c r="D101" i="10"/>
  <c r="V146" i="10"/>
  <c r="M104" i="10"/>
  <c r="AC92" i="10"/>
  <c r="AK111" i="10"/>
  <c r="S57" i="10"/>
  <c r="L136" i="10"/>
  <c r="AK105" i="10"/>
  <c r="N105" i="10"/>
  <c r="X135" i="10"/>
  <c r="J85" i="10"/>
  <c r="Z64" i="10"/>
  <c r="M112" i="10"/>
  <c r="X80" i="10"/>
  <c r="F18" i="10"/>
  <c r="S51" i="10"/>
  <c r="AN101" i="10"/>
  <c r="AB21" i="10"/>
  <c r="Q139" i="10"/>
  <c r="AL60" i="10"/>
  <c r="L142" i="10"/>
  <c r="AN151" i="10"/>
  <c r="Y58" i="10"/>
  <c r="X2" i="10"/>
  <c r="I68" i="10"/>
  <c r="D115" i="10"/>
  <c r="T134" i="10"/>
  <c r="R99" i="10"/>
  <c r="N63" i="10"/>
  <c r="Z39" i="10"/>
  <c r="AQ116" i="10"/>
  <c r="C78" i="10"/>
  <c r="AC103" i="10"/>
  <c r="R41" i="10"/>
  <c r="Q23" i="10"/>
  <c r="AG104" i="10"/>
  <c r="X124" i="10"/>
  <c r="AO13" i="10"/>
  <c r="P125" i="10"/>
  <c r="AA154" i="10"/>
  <c r="U134" i="10"/>
  <c r="Z140" i="10"/>
  <c r="J23" i="10"/>
  <c r="AM148" i="10"/>
  <c r="AR40" i="10"/>
  <c r="AF139" i="10"/>
  <c r="AF153" i="10"/>
  <c r="Q96" i="10"/>
  <c r="Y67" i="10"/>
  <c r="AI124" i="10"/>
  <c r="H116" i="10"/>
  <c r="O41" i="10"/>
  <c r="AJ2" i="10"/>
  <c r="AN55" i="10"/>
  <c r="Y33" i="10"/>
  <c r="H107" i="10"/>
  <c r="AJ103" i="10"/>
  <c r="AF25" i="10"/>
  <c r="AO37" i="10"/>
  <c r="AS96" i="10"/>
  <c r="AG151" i="10"/>
  <c r="V87" i="10"/>
  <c r="N56" i="10"/>
  <c r="B67" i="10"/>
  <c r="AO79" i="10"/>
  <c r="I104" i="10"/>
  <c r="S37" i="10"/>
  <c r="E81" i="10"/>
  <c r="AN78" i="10"/>
  <c r="H128" i="10"/>
  <c r="R10" i="10"/>
  <c r="P57" i="10"/>
  <c r="AR32" i="10"/>
  <c r="AG144" i="10"/>
  <c r="AG33" i="10"/>
  <c r="AF10" i="10"/>
  <c r="AK75" i="10"/>
  <c r="AL126" i="10"/>
  <c r="V118" i="10"/>
  <c r="AK90" i="10"/>
  <c r="AC107" i="10"/>
  <c r="N120" i="10"/>
  <c r="D62" i="10"/>
  <c r="AM81" i="10"/>
  <c r="E94" i="10"/>
  <c r="G111" i="10"/>
  <c r="C102" i="10"/>
  <c r="O42" i="10"/>
  <c r="AC125" i="10"/>
  <c r="D142" i="10"/>
  <c r="C115" i="10"/>
  <c r="B154" i="10"/>
  <c r="C77" i="10"/>
  <c r="Y147" i="10"/>
  <c r="B63" i="10"/>
  <c r="J19" i="10"/>
  <c r="R2" i="10"/>
  <c r="G102" i="10"/>
  <c r="Y120" i="10"/>
  <c r="C39" i="10"/>
  <c r="AC115" i="10"/>
  <c r="AI11" i="10"/>
  <c r="D82" i="10"/>
  <c r="O110" i="10"/>
  <c r="E106" i="10"/>
  <c r="AB148" i="10"/>
  <c r="S92" i="10"/>
  <c r="E115" i="10"/>
  <c r="B72" i="10"/>
  <c r="M136" i="10"/>
  <c r="J157" i="10"/>
  <c r="V39" i="10"/>
  <c r="U35" i="10"/>
  <c r="V38" i="10"/>
  <c r="AD30" i="10"/>
  <c r="AJ134" i="10"/>
  <c r="AJ157" i="10"/>
  <c r="AK47" i="10"/>
  <c r="K102" i="10"/>
  <c r="L12" i="10"/>
  <c r="G64" i="10"/>
  <c r="E60" i="10"/>
  <c r="I17" i="10"/>
  <c r="K84" i="10"/>
  <c r="AK109" i="10"/>
  <c r="I4" i="10"/>
  <c r="AQ151" i="10"/>
  <c r="AH134" i="10"/>
  <c r="Y92" i="10"/>
  <c r="V10" i="10"/>
  <c r="N44" i="10"/>
  <c r="AR82" i="10"/>
  <c r="AR72" i="10"/>
  <c r="T139" i="10"/>
  <c r="AD98" i="10"/>
  <c r="AC25" i="10"/>
  <c r="V145" i="10"/>
  <c r="AO6" i="10"/>
  <c r="X61" i="10"/>
  <c r="U2" i="10"/>
  <c r="Z54" i="10"/>
  <c r="AH60" i="10"/>
  <c r="J93" i="10"/>
  <c r="P153" i="10"/>
  <c r="G15" i="10"/>
  <c r="AK35" i="10"/>
  <c r="AM107" i="10"/>
  <c r="P143" i="10"/>
  <c r="J103" i="10"/>
  <c r="AG44" i="10"/>
  <c r="T104" i="10"/>
  <c r="AO107" i="10"/>
  <c r="AO11" i="10"/>
  <c r="H71" i="10"/>
  <c r="B129" i="10"/>
  <c r="W32" i="10"/>
  <c r="AH135" i="10"/>
  <c r="E136" i="10"/>
  <c r="V133" i="10"/>
  <c r="D124" i="10"/>
  <c r="AL87" i="10"/>
  <c r="AQ58" i="10"/>
  <c r="H3" i="10"/>
  <c r="AH117" i="10"/>
  <c r="AA65" i="10"/>
  <c r="Y112" i="10"/>
  <c r="AQ133" i="10"/>
  <c r="AJ126" i="10"/>
  <c r="AA46" i="10"/>
  <c r="I145" i="10"/>
  <c r="Z148" i="10"/>
  <c r="I54" i="10"/>
  <c r="AK23" i="10"/>
  <c r="U146" i="10"/>
  <c r="AS85" i="10"/>
  <c r="AK27" i="10"/>
  <c r="AF147" i="10"/>
  <c r="O111" i="10"/>
  <c r="L93" i="10"/>
  <c r="H104" i="10"/>
  <c r="AH28" i="10"/>
  <c r="M127" i="10"/>
  <c r="AO77" i="10"/>
  <c r="AL77" i="10"/>
  <c r="N48" i="10"/>
  <c r="AI155" i="10"/>
  <c r="F112" i="10"/>
  <c r="AC132" i="10"/>
  <c r="J115" i="10"/>
  <c r="J94" i="10"/>
  <c r="AK16" i="10"/>
  <c r="AB128" i="10"/>
  <c r="AL118" i="10"/>
  <c r="AR93" i="10"/>
  <c r="AN6" i="10"/>
  <c r="M151" i="10"/>
  <c r="S147" i="10"/>
  <c r="AJ19" i="10"/>
  <c r="Z56" i="10"/>
  <c r="M30" i="10"/>
  <c r="N77" i="10"/>
  <c r="AM64" i="10"/>
  <c r="AB143" i="10"/>
  <c r="D76" i="10"/>
  <c r="Z119" i="10"/>
  <c r="D67" i="10"/>
  <c r="AD110" i="10"/>
  <c r="AO92" i="10"/>
  <c r="N91" i="10"/>
  <c r="AP53" i="10"/>
  <c r="AS107" i="10"/>
  <c r="AB93" i="10"/>
  <c r="AF36" i="10"/>
  <c r="AB25" i="10"/>
  <c r="AM104" i="10"/>
  <c r="AH151" i="10"/>
  <c r="AS69" i="10"/>
  <c r="AE137" i="10"/>
  <c r="F150" i="10"/>
  <c r="E36" i="10"/>
  <c r="AO95" i="10"/>
  <c r="AF71" i="10"/>
  <c r="AD53" i="10"/>
  <c r="N145" i="10"/>
  <c r="AJ131" i="10"/>
  <c r="S128" i="10"/>
  <c r="AP41" i="10"/>
  <c r="U142" i="10"/>
  <c r="K65" i="10"/>
  <c r="AK76" i="10"/>
  <c r="M63" i="10"/>
  <c r="AE80" i="10"/>
  <c r="W78" i="10"/>
  <c r="AK143" i="10"/>
  <c r="B140" i="10"/>
  <c r="D57" i="10"/>
  <c r="C6" i="10"/>
  <c r="M45" i="10"/>
  <c r="Y93" i="10"/>
  <c r="O35" i="10"/>
  <c r="K91" i="10"/>
  <c r="W98" i="10"/>
  <c r="AI136" i="10"/>
  <c r="E74" i="10"/>
  <c r="X60" i="10"/>
  <c r="M137" i="10"/>
  <c r="AK49" i="10"/>
  <c r="AO45" i="10"/>
  <c r="Y139" i="10"/>
  <c r="AM78" i="10"/>
  <c r="U106" i="10"/>
  <c r="E15" i="10"/>
  <c r="AO141" i="10"/>
  <c r="K71" i="10"/>
  <c r="AI134" i="10"/>
  <c r="AS27" i="10"/>
  <c r="X53" i="10"/>
  <c r="U24" i="10"/>
  <c r="AM67" i="10"/>
  <c r="AH7" i="10"/>
  <c r="AI62" i="10"/>
  <c r="C106" i="10"/>
  <c r="AF121" i="10"/>
  <c r="AH19" i="10"/>
  <c r="K146" i="10"/>
  <c r="J72" i="10"/>
  <c r="W107" i="10"/>
  <c r="Z45" i="10"/>
  <c r="T111" i="10"/>
  <c r="L19" i="10"/>
  <c r="AM157" i="10"/>
  <c r="U154" i="10"/>
  <c r="G10" i="10"/>
  <c r="I62" i="10"/>
  <c r="R100" i="10"/>
  <c r="W153" i="10"/>
  <c r="S153" i="10"/>
  <c r="AI71" i="10"/>
  <c r="K15" i="10"/>
  <c r="AS147" i="10"/>
  <c r="AH129" i="10"/>
  <c r="AN82" i="10"/>
  <c r="Q108" i="10"/>
  <c r="K106" i="10"/>
  <c r="AI149" i="10"/>
  <c r="H146" i="10"/>
  <c r="AG50" i="10"/>
  <c r="AS83" i="10"/>
  <c r="D135" i="10"/>
  <c r="K26" i="10"/>
  <c r="W111" i="10"/>
  <c r="W86" i="10"/>
  <c r="AK10" i="10"/>
  <c r="X82" i="10"/>
  <c r="AH31" i="10"/>
  <c r="H91" i="10"/>
  <c r="AS135" i="10"/>
  <c r="AC15" i="10"/>
  <c r="AN125" i="10"/>
  <c r="Z127" i="10"/>
  <c r="AA67" i="10"/>
  <c r="K4" i="10"/>
  <c r="H56" i="10"/>
  <c r="C48" i="10"/>
  <c r="AF88" i="10"/>
  <c r="E137" i="10"/>
  <c r="O22" i="10"/>
  <c r="AS105" i="10"/>
  <c r="AS73" i="10"/>
  <c r="O36" i="10"/>
  <c r="I18" i="10"/>
  <c r="AC45" i="10"/>
  <c r="AQ99" i="10"/>
  <c r="AO151" i="10"/>
  <c r="R90" i="10"/>
  <c r="U121" i="10"/>
  <c r="V22" i="10"/>
  <c r="AC63" i="10"/>
  <c r="AE21" i="10"/>
  <c r="U82" i="10"/>
  <c r="AM140" i="10"/>
  <c r="AD153" i="10"/>
  <c r="AO125" i="10"/>
  <c r="B30" i="10"/>
  <c r="Z25" i="10"/>
  <c r="AF3" i="10"/>
  <c r="X46" i="10"/>
  <c r="AD80" i="10"/>
  <c r="L2" i="10"/>
  <c r="AQ19" i="10"/>
  <c r="AK92" i="10"/>
  <c r="K126" i="10"/>
  <c r="E75" i="10"/>
  <c r="N128" i="10"/>
  <c r="F104" i="10"/>
  <c r="AC145" i="10"/>
  <c r="W119" i="10"/>
  <c r="Z41" i="10"/>
  <c r="AO48" i="10"/>
  <c r="AH66" i="10"/>
  <c r="Q149" i="10"/>
  <c r="AN59" i="10"/>
  <c r="AG57" i="10"/>
  <c r="AA116" i="10"/>
  <c r="W57" i="10"/>
  <c r="AE157" i="10"/>
  <c r="AN146" i="10"/>
  <c r="X88" i="10"/>
  <c r="V102" i="10"/>
  <c r="R98" i="10"/>
  <c r="L95" i="10"/>
  <c r="S151" i="10"/>
  <c r="I139" i="10"/>
  <c r="C93" i="10"/>
  <c r="AL14" i="10"/>
  <c r="AN135" i="10"/>
  <c r="U102" i="10"/>
  <c r="AF146" i="10"/>
  <c r="H108" i="10"/>
  <c r="K134" i="10"/>
  <c r="G96" i="10"/>
  <c r="AD117" i="10"/>
  <c r="B135" i="10"/>
  <c r="F130" i="10"/>
  <c r="AE69" i="10"/>
  <c r="AN79" i="10"/>
  <c r="AH147" i="10"/>
  <c r="AF54" i="10"/>
  <c r="AS89" i="10"/>
  <c r="I116" i="10"/>
  <c r="U13" i="10"/>
  <c r="AR104" i="10"/>
  <c r="R89" i="10"/>
  <c r="O51" i="10"/>
  <c r="N39" i="10"/>
  <c r="AO39" i="10"/>
  <c r="AN23" i="10"/>
  <c r="O63" i="10"/>
  <c r="AL43" i="10"/>
  <c r="AS77" i="10"/>
  <c r="B84" i="10"/>
  <c r="G33" i="10"/>
  <c r="M132" i="10"/>
  <c r="AQ74" i="10"/>
  <c r="AQ77" i="10"/>
  <c r="C97" i="10"/>
  <c r="S103" i="10"/>
  <c r="V109" i="10"/>
  <c r="AG28" i="10"/>
  <c r="AN102" i="10"/>
  <c r="R154" i="10"/>
  <c r="AA61" i="10"/>
  <c r="AK127" i="10"/>
  <c r="X90" i="10"/>
  <c r="AC66" i="10"/>
  <c r="AK51" i="10"/>
  <c r="AQ123" i="10"/>
  <c r="Y29" i="10"/>
  <c r="AK113" i="10"/>
  <c r="AH96" i="10"/>
  <c r="G69" i="10"/>
  <c r="D24" i="10"/>
  <c r="K27" i="10"/>
  <c r="Y10" i="10"/>
  <c r="AC155" i="10"/>
  <c r="AN77" i="10"/>
  <c r="L92" i="10"/>
  <c r="F125" i="10"/>
  <c r="H88" i="10"/>
  <c r="H124" i="10"/>
  <c r="AA11" i="10"/>
  <c r="AD23" i="10"/>
  <c r="B69" i="10"/>
  <c r="AQ29" i="10"/>
  <c r="I127" i="10"/>
  <c r="AP87" i="10"/>
  <c r="AP104" i="10"/>
  <c r="AJ125" i="10"/>
  <c r="AP9" i="10"/>
  <c r="W27" i="10"/>
  <c r="K3" i="10"/>
  <c r="AI16" i="10"/>
  <c r="L108" i="10"/>
  <c r="J20" i="10"/>
  <c r="R3" i="10"/>
  <c r="P56" i="10"/>
  <c r="AC60" i="10"/>
  <c r="AM109" i="10"/>
  <c r="J9" i="10"/>
  <c r="AC81" i="10"/>
  <c r="AK69" i="10"/>
  <c r="K25" i="10"/>
  <c r="G52" i="10"/>
  <c r="AN122" i="10"/>
  <c r="S26" i="10"/>
  <c r="AA27" i="10"/>
  <c r="K18" i="10"/>
  <c r="S90" i="10"/>
  <c r="AE98" i="10"/>
  <c r="AQ40" i="10"/>
  <c r="AF120" i="10"/>
  <c r="N55" i="10"/>
  <c r="AK129" i="10"/>
  <c r="AP129" i="10"/>
  <c r="I67" i="10"/>
  <c r="X66" i="10"/>
  <c r="M90" i="10"/>
  <c r="AA17" i="10"/>
  <c r="P120" i="10"/>
  <c r="Q46" i="10"/>
  <c r="G4" i="10"/>
  <c r="AA94" i="10"/>
  <c r="AP138" i="10"/>
  <c r="S39" i="10"/>
  <c r="F21" i="10"/>
  <c r="AS37" i="10"/>
  <c r="AR129" i="10"/>
  <c r="Z158" i="10"/>
  <c r="X131" i="10"/>
  <c r="P81" i="10"/>
  <c r="AC133" i="10"/>
  <c r="AS18" i="10"/>
  <c r="U96" i="10"/>
  <c r="Z36" i="10"/>
  <c r="M105" i="10"/>
  <c r="G16" i="10"/>
  <c r="D53" i="10"/>
  <c r="Z60" i="10"/>
  <c r="H150" i="10"/>
  <c r="AI94" i="10"/>
  <c r="B66" i="10"/>
  <c r="AM59" i="10"/>
  <c r="H83" i="10"/>
  <c r="AD142" i="10"/>
  <c r="AH72" i="10"/>
  <c r="AS146" i="10"/>
  <c r="F74" i="10"/>
  <c r="L135" i="10"/>
  <c r="W48" i="10"/>
  <c r="W33" i="10"/>
  <c r="C79" i="10"/>
  <c r="AP31" i="10"/>
  <c r="B34" i="10"/>
  <c r="H131" i="10"/>
  <c r="AH155" i="10"/>
  <c r="AP23" i="10"/>
  <c r="G140" i="10"/>
  <c r="X127" i="10"/>
  <c r="AI113" i="10"/>
  <c r="P83" i="10"/>
  <c r="Q132" i="10"/>
  <c r="Y52" i="10"/>
  <c r="M18" i="10"/>
  <c r="AM108" i="10"/>
  <c r="AS92" i="10"/>
  <c r="AR63" i="10"/>
  <c r="AJ81" i="10"/>
  <c r="AC78" i="10"/>
  <c r="N64" i="10"/>
  <c r="F36" i="10"/>
  <c r="AG67" i="10"/>
  <c r="B98" i="10"/>
  <c r="AJ53" i="10"/>
  <c r="I55" i="10"/>
  <c r="AE85" i="10"/>
  <c r="AS130" i="10"/>
  <c r="AP62" i="10"/>
  <c r="G74" i="10"/>
  <c r="AL113" i="10"/>
  <c r="AB57" i="10"/>
  <c r="X129" i="10"/>
  <c r="AM132" i="10"/>
  <c r="AP130" i="10"/>
  <c r="S89" i="10"/>
  <c r="AK142" i="10"/>
  <c r="H24" i="10"/>
  <c r="O24" i="10"/>
  <c r="X55" i="10"/>
  <c r="B43" i="10"/>
  <c r="E13" i="10"/>
  <c r="AM10" i="10"/>
  <c r="B64" i="10"/>
  <c r="Y8" i="10"/>
  <c r="AI96" i="10"/>
  <c r="AP128" i="10"/>
  <c r="B51" i="10"/>
  <c r="AH118" i="10"/>
  <c r="AM57" i="10"/>
  <c r="AH43" i="10"/>
  <c r="H153" i="10"/>
  <c r="AE26" i="10"/>
  <c r="AH102" i="10"/>
  <c r="AM80" i="10"/>
  <c r="W46" i="10"/>
  <c r="B88" i="10"/>
  <c r="AG156" i="10"/>
  <c r="AJ20" i="10"/>
  <c r="AP71" i="10"/>
  <c r="B110" i="10"/>
  <c r="AB92" i="10"/>
  <c r="AN39" i="10"/>
  <c r="N36" i="10"/>
  <c r="N61" i="10"/>
  <c r="E16" i="10"/>
  <c r="O104" i="10"/>
  <c r="Q143" i="10"/>
  <c r="AQ31" i="10"/>
  <c r="Z106" i="10"/>
  <c r="W138" i="10"/>
  <c r="AF111" i="10"/>
  <c r="Q22" i="10"/>
  <c r="AB111" i="10"/>
  <c r="D37" i="10"/>
  <c r="C113" i="10"/>
  <c r="M3" i="10"/>
  <c r="AG13" i="10"/>
  <c r="W108" i="10"/>
  <c r="V19" i="10"/>
  <c r="AI97" i="10"/>
  <c r="V54" i="10"/>
  <c r="Q50" i="10"/>
  <c r="Q32" i="10"/>
  <c r="I44" i="10"/>
  <c r="AG132" i="10"/>
  <c r="AD105" i="10"/>
  <c r="AC21" i="10"/>
  <c r="D5" i="10"/>
  <c r="AL63" i="10"/>
  <c r="AM61" i="10"/>
  <c r="AE103" i="10"/>
  <c r="AC58" i="10"/>
  <c r="W22" i="10"/>
  <c r="F41" i="10"/>
  <c r="C27" i="10"/>
  <c r="I41" i="10"/>
  <c r="X130" i="10"/>
  <c r="AL114" i="10"/>
  <c r="AC75" i="10"/>
  <c r="AM46" i="10"/>
  <c r="AO32" i="10"/>
  <c r="L94" i="10"/>
  <c r="AB11" i="10"/>
  <c r="Y44" i="10"/>
  <c r="AC32" i="10"/>
  <c r="T113" i="10"/>
  <c r="D26" i="10"/>
  <c r="E114" i="10"/>
  <c r="J126" i="10"/>
  <c r="F128" i="10"/>
  <c r="AP28" i="10"/>
  <c r="AF32" i="10"/>
  <c r="Z43" i="10"/>
  <c r="L56" i="10"/>
  <c r="AP97" i="10"/>
  <c r="AD22" i="10"/>
  <c r="AL141" i="10"/>
  <c r="Q157" i="10"/>
  <c r="AA124" i="10"/>
  <c r="R67" i="10"/>
  <c r="D104" i="10"/>
  <c r="G6" i="10"/>
  <c r="B50" i="10"/>
  <c r="W11" i="10"/>
  <c r="P5" i="10"/>
  <c r="AS106" i="10"/>
  <c r="AS62" i="10"/>
  <c r="AI105" i="10"/>
  <c r="E107" i="10"/>
  <c r="AD128" i="10"/>
  <c r="C5" i="10"/>
  <c r="T135" i="10"/>
  <c r="AN10" i="10"/>
  <c r="AP15" i="10"/>
  <c r="Q105" i="10"/>
  <c r="V99" i="10"/>
  <c r="AE105" i="10"/>
  <c r="AH50" i="10"/>
  <c r="Z149" i="10"/>
  <c r="R60" i="10"/>
  <c r="C53" i="10"/>
  <c r="R35" i="10"/>
  <c r="R106" i="10"/>
  <c r="G36" i="10"/>
  <c r="AC101" i="10"/>
  <c r="AA13" i="10"/>
  <c r="T62" i="10"/>
  <c r="AD113" i="10"/>
  <c r="Q2" i="10"/>
  <c r="O40" i="10"/>
  <c r="AH120" i="10"/>
  <c r="W64" i="10"/>
  <c r="AB80" i="10"/>
  <c r="W117" i="10"/>
  <c r="Q5" i="10"/>
  <c r="F9" i="10"/>
  <c r="J155" i="10"/>
  <c r="F157" i="10"/>
  <c r="C129" i="10"/>
  <c r="D7" i="10"/>
  <c r="AB39" i="10"/>
  <c r="AG42" i="10"/>
  <c r="Q75" i="10"/>
  <c r="P61" i="10"/>
  <c r="AH27" i="10"/>
  <c r="M55" i="10"/>
  <c r="AK31" i="10"/>
  <c r="AC34" i="10"/>
  <c r="AL109" i="10"/>
  <c r="O113" i="10"/>
  <c r="AP90" i="10"/>
  <c r="P40" i="10"/>
  <c r="AE156" i="10"/>
  <c r="Y133" i="10"/>
  <c r="O123" i="10"/>
  <c r="T105" i="10"/>
  <c r="I153" i="10"/>
  <c r="AN71" i="10"/>
  <c r="AD76" i="10"/>
  <c r="M67" i="10"/>
  <c r="L67" i="10"/>
  <c r="M141" i="10"/>
  <c r="AJ106" i="10"/>
  <c r="Z33" i="10"/>
  <c r="AM149" i="10"/>
  <c r="AA114" i="10"/>
  <c r="M86" i="10"/>
  <c r="V151" i="10"/>
  <c r="C19" i="10"/>
  <c r="AK128" i="10"/>
  <c r="Q84" i="10"/>
  <c r="AB75" i="10"/>
  <c r="AN42" i="10"/>
  <c r="B138" i="10"/>
  <c r="AF76" i="10"/>
  <c r="J61" i="10"/>
  <c r="AG16" i="10"/>
  <c r="AD154" i="10"/>
  <c r="AS158" i="10"/>
  <c r="L130" i="10"/>
  <c r="AK50" i="10"/>
  <c r="G71" i="10"/>
  <c r="AO128" i="10"/>
  <c r="AL27" i="10"/>
  <c r="AA40" i="10"/>
  <c r="AR79" i="10"/>
  <c r="E5" i="10"/>
  <c r="AB99" i="10"/>
  <c r="R145" i="10"/>
  <c r="AL86" i="10"/>
  <c r="C63" i="10"/>
  <c r="H43" i="10"/>
  <c r="M99" i="10"/>
  <c r="AF40" i="10"/>
  <c r="Z157" i="10"/>
  <c r="AC79" i="10"/>
  <c r="AB60" i="10"/>
  <c r="D21" i="10"/>
  <c r="Z35" i="10"/>
  <c r="AG17" i="10"/>
  <c r="AM13" i="10"/>
  <c r="AM79" i="10"/>
  <c r="W28" i="10"/>
  <c r="Q64" i="10"/>
  <c r="S12" i="10"/>
  <c r="G42" i="10"/>
  <c r="AM69" i="10"/>
  <c r="AO126" i="10"/>
  <c r="AI114" i="10"/>
  <c r="F35" i="10"/>
  <c r="AM150" i="10"/>
  <c r="S118" i="10"/>
  <c r="T95" i="10"/>
  <c r="AF26" i="10"/>
  <c r="AG56" i="10"/>
  <c r="G90" i="10"/>
  <c r="AR149" i="10"/>
  <c r="H120" i="10"/>
  <c r="D55" i="10"/>
  <c r="Q121" i="10"/>
  <c r="B62" i="10"/>
  <c r="AM39" i="10"/>
  <c r="T64" i="10"/>
  <c r="S8" i="10"/>
  <c r="O5" i="10"/>
  <c r="W92" i="10"/>
  <c r="AQ126" i="10"/>
  <c r="AH40" i="10"/>
  <c r="R59" i="10"/>
  <c r="AQ83" i="10"/>
  <c r="AN131" i="10"/>
  <c r="AR97" i="10"/>
  <c r="I37" i="10"/>
  <c r="AH61" i="10"/>
  <c r="I102" i="10"/>
  <c r="AC29" i="10"/>
  <c r="AQ33" i="10"/>
  <c r="AC122" i="10"/>
  <c r="I146" i="10"/>
  <c r="E109" i="10"/>
  <c r="K55" i="10"/>
  <c r="AF9" i="10"/>
  <c r="Q156" i="10"/>
  <c r="AK19" i="10"/>
  <c r="W131" i="10"/>
  <c r="AA15" i="10"/>
  <c r="AS11" i="10"/>
  <c r="AG135" i="10"/>
  <c r="N152" i="10"/>
  <c r="J47" i="10"/>
  <c r="AJ128" i="10"/>
  <c r="AC148" i="10"/>
  <c r="D148" i="10"/>
  <c r="H135" i="10"/>
  <c r="Y59" i="10"/>
  <c r="AK148" i="10"/>
  <c r="AQ130" i="10"/>
  <c r="E70" i="10"/>
  <c r="AC64" i="10"/>
  <c r="Y142" i="10"/>
  <c r="AS44" i="10"/>
  <c r="AL129" i="10"/>
  <c r="AN29" i="10"/>
  <c r="C37" i="10"/>
  <c r="AA158" i="10"/>
  <c r="V40" i="10"/>
  <c r="AQ47" i="10"/>
  <c r="E102" i="10"/>
  <c r="AS19" i="10"/>
  <c r="D71" i="10"/>
  <c r="O32" i="10"/>
  <c r="B105" i="10"/>
  <c r="U78" i="10"/>
  <c r="X92" i="10"/>
  <c r="S15" i="10"/>
  <c r="M123" i="10"/>
  <c r="H42" i="10"/>
  <c r="R79" i="10"/>
  <c r="P156" i="10"/>
  <c r="I122" i="10"/>
  <c r="AJ88" i="10"/>
  <c r="AD74" i="10"/>
  <c r="AC150" i="10"/>
  <c r="AN95" i="10"/>
  <c r="V107" i="10"/>
  <c r="O4" i="10"/>
  <c r="J114" i="10"/>
  <c r="F92" i="10"/>
  <c r="AQ44" i="10"/>
  <c r="AC128" i="10"/>
  <c r="M37" i="10"/>
  <c r="F69" i="10"/>
  <c r="I19" i="10"/>
  <c r="G82" i="10"/>
  <c r="AD10" i="10"/>
  <c r="E24" i="10"/>
  <c r="AB2" i="10"/>
  <c r="AN85" i="10"/>
  <c r="AF55" i="10"/>
  <c r="C147" i="10"/>
  <c r="I154" i="10"/>
  <c r="AR44" i="10"/>
  <c r="K136" i="10"/>
  <c r="I45" i="10"/>
  <c r="AB108" i="10"/>
  <c r="AB135" i="10"/>
  <c r="AS125" i="10"/>
  <c r="AD93" i="10"/>
  <c r="X70" i="10"/>
  <c r="D44" i="10"/>
  <c r="W141" i="10"/>
  <c r="AD24" i="10"/>
  <c r="M51" i="10"/>
  <c r="AN86" i="10"/>
  <c r="AF69" i="10"/>
  <c r="S81" i="10"/>
  <c r="X39" i="10"/>
  <c r="AR30" i="10"/>
  <c r="AI9" i="10"/>
  <c r="AG88" i="10"/>
  <c r="Q59" i="10"/>
  <c r="J149" i="10"/>
  <c r="T42" i="10"/>
  <c r="T53" i="10"/>
  <c r="AL125" i="10"/>
  <c r="AI112" i="10"/>
  <c r="AD158" i="10"/>
  <c r="E129" i="10"/>
  <c r="AS114" i="10"/>
  <c r="E28" i="10"/>
  <c r="AH89" i="10"/>
  <c r="Q48" i="10"/>
  <c r="AG157" i="10"/>
  <c r="AB105" i="10"/>
  <c r="L134" i="10"/>
  <c r="AE146" i="10"/>
  <c r="AG53" i="10"/>
  <c r="X149" i="10"/>
  <c r="Q19" i="10"/>
  <c r="AB120" i="10"/>
  <c r="N38" i="10"/>
  <c r="E117" i="10"/>
  <c r="U118" i="10"/>
  <c r="AH114" i="10"/>
  <c r="AP75" i="10"/>
  <c r="AP106" i="10"/>
  <c r="AI72" i="10"/>
  <c r="C46" i="10"/>
  <c r="Z122" i="10"/>
  <c r="C62" i="10"/>
  <c r="E144" i="10"/>
  <c r="P51" i="10"/>
  <c r="J69" i="10"/>
  <c r="I125" i="10"/>
  <c r="G22" i="10"/>
  <c r="AJ99" i="10"/>
  <c r="O129" i="10"/>
  <c r="X9" i="10"/>
  <c r="AC102" i="10"/>
  <c r="W51" i="10"/>
  <c r="AO58" i="10"/>
  <c r="J143" i="10"/>
  <c r="AQ152" i="10"/>
  <c r="N62" i="10"/>
  <c r="Q35" i="10"/>
  <c r="X107" i="10"/>
  <c r="AG25" i="10"/>
  <c r="AI120" i="10"/>
  <c r="R95" i="10"/>
  <c r="N118" i="10"/>
  <c r="AS128" i="10"/>
  <c r="W14" i="10"/>
  <c r="L129" i="10"/>
  <c r="AI50" i="10"/>
  <c r="H122" i="10"/>
  <c r="AS98" i="10"/>
  <c r="H73" i="10"/>
  <c r="D157" i="10"/>
  <c r="R71" i="10"/>
  <c r="AJ59" i="10"/>
  <c r="AS57" i="10"/>
  <c r="S134" i="10"/>
  <c r="B52" i="10"/>
  <c r="J7" i="10"/>
  <c r="S67" i="10"/>
  <c r="V141" i="10"/>
  <c r="M156" i="10"/>
  <c r="C125" i="10"/>
  <c r="T117" i="10"/>
  <c r="V111" i="10"/>
  <c r="H79" i="10"/>
  <c r="C135" i="10"/>
  <c r="AM20" i="10"/>
  <c r="AB47" i="10"/>
  <c r="AI82" i="10"/>
  <c r="K30" i="10"/>
  <c r="X32" i="10"/>
  <c r="T100" i="10"/>
  <c r="AR70" i="10"/>
  <c r="F113" i="10"/>
  <c r="AC135" i="10"/>
  <c r="U33" i="10"/>
  <c r="G156" i="10"/>
  <c r="AR17" i="10"/>
  <c r="M158" i="10"/>
  <c r="AR65" i="10"/>
  <c r="V12" i="10"/>
  <c r="Q71" i="10"/>
  <c r="H76" i="10"/>
  <c r="L41" i="10"/>
  <c r="AR11" i="10"/>
  <c r="AO26" i="10"/>
  <c r="R36" i="10"/>
  <c r="O13" i="10"/>
  <c r="T79" i="10"/>
  <c r="L73" i="10"/>
  <c r="J44" i="10"/>
  <c r="AS28" i="10"/>
  <c r="W41" i="10"/>
  <c r="O62" i="10"/>
  <c r="F20" i="10"/>
  <c r="AS104" i="10"/>
  <c r="AI157" i="10"/>
  <c r="AO30" i="10"/>
  <c r="K45" i="10"/>
  <c r="AO75" i="10"/>
  <c r="Q69" i="10"/>
  <c r="H41" i="10"/>
  <c r="N158" i="10"/>
  <c r="I98" i="10"/>
  <c r="U108" i="10"/>
  <c r="G40" i="10"/>
  <c r="P68" i="10"/>
  <c r="D8" i="10"/>
  <c r="AL133" i="10"/>
  <c r="E55" i="10"/>
  <c r="AQ15" i="10"/>
  <c r="AG82" i="10"/>
  <c r="L81" i="10"/>
  <c r="O69" i="10"/>
  <c r="AJ133" i="10"/>
  <c r="AC8" i="10"/>
  <c r="AN84" i="10"/>
  <c r="T27" i="10"/>
  <c r="Q151" i="10"/>
  <c r="U145" i="10"/>
  <c r="C114" i="10"/>
  <c r="D78" i="10"/>
  <c r="AM138" i="10"/>
  <c r="F117" i="10"/>
  <c r="T75" i="10"/>
  <c r="R37" i="10"/>
  <c r="F16" i="10"/>
  <c r="Y106" i="10"/>
  <c r="AG95" i="10"/>
  <c r="AR18" i="10"/>
  <c r="AQ37" i="10"/>
  <c r="AN81" i="10"/>
  <c r="D132" i="10"/>
  <c r="D86" i="10"/>
  <c r="AJ89" i="10"/>
  <c r="AI110" i="10"/>
  <c r="AF83" i="10"/>
  <c r="AD143" i="10"/>
  <c r="AP112" i="10"/>
  <c r="AG113" i="10"/>
  <c r="Q104" i="10"/>
  <c r="AI139" i="10"/>
  <c r="AE45" i="10"/>
  <c r="AF31" i="10"/>
  <c r="G17" i="10"/>
  <c r="AM26" i="10"/>
  <c r="AQ142" i="10"/>
  <c r="C118" i="10"/>
  <c r="U124" i="10"/>
  <c r="AE37" i="10"/>
  <c r="AG117" i="10"/>
  <c r="L64" i="10"/>
  <c r="T69" i="10"/>
  <c r="P100" i="10"/>
  <c r="U63" i="10"/>
  <c r="W129" i="10"/>
  <c r="AC100" i="10"/>
  <c r="W50" i="10"/>
  <c r="H101" i="10"/>
  <c r="AE134" i="10"/>
  <c r="U36" i="10"/>
  <c r="K76" i="10"/>
  <c r="E120" i="10"/>
  <c r="AN154" i="10"/>
  <c r="AP121" i="10"/>
  <c r="K130" i="10"/>
  <c r="K5" i="10"/>
  <c r="N23" i="10"/>
  <c r="M71" i="10"/>
  <c r="AB152" i="10"/>
  <c r="G58" i="10"/>
  <c r="AE129" i="10"/>
  <c r="AM75" i="10"/>
  <c r="Q42" i="10"/>
  <c r="P13" i="10"/>
  <c r="U114" i="10"/>
  <c r="AC142" i="10"/>
  <c r="AC110" i="10"/>
  <c r="Y77" i="10"/>
  <c r="X117" i="10"/>
  <c r="S83" i="10"/>
  <c r="H22" i="10"/>
  <c r="B120" i="10"/>
  <c r="K23" i="10"/>
  <c r="Y76" i="10"/>
  <c r="B36" i="10"/>
  <c r="AA44" i="10"/>
  <c r="F102" i="10"/>
  <c r="N25" i="10"/>
  <c r="T89" i="10"/>
  <c r="E12" i="10"/>
  <c r="AH62" i="10"/>
  <c r="AM101" i="10"/>
  <c r="K75" i="10"/>
  <c r="H113" i="10"/>
  <c r="W136" i="10"/>
  <c r="I43" i="10"/>
  <c r="AH30" i="10"/>
  <c r="X16" i="10"/>
  <c r="AL23" i="10"/>
  <c r="AE70" i="10"/>
  <c r="E30" i="10"/>
  <c r="N109" i="10"/>
  <c r="AG64" i="10"/>
  <c r="R110" i="10"/>
  <c r="AL5" i="10"/>
  <c r="J98" i="10"/>
  <c r="J38" i="10"/>
  <c r="AQ139" i="10"/>
  <c r="B86" i="10"/>
  <c r="L49" i="10"/>
  <c r="N41" i="10"/>
  <c r="AJ26" i="10"/>
  <c r="AC88" i="10"/>
  <c r="K142" i="10"/>
  <c r="Y152" i="10"/>
  <c r="AO78" i="10"/>
  <c r="L43" i="10"/>
  <c r="C61" i="10"/>
  <c r="AF74" i="10"/>
  <c r="N127" i="10"/>
  <c r="R143" i="10"/>
  <c r="Y114" i="10"/>
  <c r="F65" i="10"/>
  <c r="AF148" i="10"/>
  <c r="Z145" i="10"/>
  <c r="X11" i="10"/>
  <c r="O127" i="10"/>
  <c r="AG35" i="10"/>
  <c r="AK53" i="10"/>
  <c r="L151" i="10"/>
  <c r="AC97" i="10"/>
  <c r="O133" i="10"/>
  <c r="AD136" i="10"/>
  <c r="AI131" i="10"/>
  <c r="AK157" i="10"/>
  <c r="Z107" i="10"/>
  <c r="AA43" i="10"/>
  <c r="AA38" i="10"/>
  <c r="AC17" i="10"/>
  <c r="AA48" i="10"/>
  <c r="AK52" i="10"/>
  <c r="P63" i="10"/>
  <c r="I97" i="10"/>
  <c r="Z15" i="10"/>
  <c r="AO136" i="10"/>
  <c r="AP140" i="10"/>
  <c r="AK119" i="10"/>
  <c r="L103" i="10"/>
  <c r="AF112" i="10"/>
  <c r="AH92" i="10"/>
  <c r="B40" i="10"/>
  <c r="L140" i="10"/>
  <c r="O89" i="10"/>
  <c r="AC121" i="10"/>
  <c r="AO23" i="10"/>
  <c r="C112" i="10"/>
  <c r="AS138" i="10"/>
  <c r="Y42" i="10"/>
  <c r="AI117" i="10"/>
  <c r="AD139" i="10"/>
  <c r="J151" i="10"/>
  <c r="X54" i="10"/>
  <c r="B11" i="10"/>
  <c r="AR117" i="10"/>
  <c r="AA49" i="10"/>
  <c r="O124" i="10"/>
  <c r="AG89" i="10"/>
  <c r="AE33" i="10"/>
  <c r="AH67" i="10"/>
  <c r="AP132" i="10"/>
  <c r="AG46" i="10"/>
  <c r="K88" i="10"/>
  <c r="AO155" i="10"/>
  <c r="AJ56" i="10"/>
  <c r="R78" i="10"/>
  <c r="B101" i="10"/>
  <c r="B13" i="10"/>
  <c r="M8" i="10"/>
  <c r="E145" i="10"/>
  <c r="AM123" i="10"/>
  <c r="M20" i="10"/>
  <c r="U128" i="10"/>
  <c r="AJ69" i="10"/>
  <c r="AF128" i="10"/>
  <c r="AR121" i="10"/>
  <c r="AL97" i="10"/>
  <c r="AF114" i="10"/>
  <c r="AF33" i="10"/>
  <c r="AR126" i="10"/>
  <c r="AP22" i="10"/>
  <c r="AH121" i="10"/>
  <c r="X126" i="10"/>
  <c r="AN117" i="10"/>
  <c r="AQ134" i="10"/>
  <c r="P22" i="10"/>
  <c r="P93" i="10"/>
  <c r="N57" i="10"/>
  <c r="H75" i="10"/>
  <c r="Q6" i="10"/>
  <c r="AA84" i="10"/>
  <c r="AN31" i="10"/>
  <c r="AR107" i="10"/>
  <c r="L48" i="10"/>
  <c r="L38" i="10"/>
  <c r="K14" i="10"/>
  <c r="V103" i="10"/>
  <c r="Y74" i="10"/>
  <c r="D51" i="10"/>
  <c r="AQ90" i="10"/>
  <c r="AH115" i="10"/>
  <c r="AB118" i="10"/>
  <c r="N73" i="10"/>
  <c r="M43" i="10"/>
  <c r="AC26" i="10"/>
  <c r="V122" i="10"/>
  <c r="J2" i="10"/>
  <c r="AG80" i="10"/>
  <c r="V56" i="10"/>
  <c r="AD64" i="10"/>
  <c r="AG74" i="10"/>
  <c r="AO137" i="10"/>
  <c r="AQ87" i="10"/>
  <c r="D12" i="10"/>
  <c r="Q27" i="10"/>
  <c r="AD68" i="10"/>
  <c r="O100" i="10"/>
  <c r="R25" i="10"/>
  <c r="G114" i="10"/>
  <c r="W152" i="10"/>
  <c r="R61" i="10"/>
  <c r="AN147" i="10"/>
  <c r="U89" i="10"/>
  <c r="AN90" i="10"/>
  <c r="H119" i="10"/>
  <c r="J139" i="10"/>
  <c r="AE43" i="10"/>
  <c r="AS64" i="10"/>
  <c r="H95" i="10"/>
  <c r="AD150" i="10"/>
  <c r="O43" i="10"/>
  <c r="AR155" i="10"/>
  <c r="E21" i="10"/>
  <c r="D117" i="10"/>
  <c r="O137" i="10"/>
  <c r="AQ121" i="10"/>
  <c r="AQ128" i="10"/>
  <c r="M121" i="10"/>
  <c r="T73" i="10"/>
  <c r="AI106" i="10"/>
  <c r="AO10" i="10"/>
  <c r="AP124" i="10"/>
  <c r="E92" i="10"/>
  <c r="Q7" i="10"/>
  <c r="T133" i="10"/>
  <c r="AO143" i="10"/>
  <c r="L27" i="10"/>
  <c r="AR47" i="10"/>
  <c r="AC152" i="10"/>
  <c r="Y41" i="10"/>
  <c r="O67" i="10"/>
  <c r="R38" i="10"/>
  <c r="I80" i="10"/>
  <c r="AF42" i="10"/>
  <c r="AH64" i="10"/>
  <c r="S29" i="10"/>
  <c r="AK77" i="10"/>
  <c r="R74" i="10"/>
  <c r="O152" i="10"/>
  <c r="AI125" i="10"/>
  <c r="W12" i="10"/>
  <c r="AF89" i="10"/>
  <c r="AK36" i="10"/>
  <c r="I107" i="10"/>
  <c r="AI98" i="10"/>
  <c r="AE11" i="10"/>
  <c r="O53" i="10"/>
  <c r="G120" i="10"/>
  <c r="AB115" i="10"/>
  <c r="X128" i="10"/>
  <c r="H36" i="10"/>
  <c r="AO144" i="10"/>
  <c r="O39" i="10"/>
  <c r="AO86" i="10"/>
  <c r="Y54" i="10"/>
  <c r="D110" i="10"/>
  <c r="X17" i="10"/>
  <c r="AA12" i="10"/>
  <c r="K138" i="10"/>
  <c r="AP19" i="10"/>
  <c r="AJ113" i="10"/>
  <c r="AG118" i="10"/>
  <c r="AF47" i="10"/>
  <c r="X156" i="10"/>
  <c r="AD151" i="10"/>
  <c r="R97" i="10"/>
  <c r="X43" i="10"/>
  <c r="AD107" i="10"/>
  <c r="AG112" i="10"/>
  <c r="AF132" i="10"/>
  <c r="L29" i="10"/>
  <c r="Q30" i="10"/>
  <c r="AK41" i="10"/>
  <c r="S54" i="10"/>
  <c r="I15" i="10"/>
  <c r="O34" i="10"/>
  <c r="D151" i="10"/>
  <c r="AS49" i="10"/>
  <c r="O52" i="10"/>
  <c r="R101" i="10"/>
  <c r="AI126" i="10"/>
  <c r="AG86" i="10"/>
  <c r="AO24" i="10"/>
  <c r="AH99" i="10"/>
  <c r="D145" i="10"/>
  <c r="I78" i="10"/>
  <c r="W116" i="10"/>
  <c r="AB158" i="10"/>
  <c r="AJ70" i="10"/>
  <c r="Y140" i="10"/>
  <c r="AS82" i="10"/>
  <c r="H80" i="10"/>
  <c r="D32" i="10"/>
  <c r="AM125" i="10"/>
  <c r="Y9" i="10"/>
  <c r="AK43" i="10"/>
  <c r="O9" i="10"/>
  <c r="M101" i="10"/>
  <c r="AE151" i="10"/>
  <c r="AE93" i="10"/>
  <c r="AF43" i="10"/>
  <c r="P126" i="10"/>
  <c r="L23" i="10"/>
  <c r="V41" i="10"/>
  <c r="Q43" i="10"/>
  <c r="AH152" i="10"/>
  <c r="AP113" i="10"/>
  <c r="AK44" i="10"/>
  <c r="AE46" i="10"/>
  <c r="H29" i="10"/>
  <c r="AG114" i="10"/>
  <c r="AR134" i="10"/>
  <c r="AH116" i="10"/>
  <c r="M22" i="10"/>
  <c r="U151" i="10"/>
  <c r="V113" i="10"/>
  <c r="AS54" i="10"/>
  <c r="P86" i="10"/>
  <c r="AR49" i="10"/>
  <c r="AK48" i="10"/>
  <c r="AD102" i="10"/>
  <c r="X106" i="10"/>
  <c r="AB130" i="10"/>
  <c r="AL51" i="10"/>
  <c r="AL48" i="10"/>
  <c r="AD77" i="10"/>
  <c r="B114" i="10"/>
  <c r="AJ146" i="10"/>
  <c r="AP142" i="10"/>
  <c r="AI108" i="10"/>
  <c r="J107" i="10"/>
  <c r="AF126" i="10"/>
  <c r="Q111" i="10"/>
  <c r="E52" i="10"/>
  <c r="AK150" i="10"/>
  <c r="AQ21" i="10"/>
  <c r="AH11" i="10"/>
  <c r="B146" i="10"/>
  <c r="B92" i="10"/>
  <c r="AK133" i="10"/>
  <c r="AS65" i="10"/>
  <c r="H49" i="10"/>
  <c r="AG11" i="10"/>
  <c r="G142" i="10"/>
  <c r="Z131" i="10"/>
  <c r="AI100" i="10"/>
  <c r="AA60" i="10"/>
  <c r="K112" i="10"/>
  <c r="AR139" i="10"/>
  <c r="K125" i="10"/>
  <c r="I111" i="10"/>
  <c r="Q135" i="10"/>
  <c r="AI86" i="10"/>
  <c r="I126" i="10"/>
  <c r="AD34" i="10"/>
  <c r="T38" i="10"/>
  <c r="H53" i="10"/>
  <c r="W80" i="10"/>
  <c r="R81" i="10"/>
  <c r="S64" i="10"/>
  <c r="AN155" i="10"/>
  <c r="S6" i="10"/>
  <c r="B57" i="10"/>
  <c r="AB132" i="10"/>
  <c r="AA108" i="10"/>
  <c r="Y91" i="10"/>
  <c r="B20" i="10"/>
  <c r="G53" i="10"/>
  <c r="N111" i="10"/>
  <c r="C71" i="10"/>
  <c r="Y72" i="10"/>
  <c r="W55" i="10"/>
  <c r="Y146" i="10"/>
  <c r="AR71" i="10"/>
  <c r="K32" i="10"/>
  <c r="V105" i="10"/>
  <c r="AA50" i="10"/>
  <c r="O101" i="10"/>
  <c r="AS55" i="10"/>
  <c r="AC120" i="10"/>
  <c r="AQ102" i="10"/>
  <c r="R12" i="10"/>
  <c r="J92" i="10"/>
  <c r="AA85" i="10"/>
  <c r="I11" i="10"/>
  <c r="AE51" i="10"/>
  <c r="AB157" i="10"/>
  <c r="Z62" i="10"/>
  <c r="AO124" i="10"/>
  <c r="P78" i="10"/>
  <c r="AB122" i="10"/>
  <c r="U137" i="10"/>
  <c r="W128" i="10"/>
  <c r="P107" i="10"/>
  <c r="AJ143" i="10"/>
  <c r="T55" i="10"/>
  <c r="X148" i="10"/>
  <c r="I138" i="10"/>
  <c r="AH128" i="10"/>
  <c r="V37" i="10"/>
  <c r="P71" i="10"/>
  <c r="D155" i="10"/>
  <c r="N86" i="10"/>
  <c r="E10" i="10"/>
  <c r="E80" i="10"/>
  <c r="I25" i="10"/>
  <c r="B77" i="10"/>
  <c r="AJ90" i="10"/>
  <c r="S33" i="10"/>
  <c r="AQ147" i="10"/>
  <c r="AJ58" i="10"/>
  <c r="H9" i="10"/>
  <c r="V5" i="10"/>
  <c r="N28" i="10"/>
  <c r="AS143" i="10"/>
  <c r="H5" i="10"/>
  <c r="AN51" i="10"/>
  <c r="AC104" i="10"/>
  <c r="G93" i="10"/>
  <c r="S42" i="10"/>
  <c r="AS14" i="10"/>
  <c r="AH6" i="10"/>
  <c r="AC105" i="10"/>
  <c r="S46" i="10"/>
  <c r="U6" i="10"/>
  <c r="AQ22" i="10"/>
  <c r="AF27" i="10"/>
  <c r="J86" i="10"/>
  <c r="V55" i="10"/>
  <c r="R17" i="10"/>
  <c r="M87" i="10"/>
  <c r="H69" i="10"/>
  <c r="Y145" i="10"/>
  <c r="O109" i="10"/>
  <c r="J73" i="10"/>
  <c r="AH52" i="10"/>
  <c r="F138" i="10"/>
  <c r="AD45" i="10"/>
  <c r="P50" i="10"/>
  <c r="V9" i="10"/>
  <c r="AI40" i="10"/>
  <c r="M78" i="10"/>
  <c r="B115" i="10"/>
  <c r="T87" i="10"/>
  <c r="G76" i="10"/>
  <c r="AM42" i="10"/>
  <c r="E40" i="10"/>
  <c r="AB117" i="10"/>
  <c r="AQ109" i="10"/>
  <c r="B56" i="10"/>
  <c r="AM93" i="10"/>
  <c r="AG154" i="10"/>
  <c r="G39" i="10"/>
  <c r="AK114" i="10"/>
  <c r="X132" i="10"/>
  <c r="T11" i="10"/>
  <c r="AF97" i="10"/>
  <c r="I16" i="10"/>
  <c r="AP153" i="10"/>
  <c r="X75" i="10"/>
  <c r="N75" i="10"/>
  <c r="AE89" i="10"/>
  <c r="S22" i="10"/>
  <c r="AR115" i="10"/>
  <c r="F14" i="10"/>
  <c r="AQ64" i="10"/>
  <c r="AG18" i="10"/>
  <c r="Y149" i="10"/>
  <c r="T94" i="10"/>
  <c r="Z141" i="10"/>
  <c r="C74" i="10"/>
  <c r="O74" i="10"/>
  <c r="P94" i="10"/>
  <c r="AM155" i="10"/>
  <c r="B139" i="10"/>
  <c r="Q120" i="10"/>
  <c r="AB51" i="10"/>
  <c r="Q29" i="10"/>
  <c r="AB6" i="10"/>
  <c r="AS115" i="10"/>
  <c r="AG26" i="10"/>
  <c r="AN16" i="10"/>
  <c r="B38" i="10"/>
  <c r="Z9" i="10"/>
  <c r="AC139" i="10"/>
  <c r="AL70" i="10"/>
  <c r="AS131" i="10"/>
  <c r="AM76" i="10"/>
  <c r="AD126" i="10"/>
  <c r="T155" i="10"/>
  <c r="AD138" i="10"/>
  <c r="AF67" i="10"/>
  <c r="Z21" i="10"/>
  <c r="T77" i="10"/>
  <c r="O12" i="10"/>
  <c r="V149" i="10"/>
  <c r="AH156" i="10"/>
  <c r="I132" i="10"/>
  <c r="L69" i="10"/>
  <c r="W124" i="10"/>
  <c r="X63" i="10"/>
  <c r="D28" i="10"/>
  <c r="AS139" i="10"/>
  <c r="N148" i="10"/>
  <c r="Q146" i="10"/>
  <c r="E152" i="10"/>
  <c r="M58" i="10"/>
  <c r="Z53" i="10"/>
  <c r="B150" i="10"/>
  <c r="AK78" i="10"/>
  <c r="AM90" i="10"/>
  <c r="AP93" i="10"/>
  <c r="K37" i="10"/>
  <c r="AK42" i="10"/>
  <c r="AS72" i="10"/>
  <c r="N5" i="10"/>
  <c r="G19" i="10"/>
  <c r="J119" i="10"/>
  <c r="AB23" i="10"/>
  <c r="Q77" i="10"/>
  <c r="AF57" i="10"/>
  <c r="AD125" i="10"/>
  <c r="AG87" i="10"/>
  <c r="J118" i="10"/>
  <c r="C33" i="10"/>
  <c r="R14" i="10"/>
  <c r="F149" i="10"/>
  <c r="AE68" i="10"/>
  <c r="AP143" i="10"/>
  <c r="O106" i="10"/>
  <c r="AB94" i="10"/>
  <c r="S32" i="10"/>
  <c r="AN60" i="10"/>
  <c r="S45" i="10"/>
  <c r="AI137" i="10"/>
  <c r="U21" i="10"/>
  <c r="AI49" i="10"/>
  <c r="H118" i="10"/>
  <c r="AH112" i="10"/>
  <c r="AM50" i="10"/>
  <c r="AF110" i="10"/>
  <c r="AF52" i="10"/>
  <c r="M61" i="10"/>
  <c r="D105" i="10"/>
  <c r="W56" i="10"/>
  <c r="AO12" i="10"/>
  <c r="M96" i="10"/>
  <c r="Y45" i="10"/>
  <c r="G105" i="10"/>
  <c r="H13" i="10"/>
  <c r="I58" i="10"/>
  <c r="W142" i="10"/>
  <c r="M75" i="10"/>
  <c r="W99" i="10"/>
  <c r="AE14" i="10"/>
  <c r="W30" i="10"/>
  <c r="AF157" i="10"/>
  <c r="AL108" i="10"/>
  <c r="E147" i="10"/>
  <c r="AM49" i="10"/>
  <c r="Q145" i="10"/>
  <c r="Y32" i="10"/>
  <c r="Q65" i="10"/>
  <c r="B89" i="10"/>
  <c r="AQ24" i="10"/>
  <c r="AS38" i="10"/>
  <c r="F134" i="10"/>
  <c r="I123" i="10"/>
  <c r="L88" i="10"/>
  <c r="S73" i="10"/>
  <c r="AC154" i="10"/>
  <c r="D146" i="10"/>
  <c r="AI119" i="10"/>
  <c r="E45" i="10"/>
  <c r="U57" i="10"/>
  <c r="AJ123" i="10"/>
  <c r="M48" i="10"/>
  <c r="AI24" i="10"/>
  <c r="R123" i="10"/>
  <c r="I156" i="10"/>
  <c r="AP125" i="10"/>
  <c r="AB34" i="10"/>
  <c r="J146" i="10"/>
  <c r="G29" i="10"/>
  <c r="O70" i="10"/>
  <c r="AP6" i="10"/>
  <c r="X147" i="10"/>
  <c r="AP44" i="10"/>
  <c r="AM31" i="10"/>
  <c r="R155" i="10"/>
  <c r="F76" i="10"/>
  <c r="AH113" i="10"/>
  <c r="U104" i="10"/>
  <c r="AN139" i="10"/>
  <c r="M32" i="10"/>
  <c r="AF20" i="10"/>
  <c r="V144" i="10"/>
  <c r="AQ28" i="10"/>
  <c r="Q72" i="10"/>
  <c r="N101" i="10"/>
  <c r="AR38" i="10"/>
  <c r="F46" i="10"/>
  <c r="AS46" i="10"/>
  <c r="H145" i="10"/>
  <c r="AC137" i="10"/>
  <c r="AB27" i="10"/>
  <c r="O25" i="10"/>
  <c r="AE41" i="10"/>
  <c r="K78" i="10"/>
  <c r="Z130" i="10"/>
  <c r="G24" i="10"/>
  <c r="R69" i="10"/>
  <c r="S9" i="10"/>
  <c r="AN88" i="10"/>
  <c r="Z154" i="10"/>
  <c r="K17" i="10"/>
  <c r="C73" i="10"/>
  <c r="T96" i="10"/>
  <c r="AP46" i="10"/>
  <c r="AB146" i="10"/>
  <c r="AL7" i="10"/>
  <c r="AI66" i="10"/>
  <c r="I69" i="10"/>
  <c r="H147" i="10"/>
  <c r="G145" i="10"/>
  <c r="N31" i="10"/>
  <c r="AR86" i="10"/>
  <c r="Y122" i="10"/>
  <c r="L122" i="10"/>
  <c r="AD133" i="10"/>
  <c r="G47" i="10"/>
  <c r="H132" i="10"/>
  <c r="P36" i="10"/>
  <c r="AF130" i="10"/>
  <c r="AQ7" i="10"/>
  <c r="K149" i="10"/>
  <c r="M44" i="10"/>
  <c r="V101" i="10"/>
  <c r="C86" i="10"/>
  <c r="AL98" i="10"/>
  <c r="AG52" i="10"/>
  <c r="AE65" i="10"/>
  <c r="T30" i="10"/>
  <c r="AE5" i="10"/>
  <c r="K99" i="10"/>
  <c r="D158" i="10"/>
  <c r="R153" i="10"/>
  <c r="AF87" i="10"/>
  <c r="C140" i="10"/>
  <c r="AJ51" i="10"/>
  <c r="AM71" i="10"/>
  <c r="C150" i="10"/>
  <c r="P121" i="10"/>
  <c r="T32" i="10"/>
  <c r="K153" i="10"/>
  <c r="N68" i="10"/>
  <c r="AD9" i="10"/>
  <c r="W110" i="10"/>
  <c r="J129" i="10"/>
  <c r="E18" i="10"/>
  <c r="F10" i="10"/>
  <c r="U148" i="10"/>
  <c r="AM89" i="10"/>
  <c r="Q90" i="10"/>
  <c r="E37" i="10"/>
  <c r="AE101" i="10"/>
  <c r="AF116" i="10"/>
  <c r="G54" i="10"/>
  <c r="AC153" i="10"/>
  <c r="C36" i="10"/>
  <c r="U144" i="10"/>
  <c r="D59" i="10"/>
  <c r="I94" i="10"/>
  <c r="AK112" i="10"/>
  <c r="AO104" i="10"/>
  <c r="O96" i="10"/>
  <c r="S48" i="10"/>
  <c r="S122" i="10"/>
  <c r="O49" i="10"/>
  <c r="X91" i="10"/>
  <c r="AM124" i="10"/>
  <c r="AN73" i="10"/>
  <c r="AK13" i="10"/>
  <c r="AM8" i="10"/>
  <c r="AD100" i="10"/>
  <c r="AF150" i="10"/>
  <c r="G115" i="10"/>
  <c r="S38" i="10"/>
  <c r="J113" i="10"/>
  <c r="F81" i="10"/>
  <c r="L74" i="10"/>
  <c r="AN44" i="10"/>
  <c r="N119" i="10"/>
  <c r="H12" i="10"/>
  <c r="AD96" i="10"/>
  <c r="C31" i="10"/>
  <c r="AS58" i="10"/>
  <c r="Q109" i="10"/>
  <c r="M53" i="10"/>
  <c r="AJ15" i="10"/>
  <c r="AN64" i="10"/>
  <c r="AD49" i="10"/>
  <c r="B23" i="10"/>
  <c r="X76" i="10"/>
  <c r="AM43" i="10"/>
  <c r="AB95" i="10"/>
  <c r="AB46" i="10"/>
  <c r="F100" i="10"/>
  <c r="AM14" i="10"/>
  <c r="N81" i="10"/>
  <c r="J158" i="10"/>
  <c r="C122" i="10"/>
  <c r="R156" i="10"/>
  <c r="L105" i="10"/>
  <c r="AM96" i="10"/>
  <c r="X140" i="10"/>
  <c r="Y48" i="10"/>
  <c r="Q52" i="10"/>
  <c r="AS97" i="10"/>
  <c r="T13" i="10"/>
  <c r="AO5" i="10"/>
  <c r="AE72" i="10"/>
  <c r="D36" i="10"/>
  <c r="Y39" i="10"/>
  <c r="F73" i="10"/>
  <c r="V132" i="10"/>
  <c r="AL112" i="10"/>
  <c r="AS33" i="10"/>
  <c r="V134" i="10"/>
  <c r="AQ18" i="10"/>
  <c r="AS31" i="10"/>
  <c r="W94" i="10"/>
  <c r="W109" i="10"/>
  <c r="AG6" i="10"/>
  <c r="O154" i="10"/>
  <c r="W127" i="10"/>
  <c r="AC143" i="10"/>
  <c r="S14" i="10"/>
  <c r="E99" i="10"/>
  <c r="W54" i="10"/>
  <c r="AK115" i="10"/>
  <c r="C59" i="10"/>
  <c r="T150" i="10"/>
  <c r="I31" i="10"/>
  <c r="D137" i="10"/>
  <c r="AC109" i="10"/>
  <c r="AE61" i="10"/>
  <c r="AP123" i="10"/>
  <c r="O138" i="10"/>
  <c r="AC62" i="10"/>
  <c r="AG62" i="10"/>
  <c r="AI58" i="10"/>
  <c r="Q12" i="10"/>
  <c r="B126" i="10"/>
  <c r="AB89" i="10"/>
  <c r="AH4" i="10"/>
  <c r="R46" i="10"/>
  <c r="C136" i="10"/>
  <c r="C26" i="10"/>
  <c r="AH33" i="10"/>
  <c r="V148" i="10"/>
  <c r="AD52" i="10"/>
  <c r="AP76" i="10"/>
  <c r="O149" i="10"/>
  <c r="Q91" i="10"/>
  <c r="AK110" i="10"/>
  <c r="C56" i="10"/>
  <c r="AB42" i="10"/>
  <c r="AS79" i="10"/>
  <c r="V115" i="10"/>
  <c r="L17" i="10"/>
  <c r="AS23" i="10"/>
  <c r="H59" i="10"/>
  <c r="Y43" i="10"/>
  <c r="J145" i="10"/>
  <c r="Q125" i="10"/>
  <c r="AH46" i="10"/>
  <c r="AA121" i="10"/>
  <c r="X41" i="10"/>
  <c r="AS101" i="10"/>
  <c r="S47" i="10"/>
  <c r="AK141" i="10"/>
  <c r="C120" i="10"/>
  <c r="AN56" i="10"/>
  <c r="AP63" i="10"/>
  <c r="F96" i="10"/>
  <c r="L152" i="10"/>
  <c r="Z116" i="10"/>
  <c r="AG29" i="10"/>
  <c r="D64" i="10"/>
  <c r="AK89" i="10"/>
  <c r="R141" i="10"/>
  <c r="G45" i="10"/>
  <c r="AN24" i="10"/>
  <c r="M4" i="10"/>
  <c r="D52" i="10"/>
  <c r="T115" i="10"/>
  <c r="U140" i="10"/>
  <c r="AP135" i="10"/>
  <c r="K52" i="10"/>
  <c r="AS140" i="10"/>
  <c r="AR58" i="10"/>
  <c r="AE86" i="10"/>
  <c r="AG119" i="10"/>
  <c r="D113" i="10"/>
  <c r="AI151" i="10"/>
  <c r="AB114" i="10"/>
  <c r="O141" i="10"/>
  <c r="X157" i="10"/>
  <c r="Y57" i="10"/>
  <c r="AO105" i="10"/>
  <c r="AS30" i="10"/>
  <c r="P132" i="10"/>
  <c r="AE149" i="10"/>
  <c r="S3" i="10"/>
  <c r="M125" i="10"/>
  <c r="AG128" i="10"/>
  <c r="AE147" i="10"/>
  <c r="AF80" i="10"/>
  <c r="B108" i="10"/>
  <c r="X89" i="10"/>
  <c r="W8" i="10"/>
  <c r="AE58" i="10"/>
  <c r="J138" i="10"/>
  <c r="B10" i="10"/>
  <c r="Z40" i="10"/>
  <c r="F115" i="10"/>
  <c r="P24" i="10"/>
  <c r="AA31" i="10"/>
  <c r="D31" i="10"/>
  <c r="G133" i="10"/>
  <c r="G26" i="10"/>
  <c r="C29" i="10"/>
  <c r="K120" i="10"/>
  <c r="Y105" i="10"/>
  <c r="AP108" i="10"/>
  <c r="W130" i="10"/>
  <c r="B157" i="10"/>
  <c r="AI91" i="10"/>
  <c r="D99" i="10"/>
  <c r="R52" i="10"/>
  <c r="Y158" i="10"/>
  <c r="AO9" i="10"/>
  <c r="AM29" i="10"/>
  <c r="H93" i="10"/>
  <c r="AG77" i="10"/>
  <c r="B83" i="10"/>
  <c r="Q147" i="10"/>
  <c r="W49" i="10"/>
  <c r="AC90" i="10"/>
  <c r="AR25" i="10"/>
  <c r="Q100" i="10"/>
  <c r="AS127" i="10"/>
  <c r="H63" i="10"/>
  <c r="AL152" i="10"/>
  <c r="AG142" i="10"/>
  <c r="D85" i="10"/>
  <c r="N97" i="10"/>
  <c r="L10" i="10"/>
  <c r="Y135" i="10"/>
  <c r="AM141" i="10"/>
  <c r="AR62" i="10"/>
  <c r="AQ136" i="10"/>
  <c r="J89" i="10"/>
  <c r="V8" i="10"/>
  <c r="M93" i="10"/>
  <c r="X49" i="10"/>
  <c r="F59" i="10"/>
  <c r="AS100" i="10"/>
  <c r="AQ52" i="10"/>
  <c r="D43" i="10"/>
  <c r="AH21" i="10"/>
  <c r="O151" i="10"/>
  <c r="AK99" i="10"/>
  <c r="AL143" i="10"/>
  <c r="U100" i="10"/>
  <c r="I140" i="10"/>
  <c r="AE118" i="10"/>
  <c r="J40" i="10"/>
  <c r="AQ88" i="10"/>
  <c r="AP80" i="10"/>
  <c r="S127" i="10"/>
  <c r="X30" i="10"/>
  <c r="AL24" i="10"/>
  <c r="AS32" i="10"/>
  <c r="F89" i="10"/>
  <c r="S136" i="10"/>
  <c r="V14" i="10"/>
  <c r="E43" i="10"/>
  <c r="R30" i="10"/>
  <c r="AC116" i="10"/>
  <c r="G144" i="10"/>
  <c r="H151" i="10"/>
  <c r="AL99" i="10"/>
  <c r="K154" i="10"/>
  <c r="D84" i="10"/>
  <c r="AN37" i="10"/>
  <c r="V140" i="10"/>
  <c r="X155" i="10"/>
  <c r="AP13" i="10"/>
  <c r="AR140" i="10"/>
  <c r="AD149" i="10"/>
  <c r="AP69" i="10"/>
  <c r="AL88" i="10"/>
  <c r="AI63" i="10"/>
  <c r="T19" i="10"/>
  <c r="O95" i="10"/>
  <c r="AN106" i="10"/>
  <c r="T114" i="10"/>
  <c r="Y86" i="10"/>
  <c r="U132" i="10"/>
  <c r="K66" i="10"/>
  <c r="N88" i="10"/>
  <c r="U15" i="10"/>
  <c r="X101" i="10"/>
  <c r="X139" i="10"/>
  <c r="AF2" i="10"/>
  <c r="U115" i="10"/>
  <c r="AG120" i="10"/>
  <c r="AB50" i="10"/>
  <c r="AI31" i="10"/>
  <c r="Q8" i="10"/>
  <c r="Q126" i="10"/>
  <c r="C38" i="10"/>
  <c r="K79" i="10"/>
  <c r="AM74" i="10"/>
  <c r="W146" i="10"/>
  <c r="AA10" i="10"/>
  <c r="I61" i="10"/>
  <c r="AD54" i="10"/>
  <c r="B74" i="10"/>
  <c r="C116" i="10"/>
  <c r="K128" i="10"/>
  <c r="I56" i="10"/>
  <c r="F43" i="10"/>
  <c r="F103" i="10"/>
  <c r="AG143" i="10"/>
  <c r="AF113" i="10"/>
  <c r="AE8" i="10"/>
  <c r="AJ9" i="10"/>
  <c r="Q10" i="10"/>
  <c r="AI77" i="10"/>
  <c r="Z129" i="10"/>
  <c r="L99" i="10"/>
  <c r="R68" i="10"/>
  <c r="U152" i="10"/>
  <c r="AN46" i="10"/>
  <c r="AL157" i="10"/>
  <c r="AA42" i="10"/>
  <c r="M89" i="10"/>
  <c r="M154" i="10"/>
  <c r="AN100" i="10"/>
  <c r="AO56" i="10"/>
  <c r="R85" i="10"/>
  <c r="AG68" i="10"/>
  <c r="X65" i="10"/>
  <c r="AA6" i="10"/>
  <c r="U49" i="10"/>
  <c r="P131" i="10"/>
  <c r="AB48" i="10"/>
  <c r="AK155" i="10"/>
  <c r="AM48" i="10"/>
  <c r="M38" i="10"/>
  <c r="Z11" i="10"/>
  <c r="AJ3" i="10"/>
  <c r="R107" i="10"/>
  <c r="E9" i="10"/>
  <c r="AR105" i="10"/>
  <c r="AC76" i="10"/>
  <c r="AG136" i="10"/>
  <c r="N115" i="10"/>
  <c r="F105" i="10"/>
  <c r="AP91" i="10"/>
  <c r="AJ94" i="10"/>
  <c r="C134" i="10"/>
  <c r="AD12" i="10"/>
  <c r="S27" i="10"/>
  <c r="AP11" i="10"/>
  <c r="AD32" i="10"/>
  <c r="T41" i="10"/>
  <c r="O18" i="10"/>
  <c r="R91" i="10"/>
  <c r="AQ10" i="10"/>
  <c r="T122" i="10"/>
  <c r="E122" i="10"/>
  <c r="AQ154" i="10"/>
  <c r="T17" i="10"/>
  <c r="U8" i="10"/>
  <c r="T158" i="10"/>
  <c r="AC119" i="10"/>
  <c r="M62" i="10"/>
  <c r="AD59" i="10"/>
  <c r="AD131" i="10"/>
  <c r="T110" i="10"/>
  <c r="O114" i="10"/>
  <c r="AM3" i="10"/>
  <c r="AA143" i="10"/>
  <c r="T4" i="10"/>
  <c r="AM84" i="10"/>
  <c r="AQ60" i="10"/>
  <c r="W15" i="10"/>
  <c r="X24" i="10"/>
  <c r="AO113" i="10"/>
  <c r="AP149" i="10"/>
  <c r="R6" i="10"/>
  <c r="AK28" i="10"/>
  <c r="AI107" i="10"/>
  <c r="AN140" i="10"/>
  <c r="O38" i="10"/>
  <c r="AA86" i="10"/>
  <c r="Y102" i="10"/>
  <c r="I63" i="10"/>
  <c r="Z139" i="10"/>
  <c r="E128" i="10"/>
  <c r="S5" i="10"/>
  <c r="J49" i="10"/>
  <c r="AB156" i="10"/>
  <c r="N29" i="10"/>
  <c r="O68" i="10"/>
  <c r="AC74" i="10"/>
  <c r="AM146" i="10"/>
  <c r="D89" i="10"/>
  <c r="C45" i="10"/>
  <c r="D50" i="10"/>
  <c r="AA123" i="10"/>
  <c r="O48" i="10"/>
  <c r="AF30" i="10"/>
  <c r="AB79" i="10"/>
  <c r="AP84" i="10"/>
  <c r="AR152" i="10"/>
  <c r="AF123" i="10"/>
  <c r="X10" i="10"/>
  <c r="AO96" i="10"/>
  <c r="K39" i="10"/>
  <c r="D49" i="10"/>
  <c r="O44" i="10"/>
  <c r="I120" i="10"/>
  <c r="X143" i="10"/>
  <c r="AE23" i="10"/>
  <c r="AB17" i="10"/>
  <c r="AJ18" i="10"/>
  <c r="AE144" i="10"/>
  <c r="AF119" i="10"/>
  <c r="Y94" i="10"/>
  <c r="AI144" i="10"/>
  <c r="AI39" i="10"/>
  <c r="G98" i="10"/>
  <c r="K42" i="10"/>
  <c r="AS116" i="10"/>
  <c r="AR57" i="10"/>
  <c r="AB147" i="10"/>
  <c r="H68" i="10"/>
  <c r="V68" i="10"/>
  <c r="AR136" i="10"/>
  <c r="Q79" i="10"/>
  <c r="AB67" i="10"/>
  <c r="AE54" i="10"/>
  <c r="H137" i="10"/>
  <c r="T154" i="10"/>
  <c r="AA102" i="10"/>
  <c r="L98" i="10"/>
  <c r="D112" i="10"/>
  <c r="AF45" i="10"/>
  <c r="AL142" i="10"/>
  <c r="I42" i="10"/>
  <c r="W147" i="10"/>
  <c r="D33" i="10"/>
  <c r="AA151" i="10"/>
  <c r="G75" i="10"/>
  <c r="AA87" i="10"/>
  <c r="AJ31" i="10"/>
  <c r="N67" i="10"/>
  <c r="AC117" i="10"/>
  <c r="I106" i="10"/>
  <c r="AR116" i="10"/>
  <c r="B17" i="10"/>
  <c r="B27" i="10"/>
  <c r="E133" i="10"/>
  <c r="N3" i="10"/>
  <c r="U93" i="10"/>
  <c r="B125" i="10"/>
  <c r="F78" i="10"/>
  <c r="T144" i="10"/>
  <c r="AK147" i="10"/>
  <c r="AR131" i="10"/>
  <c r="E150" i="10"/>
  <c r="G84" i="10"/>
  <c r="P116" i="10"/>
  <c r="K115" i="10"/>
  <c r="H72" i="10"/>
  <c r="AF149" i="10"/>
  <c r="B111" i="10"/>
  <c r="C87" i="10"/>
  <c r="AB96" i="10"/>
  <c r="AS17" i="10"/>
  <c r="H33" i="10"/>
  <c r="K158" i="10"/>
  <c r="AI57" i="10"/>
  <c r="AR85" i="10"/>
  <c r="AQ113" i="10"/>
  <c r="V84" i="10"/>
  <c r="Y30" i="10"/>
  <c r="AF101" i="10"/>
  <c r="AR19" i="10"/>
  <c r="L26" i="10"/>
  <c r="AA66" i="10"/>
  <c r="N66" i="10"/>
  <c r="N155" i="10"/>
  <c r="W60" i="10"/>
  <c r="AK158" i="10"/>
  <c r="L126" i="10"/>
  <c r="N156" i="10"/>
  <c r="AQ9" i="10"/>
  <c r="AK93" i="10"/>
  <c r="AO47" i="10"/>
  <c r="V82" i="10"/>
  <c r="J55" i="10"/>
  <c r="T37" i="10"/>
  <c r="L146" i="10"/>
  <c r="K93" i="10"/>
  <c r="AM115" i="10"/>
  <c r="AJ84" i="10"/>
  <c r="AH32" i="10"/>
  <c r="AR60" i="10"/>
  <c r="K100" i="10"/>
  <c r="L59" i="10"/>
  <c r="E49" i="10"/>
  <c r="U3" i="10"/>
  <c r="AE3" i="10"/>
  <c r="N24" i="10"/>
  <c r="X14" i="10"/>
  <c r="T9" i="10"/>
  <c r="U59" i="10"/>
  <c r="R135" i="10"/>
  <c r="B104" i="10"/>
  <c r="AQ62" i="10"/>
  <c r="P30" i="10"/>
  <c r="AG24" i="10"/>
  <c r="I75" i="10"/>
  <c r="Q152" i="10"/>
  <c r="AS16" i="10"/>
  <c r="X13" i="10"/>
  <c r="G92" i="10"/>
  <c r="I47" i="10"/>
  <c r="G107" i="10"/>
  <c r="F32" i="10"/>
  <c r="AA22" i="10"/>
  <c r="AO44" i="10"/>
  <c r="O87" i="10"/>
  <c r="J27" i="10"/>
  <c r="S145" i="10"/>
  <c r="AR78" i="10"/>
  <c r="I22" i="10"/>
  <c r="AK8" i="10"/>
  <c r="AS15" i="10"/>
  <c r="R28" i="10"/>
  <c r="O147" i="10"/>
  <c r="G62" i="10"/>
  <c r="H23" i="10"/>
  <c r="AQ153" i="10"/>
  <c r="AF106" i="10"/>
  <c r="Y157" i="10"/>
  <c r="AA101" i="10"/>
  <c r="AN65" i="10"/>
  <c r="AD155" i="10"/>
  <c r="I26" i="10"/>
  <c r="P66" i="10"/>
  <c r="P122" i="10"/>
  <c r="AF41" i="10"/>
  <c r="I90" i="10"/>
  <c r="R47" i="10"/>
  <c r="C103" i="10"/>
  <c r="AG94" i="10"/>
  <c r="AS29" i="10"/>
  <c r="Y37" i="10"/>
  <c r="AO146" i="10"/>
  <c r="AI146" i="10"/>
  <c r="Q97" i="10"/>
  <c r="F94" i="10"/>
  <c r="R53" i="10"/>
  <c r="C104" i="10"/>
  <c r="AG49" i="10"/>
  <c r="S143" i="10"/>
  <c r="AQ68" i="10"/>
  <c r="AP38" i="10"/>
  <c r="AN32" i="10"/>
  <c r="Z85" i="10"/>
  <c r="D45" i="10"/>
  <c r="O58" i="10"/>
  <c r="AH141" i="10"/>
  <c r="AC113" i="10"/>
  <c r="D147" i="10"/>
  <c r="R31" i="10"/>
  <c r="AA115" i="10"/>
  <c r="AG97" i="10"/>
  <c r="AO54" i="10"/>
  <c r="J41" i="10"/>
  <c r="G7" i="10"/>
  <c r="O79" i="10"/>
  <c r="N32" i="10"/>
  <c r="U40" i="10"/>
  <c r="U113" i="10"/>
  <c r="AP45" i="10"/>
  <c r="Q4" i="10"/>
  <c r="O14" i="10"/>
  <c r="D11" i="10"/>
  <c r="E93" i="10"/>
  <c r="P84" i="10"/>
  <c r="Z128" i="10"/>
  <c r="Y84" i="10"/>
  <c r="R114" i="10"/>
  <c r="AA35" i="10"/>
  <c r="AM92" i="10"/>
  <c r="N124" i="10"/>
  <c r="AQ135" i="10"/>
  <c r="H16" i="10"/>
  <c r="B47" i="10"/>
  <c r="O139" i="10"/>
  <c r="AK94" i="10"/>
  <c r="AE83" i="10"/>
  <c r="AA73" i="10"/>
  <c r="V157" i="10"/>
  <c r="AO87" i="10"/>
  <c r="AD55" i="10"/>
  <c r="Y144" i="10"/>
  <c r="AM143" i="10"/>
  <c r="AB110" i="10"/>
  <c r="U51" i="10"/>
  <c r="J18" i="10"/>
  <c r="D123" i="10"/>
  <c r="AM77" i="10"/>
  <c r="U39" i="10"/>
  <c r="L6" i="10"/>
  <c r="W93" i="10"/>
  <c r="AJ116" i="10"/>
  <c r="AS88" i="10"/>
  <c r="M114" i="10"/>
  <c r="K21" i="10"/>
  <c r="J24" i="10"/>
  <c r="H129" i="10"/>
  <c r="AN116" i="10"/>
  <c r="G21" i="10"/>
  <c r="L139" i="10"/>
  <c r="U38" i="10"/>
  <c r="S75" i="10"/>
  <c r="J65" i="10"/>
  <c r="AN121" i="10"/>
  <c r="AC67" i="10"/>
  <c r="F93" i="10"/>
  <c r="O119" i="10"/>
  <c r="E53" i="10"/>
  <c r="T45" i="10"/>
  <c r="N54" i="10"/>
  <c r="AQ119" i="10"/>
  <c r="AQ138" i="10"/>
  <c r="AP16" i="10"/>
  <c r="P110" i="10"/>
  <c r="AA72" i="10"/>
  <c r="K109" i="10"/>
  <c r="E77" i="10"/>
  <c r="AF75" i="10"/>
  <c r="Z115" i="10"/>
  <c r="AE31" i="10"/>
  <c r="K33" i="10"/>
  <c r="K151" i="10"/>
  <c r="M153" i="10"/>
  <c r="AA146" i="10"/>
  <c r="AE88" i="10"/>
  <c r="S109" i="10"/>
  <c r="AP110" i="10"/>
  <c r="AL151" i="10"/>
  <c r="T119" i="10"/>
  <c r="AI116" i="10"/>
  <c r="V88" i="10"/>
  <c r="AO70" i="10"/>
  <c r="U60" i="10"/>
  <c r="AJ130" i="10"/>
  <c r="J87" i="10"/>
  <c r="AJ6" i="10"/>
  <c r="P3" i="10"/>
  <c r="AA9" i="10"/>
  <c r="F107" i="10"/>
  <c r="AH79" i="10"/>
  <c r="X112" i="10"/>
  <c r="Z66" i="10"/>
  <c r="Y55" i="10"/>
  <c r="AM83" i="10"/>
  <c r="Z14" i="10"/>
  <c r="AC39" i="10"/>
  <c r="AD42" i="10"/>
  <c r="AD104" i="10"/>
  <c r="Z124" i="10"/>
  <c r="N6" i="10"/>
  <c r="M116" i="10"/>
  <c r="AC5" i="10"/>
  <c r="U158" i="10"/>
  <c r="AD67" i="10"/>
  <c r="AE19" i="10"/>
  <c r="S52" i="10"/>
  <c r="AH3" i="10"/>
  <c r="V72" i="10"/>
  <c r="W97" i="10"/>
  <c r="W39" i="10"/>
  <c r="Y2" i="10"/>
  <c r="C148" i="10"/>
  <c r="AR88" i="10"/>
  <c r="AM25" i="10"/>
  <c r="AL32" i="10"/>
  <c r="P17" i="10"/>
  <c r="AA81" i="10"/>
  <c r="G150" i="10"/>
  <c r="Q128" i="10"/>
  <c r="AP109" i="10"/>
  <c r="AP98" i="10"/>
  <c r="AG149" i="10"/>
  <c r="Q55" i="10"/>
  <c r="E88" i="10"/>
  <c r="S125" i="10"/>
  <c r="R105" i="10"/>
  <c r="F71" i="10"/>
  <c r="W68" i="10"/>
  <c r="AO100" i="10"/>
  <c r="Q85" i="10"/>
  <c r="AL37" i="10"/>
  <c r="L77" i="10"/>
  <c r="R39" i="10"/>
  <c r="N19" i="10"/>
  <c r="E138" i="10"/>
  <c r="AA76" i="10"/>
  <c r="U31" i="10"/>
  <c r="L112" i="10"/>
  <c r="AB140" i="10"/>
  <c r="V67" i="10"/>
  <c r="D72" i="10"/>
  <c r="P80" i="10"/>
  <c r="H126" i="10"/>
  <c r="AM12" i="10"/>
  <c r="M81" i="10"/>
  <c r="N65" i="10"/>
  <c r="K133" i="10"/>
  <c r="W95" i="10"/>
  <c r="P53" i="10"/>
  <c r="AQ84" i="10"/>
  <c r="AH143" i="10"/>
  <c r="N134" i="10"/>
  <c r="C24" i="10"/>
  <c r="W89" i="10"/>
  <c r="C91" i="10"/>
  <c r="N143" i="10"/>
  <c r="G34" i="10"/>
  <c r="AC82" i="10"/>
  <c r="E104" i="10"/>
  <c r="AB139" i="10"/>
  <c r="AQ148" i="10"/>
  <c r="AD43" i="10"/>
  <c r="E33" i="10"/>
  <c r="S63" i="10"/>
  <c r="AD157" i="10"/>
  <c r="O125" i="10"/>
  <c r="I8" i="10"/>
  <c r="AK104" i="10"/>
  <c r="O145" i="10"/>
  <c r="AS42" i="10"/>
  <c r="AE9" i="10"/>
  <c r="AE102" i="10"/>
  <c r="AD41" i="10"/>
  <c r="AJ60" i="10"/>
  <c r="W26" i="10"/>
  <c r="T3" i="10"/>
  <c r="Z84" i="10"/>
  <c r="T21" i="10"/>
  <c r="Y125" i="10"/>
  <c r="E110" i="10"/>
  <c r="AA97" i="10"/>
  <c r="AN76" i="10"/>
  <c r="AM136" i="10"/>
  <c r="AF44" i="10"/>
  <c r="P15" i="10"/>
  <c r="AG101" i="10"/>
  <c r="O54" i="10"/>
  <c r="AC149" i="10"/>
  <c r="K20" i="10"/>
  <c r="AE96" i="10"/>
  <c r="N129" i="10"/>
  <c r="AS39" i="10"/>
  <c r="K38" i="10"/>
  <c r="I108" i="10"/>
  <c r="AS155" i="10"/>
  <c r="AO59" i="10"/>
  <c r="U19" i="10"/>
  <c r="L115" i="10"/>
  <c r="T98" i="10"/>
  <c r="W104" i="10"/>
  <c r="AG103" i="10"/>
  <c r="AA2" i="10"/>
  <c r="G94" i="10"/>
  <c r="AD17" i="10"/>
  <c r="T152" i="10"/>
  <c r="K28" i="10"/>
  <c r="V57" i="10"/>
  <c r="AB86" i="10"/>
  <c r="O92" i="10"/>
  <c r="D27" i="10"/>
  <c r="I124" i="10"/>
  <c r="T24" i="10"/>
  <c r="E11" i="10"/>
  <c r="AM130" i="10"/>
  <c r="AK118" i="10"/>
  <c r="T91" i="10"/>
  <c r="M138" i="10"/>
  <c r="AE62" i="10"/>
  <c r="AO62" i="10"/>
  <c r="AG45" i="10"/>
  <c r="Q117" i="10"/>
  <c r="AK117" i="10"/>
  <c r="P157" i="10"/>
  <c r="AQ12" i="10"/>
  <c r="E58" i="10"/>
  <c r="AH48" i="10"/>
  <c r="B16" i="10"/>
  <c r="Y109" i="10"/>
  <c r="N14" i="10"/>
  <c r="B121" i="10"/>
  <c r="AQ78" i="10"/>
  <c r="AM133" i="10"/>
  <c r="Y141" i="10"/>
  <c r="AK144" i="10"/>
  <c r="AF94" i="10"/>
  <c r="J56" i="10"/>
  <c r="R136" i="10"/>
  <c r="I91" i="10"/>
  <c r="AK98" i="10"/>
  <c r="I33" i="10"/>
  <c r="AR118" i="10"/>
  <c r="B8" i="10"/>
  <c r="AO103" i="10"/>
  <c r="AC2" i="10"/>
  <c r="AG70" i="10"/>
  <c r="AP114" i="10"/>
  <c r="D128" i="10"/>
  <c r="J52" i="10"/>
  <c r="AC73" i="10"/>
  <c r="H27" i="10"/>
  <c r="M100" i="10"/>
  <c r="R24" i="10"/>
  <c r="Q114" i="10"/>
  <c r="AD95" i="10"/>
  <c r="E76" i="10"/>
  <c r="C80" i="10"/>
  <c r="AK34" i="10"/>
  <c r="E35" i="10"/>
  <c r="F34" i="10"/>
  <c r="F97" i="10"/>
  <c r="AB71" i="10"/>
  <c r="AJ49" i="10"/>
  <c r="W72" i="10"/>
  <c r="Q153" i="10"/>
  <c r="N13" i="10"/>
  <c r="E108" i="10"/>
  <c r="C154" i="10"/>
  <c r="N70" i="10"/>
  <c r="AE142" i="10"/>
  <c r="X45" i="10"/>
  <c r="I109" i="10"/>
  <c r="AS134" i="10"/>
  <c r="M66" i="10"/>
  <c r="S16" i="10"/>
  <c r="AC22" i="10"/>
  <c r="U34" i="10"/>
  <c r="O83" i="10"/>
  <c r="AS129" i="10"/>
  <c r="AC28" i="10"/>
  <c r="AB73" i="10"/>
  <c r="V79" i="10"/>
  <c r="F19" i="10"/>
  <c r="E97" i="10"/>
  <c r="N7" i="10"/>
  <c r="P33" i="10"/>
  <c r="AM40" i="10"/>
  <c r="Q58" i="10"/>
  <c r="AF156" i="10"/>
  <c r="J32" i="10"/>
  <c r="S11" i="10"/>
  <c r="AI109" i="10"/>
  <c r="AF12" i="10"/>
  <c r="AG147" i="10"/>
  <c r="AL26" i="10"/>
  <c r="Y61" i="10"/>
  <c r="X69" i="10"/>
  <c r="AM122" i="10"/>
  <c r="AG131" i="10"/>
  <c r="Y53" i="10"/>
  <c r="W66" i="10"/>
  <c r="AQ111" i="10"/>
  <c r="AR6" i="10"/>
  <c r="F98" i="10"/>
  <c r="N112" i="10"/>
  <c r="V48" i="10"/>
  <c r="Z94" i="10"/>
  <c r="J83" i="10"/>
  <c r="AJ40" i="10"/>
  <c r="F146" i="10"/>
  <c r="X144" i="10"/>
  <c r="AH130" i="10"/>
  <c r="AD152" i="10"/>
  <c r="AK146" i="10"/>
  <c r="N154" i="10"/>
  <c r="K83" i="10"/>
  <c r="R29" i="10"/>
  <c r="AJ77" i="10"/>
  <c r="F79" i="10"/>
  <c r="K122" i="10"/>
  <c r="AI20" i="10"/>
  <c r="O20" i="10"/>
  <c r="AG38" i="10"/>
  <c r="AA56" i="10"/>
  <c r="J43" i="10"/>
  <c r="AF11" i="10"/>
  <c r="O10" i="10"/>
  <c r="AD29" i="10"/>
  <c r="AO7" i="10"/>
  <c r="AB15" i="10"/>
  <c r="B31" i="10"/>
  <c r="M70" i="10"/>
  <c r="E73" i="10"/>
  <c r="AC54" i="10"/>
  <c r="M68" i="10"/>
  <c r="S74" i="10"/>
  <c r="AG100" i="10"/>
  <c r="Z72" i="10"/>
  <c r="X99" i="10"/>
  <c r="G27" i="10"/>
  <c r="Q110" i="10"/>
  <c r="L63" i="10"/>
  <c r="AJ111" i="10"/>
  <c r="AK103" i="10"/>
  <c r="P146" i="10"/>
  <c r="I143" i="10"/>
  <c r="K59" i="10"/>
  <c r="AR154" i="10"/>
  <c r="K129" i="10"/>
  <c r="AB3" i="10"/>
  <c r="S121" i="10"/>
  <c r="AP144" i="10"/>
  <c r="AD144" i="10"/>
  <c r="AI6" i="10"/>
  <c r="U107" i="10"/>
  <c r="O71" i="10"/>
  <c r="W81" i="10"/>
  <c r="Z22" i="10"/>
  <c r="H45" i="10"/>
  <c r="AG155" i="10"/>
  <c r="O143" i="10"/>
  <c r="AO116" i="10"/>
  <c r="V64" i="10"/>
  <c r="G14" i="10"/>
  <c r="T54" i="10"/>
  <c r="B158" i="10"/>
  <c r="AI12" i="10"/>
  <c r="R58" i="10"/>
  <c r="N153" i="10"/>
  <c r="F60" i="10"/>
  <c r="G83" i="10"/>
  <c r="AC57" i="10"/>
  <c r="X22" i="10"/>
  <c r="AQ5" i="10"/>
  <c r="AA90" i="10"/>
  <c r="R44" i="10"/>
  <c r="AC37" i="10"/>
  <c r="AO72" i="10"/>
  <c r="C132" i="10"/>
  <c r="AR26" i="10"/>
  <c r="E96" i="10"/>
  <c r="W82" i="10"/>
  <c r="E32" i="10"/>
  <c r="AF144" i="10"/>
  <c r="P18" i="10"/>
  <c r="D107" i="10"/>
  <c r="Z76" i="10"/>
  <c r="AJ136" i="10"/>
  <c r="X78" i="10"/>
  <c r="Y153" i="10"/>
  <c r="T124" i="10"/>
  <c r="AB138" i="10"/>
  <c r="F116" i="10"/>
  <c r="AB52" i="10"/>
  <c r="AA51" i="10"/>
  <c r="AN14" i="10"/>
  <c r="W140" i="10"/>
  <c r="P58" i="10"/>
  <c r="AJ92" i="10"/>
  <c r="AF100" i="10"/>
  <c r="K70" i="10"/>
  <c r="AM18" i="10"/>
  <c r="S94" i="10"/>
  <c r="AG15" i="10"/>
  <c r="AL56" i="10"/>
  <c r="G147" i="10"/>
  <c r="X100" i="10"/>
  <c r="AH85" i="10"/>
  <c r="AI34" i="10"/>
  <c r="Z100" i="10"/>
  <c r="AI64" i="10"/>
  <c r="P129" i="10"/>
  <c r="AN22" i="10"/>
  <c r="F148" i="10"/>
  <c r="AS99" i="10"/>
  <c r="F111" i="10"/>
  <c r="Y130" i="10"/>
  <c r="S96" i="10"/>
  <c r="V52" i="10"/>
  <c r="C89" i="10"/>
  <c r="AQ75" i="10"/>
  <c r="AQ125" i="10"/>
  <c r="W134" i="10"/>
  <c r="AI65" i="10"/>
  <c r="P60" i="10"/>
  <c r="AJ55" i="10"/>
  <c r="R33" i="10"/>
  <c r="AI102" i="10"/>
  <c r="T2" i="10"/>
  <c r="Y132" i="10"/>
  <c r="J109" i="10"/>
  <c r="AK37" i="10"/>
  <c r="AC147" i="10"/>
  <c r="Q106" i="10"/>
  <c r="Y36" i="10"/>
  <c r="W61" i="10"/>
  <c r="AR143" i="10"/>
  <c r="AE35" i="10"/>
  <c r="H46" i="10"/>
  <c r="AO49" i="10"/>
  <c r="AA153" i="10"/>
  <c r="B46" i="10"/>
  <c r="Q37" i="10"/>
  <c r="L28" i="10"/>
  <c r="C133" i="10"/>
  <c r="AO50" i="10"/>
  <c r="V104" i="10"/>
  <c r="AR106" i="10"/>
  <c r="E84" i="10"/>
  <c r="R9" i="10"/>
  <c r="Y156" i="10"/>
  <c r="AA150" i="10"/>
  <c r="AF8" i="10"/>
  <c r="D120" i="10"/>
  <c r="AA93" i="10"/>
  <c r="AO67" i="10"/>
  <c r="F153" i="10"/>
  <c r="W149" i="10"/>
  <c r="S129" i="10"/>
  <c r="AQ26" i="10"/>
  <c r="N72" i="10"/>
  <c r="V137" i="10"/>
  <c r="J25" i="10"/>
  <c r="R42" i="10"/>
  <c r="Y89" i="10"/>
  <c r="AH26" i="10"/>
  <c r="H60" i="10"/>
  <c r="AO127" i="10"/>
  <c r="D68" i="10"/>
  <c r="I158" i="10"/>
  <c r="N94" i="10"/>
  <c r="Q93" i="10"/>
  <c r="AI83" i="10"/>
  <c r="AN50" i="10"/>
  <c r="H144" i="10"/>
  <c r="F133" i="10"/>
  <c r="R88" i="10"/>
  <c r="C47" i="10"/>
  <c r="AB83" i="10"/>
  <c r="AP56" i="10"/>
  <c r="AI44" i="10"/>
  <c r="AE121" i="10"/>
  <c r="AQ30" i="10"/>
  <c r="AQ69" i="10"/>
  <c r="L111" i="10"/>
  <c r="F55" i="10"/>
  <c r="AF82" i="10"/>
  <c r="AO114" i="10"/>
  <c r="X28" i="10"/>
  <c r="B142" i="10"/>
  <c r="AC96" i="10"/>
  <c r="J141" i="10"/>
  <c r="W150" i="10"/>
  <c r="H50" i="10"/>
  <c r="AI47" i="10"/>
  <c r="R86" i="10"/>
  <c r="B12" i="10"/>
  <c r="S10" i="10"/>
  <c r="D14" i="10"/>
  <c r="AR87" i="10"/>
  <c r="AN70" i="10"/>
  <c r="AS67" i="10"/>
  <c r="AO40" i="10"/>
  <c r="AS111" i="10"/>
  <c r="S80" i="10"/>
  <c r="E119" i="10"/>
  <c r="U16" i="10"/>
  <c r="K97" i="10"/>
  <c r="AH41" i="10"/>
  <c r="V21" i="10"/>
  <c r="AM62" i="10"/>
  <c r="AF73" i="10"/>
  <c r="G110" i="10"/>
  <c r="E89" i="10"/>
  <c r="AH80" i="10"/>
  <c r="AI92" i="10"/>
  <c r="AG51" i="10"/>
  <c r="G125" i="10"/>
  <c r="P139" i="10"/>
  <c r="D149" i="10"/>
  <c r="G136" i="10"/>
  <c r="AI43" i="10"/>
  <c r="O90" i="10"/>
  <c r="AJ38" i="10"/>
  <c r="AF158" i="10"/>
  <c r="U101" i="10"/>
  <c r="AO38" i="10"/>
  <c r="AH132" i="10"/>
  <c r="AQ93" i="10"/>
  <c r="AC33" i="10"/>
  <c r="AD37" i="10"/>
  <c r="E142" i="10"/>
  <c r="AF131" i="10"/>
  <c r="AC140" i="10"/>
  <c r="AM34" i="10"/>
  <c r="P47" i="10"/>
  <c r="L133" i="10"/>
  <c r="X84" i="10"/>
  <c r="L83" i="10"/>
  <c r="AF59" i="10"/>
  <c r="W120" i="10"/>
  <c r="L148" i="10"/>
  <c r="O2" i="10"/>
  <c r="AP131" i="10"/>
  <c r="P87" i="10"/>
  <c r="V27" i="10"/>
  <c r="AO52" i="10"/>
  <c r="J36" i="10"/>
  <c r="D23" i="10"/>
  <c r="AD83" i="10"/>
  <c r="AL52" i="10"/>
  <c r="X111" i="10"/>
  <c r="AL9" i="10"/>
  <c r="AR127" i="10"/>
  <c r="AE75" i="10"/>
  <c r="B124" i="10"/>
  <c r="S158" i="10"/>
  <c r="AD88" i="10"/>
  <c r="AP30" i="10"/>
  <c r="AP81" i="10"/>
  <c r="E87" i="10"/>
  <c r="AN45" i="10"/>
  <c r="M5" i="10"/>
  <c r="I101" i="10"/>
  <c r="O56" i="10"/>
  <c r="Z89" i="10"/>
  <c r="Z83" i="10"/>
  <c r="AA39" i="10"/>
  <c r="C25" i="10"/>
  <c r="AE130" i="10"/>
  <c r="AH49" i="10"/>
  <c r="Y134" i="10"/>
  <c r="AI90" i="10"/>
  <c r="AR59" i="10"/>
  <c r="D127" i="10"/>
  <c r="AA142" i="10"/>
  <c r="AF61" i="10"/>
  <c r="N51" i="10"/>
  <c r="V116" i="10"/>
  <c r="M10" i="10"/>
  <c r="AF81" i="10"/>
  <c r="S2" i="10"/>
  <c r="J60" i="10"/>
  <c r="AI27" i="10"/>
  <c r="O98" i="10"/>
  <c r="S148" i="10"/>
  <c r="V60" i="10"/>
  <c r="D56" i="10"/>
  <c r="AH58" i="10"/>
  <c r="AL146" i="10"/>
  <c r="P145" i="10"/>
  <c r="AD78" i="10"/>
  <c r="AB88" i="10"/>
  <c r="AR27" i="10"/>
  <c r="Y119" i="10"/>
  <c r="AK46" i="10"/>
  <c r="H18" i="10"/>
  <c r="W7" i="10"/>
  <c r="AA52" i="10"/>
  <c r="AN105" i="10"/>
  <c r="M142" i="10"/>
  <c r="AG116" i="10"/>
  <c r="AR125" i="10"/>
  <c r="I147" i="10"/>
  <c r="M134" i="10"/>
  <c r="K141" i="10"/>
  <c r="U136" i="10"/>
  <c r="AP33" i="10"/>
  <c r="T121" i="10"/>
  <c r="AN138" i="10"/>
  <c r="P154" i="10"/>
  <c r="AO55" i="10"/>
  <c r="AL6" i="10"/>
  <c r="AA141" i="10"/>
  <c r="AB126" i="10"/>
  <c r="T82" i="10"/>
  <c r="B80" i="10"/>
  <c r="P45" i="10"/>
  <c r="U50" i="10"/>
  <c r="AF48" i="10"/>
  <c r="AK63" i="10"/>
  <c r="AF77" i="10"/>
  <c r="L143" i="10"/>
  <c r="I29" i="10"/>
  <c r="AP158" i="10"/>
  <c r="O64" i="10"/>
  <c r="AL72" i="10"/>
  <c r="AD36" i="10"/>
  <c r="AA54" i="10"/>
  <c r="F22" i="10"/>
  <c r="Y56" i="10"/>
  <c r="AG145" i="10"/>
  <c r="L145" i="10"/>
  <c r="O75" i="10"/>
  <c r="U18" i="10"/>
  <c r="AO158" i="10"/>
  <c r="N8" i="10"/>
  <c r="C82" i="10"/>
  <c r="AK82" i="10"/>
  <c r="W84" i="10"/>
  <c r="I64" i="10"/>
  <c r="AB38" i="10"/>
  <c r="Q122" i="10"/>
  <c r="AQ110" i="10"/>
  <c r="Z31" i="10"/>
  <c r="H66" i="10"/>
  <c r="AH34" i="10"/>
  <c r="AG85" i="10"/>
  <c r="AL89" i="10"/>
  <c r="O116" i="10"/>
  <c r="T49" i="10"/>
  <c r="AQ129" i="10"/>
  <c r="AJ33" i="10"/>
  <c r="T136" i="10"/>
  <c r="AJ96" i="10"/>
  <c r="AP79" i="10"/>
  <c r="AE107" i="10"/>
  <c r="AL57" i="10"/>
  <c r="O130" i="10"/>
  <c r="AJ138" i="10"/>
  <c r="L147" i="10"/>
  <c r="F6" i="10"/>
  <c r="G2" i="10"/>
  <c r="AF129" i="10"/>
  <c r="J34" i="10"/>
  <c r="J11" i="10"/>
  <c r="AL82" i="10"/>
  <c r="AJ132" i="10"/>
  <c r="AA47" i="10"/>
  <c r="B151" i="10"/>
  <c r="F28" i="10"/>
  <c r="U11" i="10"/>
  <c r="AG14" i="10"/>
  <c r="AN5" i="10"/>
  <c r="V117" i="10"/>
  <c r="R115" i="10"/>
  <c r="R55" i="10"/>
  <c r="AQ80" i="10"/>
  <c r="W37" i="10"/>
  <c r="AK135" i="10"/>
  <c r="AQ16" i="10"/>
  <c r="AN150" i="10"/>
  <c r="J70" i="10"/>
  <c r="AM35" i="10"/>
  <c r="M109" i="10"/>
  <c r="J144" i="10"/>
  <c r="P44" i="10"/>
  <c r="H130" i="10"/>
  <c r="X152" i="10"/>
  <c r="AA112" i="10"/>
  <c r="AE120" i="10"/>
  <c r="W105" i="10"/>
  <c r="AS59" i="10"/>
  <c r="O65" i="10"/>
  <c r="K2" i="10"/>
  <c r="AE91" i="10"/>
  <c r="AQ73" i="10"/>
  <c r="AN34" i="10"/>
  <c r="N59" i="10"/>
  <c r="AF135" i="10"/>
  <c r="AC89" i="10"/>
  <c r="AD111" i="10"/>
  <c r="AM103" i="10"/>
  <c r="AQ115" i="10"/>
  <c r="M149" i="10"/>
  <c r="Y69" i="10"/>
  <c r="G8" i="10"/>
  <c r="X8" i="10"/>
  <c r="J22" i="10"/>
  <c r="B28" i="10"/>
  <c r="Y34" i="10"/>
  <c r="P32" i="10"/>
  <c r="K16" i="10"/>
  <c r="U53" i="10"/>
  <c r="AN41" i="10"/>
  <c r="X109" i="10"/>
  <c r="J99" i="10"/>
  <c r="H152" i="10"/>
  <c r="M79" i="10"/>
  <c r="M155" i="10"/>
  <c r="AA156" i="10"/>
  <c r="AE110" i="10"/>
  <c r="AR80" i="10"/>
  <c r="AM32" i="10"/>
  <c r="V44" i="10"/>
  <c r="P72" i="10"/>
  <c r="AN25" i="10"/>
  <c r="M107" i="10"/>
  <c r="AO14" i="10"/>
  <c r="D74" i="10"/>
  <c r="AG109" i="10"/>
  <c r="G148" i="10"/>
  <c r="AQ34" i="10"/>
  <c r="M145" i="10"/>
  <c r="J90" i="10"/>
  <c r="E57" i="10"/>
  <c r="X56" i="10"/>
  <c r="B93" i="10"/>
  <c r="AA77" i="10"/>
  <c r="O156" i="10"/>
  <c r="L89" i="10"/>
  <c r="U32" i="10"/>
  <c r="AS68" i="10"/>
  <c r="I72" i="10"/>
  <c r="T107" i="10"/>
  <c r="U29" i="10"/>
  <c r="N26" i="10"/>
  <c r="AL154" i="10"/>
  <c r="AA132" i="10"/>
  <c r="AO83" i="10"/>
  <c r="AD25" i="10"/>
  <c r="AS13" i="10"/>
  <c r="AG30" i="10"/>
  <c r="AN124" i="10"/>
  <c r="S24" i="10"/>
  <c r="AP32" i="10"/>
  <c r="H136" i="10"/>
  <c r="M106" i="10"/>
  <c r="C101" i="10"/>
  <c r="J71" i="10"/>
  <c r="S97" i="10"/>
  <c r="AJ45" i="10"/>
  <c r="Q86" i="10"/>
  <c r="B70" i="10"/>
  <c r="AC55" i="10"/>
  <c r="U48" i="10"/>
  <c r="AB103" i="10"/>
  <c r="N47" i="10"/>
  <c r="L24" i="10"/>
  <c r="AG34" i="10"/>
  <c r="Y126" i="10"/>
  <c r="B21" i="10"/>
  <c r="AG148" i="10"/>
  <c r="N69" i="10"/>
  <c r="AH157" i="10"/>
  <c r="AS52" i="10"/>
  <c r="AB76" i="10"/>
  <c r="AB13" i="10"/>
  <c r="AL85" i="10"/>
  <c r="X134" i="10"/>
  <c r="AA20" i="10"/>
  <c r="AQ13" i="10"/>
  <c r="S114" i="10"/>
  <c r="G25" i="10"/>
  <c r="AQ65" i="10"/>
  <c r="AG4" i="10"/>
  <c r="AD2" i="10"/>
  <c r="AS119" i="10"/>
  <c r="AM56" i="10"/>
  <c r="Y15" i="10"/>
  <c r="AG98" i="10"/>
  <c r="AO152" i="10"/>
  <c r="AR135" i="10"/>
  <c r="U135" i="10"/>
  <c r="AA26" i="10"/>
  <c r="AC30" i="10"/>
  <c r="AJ46" i="10"/>
  <c r="Q99" i="10"/>
  <c r="Q107" i="10"/>
  <c r="AA107" i="10"/>
  <c r="AI28" i="10"/>
  <c r="Y6" i="10"/>
  <c r="AI104" i="10"/>
  <c r="AL79" i="10"/>
  <c r="AP70" i="10"/>
  <c r="L128" i="10"/>
  <c r="AN36" i="10"/>
  <c r="P109" i="10"/>
  <c r="W96" i="10"/>
  <c r="AM99" i="10"/>
  <c r="J4" i="10"/>
  <c r="W70" i="10"/>
  <c r="G23" i="10"/>
  <c r="O15" i="10"/>
  <c r="S123" i="10"/>
  <c r="AD140" i="10"/>
  <c r="M88" i="10"/>
  <c r="E68" i="10"/>
  <c r="AD135" i="10"/>
  <c r="Q73" i="10"/>
  <c r="AK38" i="10"/>
  <c r="X85" i="10"/>
  <c r="E82" i="10"/>
  <c r="AA137" i="10"/>
  <c r="AI35" i="10"/>
  <c r="W2" i="10"/>
  <c r="Y151" i="10"/>
  <c r="AS145" i="10"/>
  <c r="AP137" i="10"/>
  <c r="AP7" i="10"/>
  <c r="S35" i="10"/>
  <c r="P151" i="10"/>
  <c r="E39" i="10"/>
  <c r="B149" i="10"/>
  <c r="D122" i="10"/>
  <c r="X15" i="10"/>
  <c r="AI41" i="10"/>
  <c r="L33" i="10"/>
  <c r="AF23" i="10"/>
  <c r="G50" i="10"/>
  <c r="U153" i="10"/>
  <c r="E63" i="10"/>
  <c r="AL101" i="10"/>
  <c r="P133" i="10"/>
  <c r="X96" i="10"/>
  <c r="Z120" i="10"/>
  <c r="AO35" i="10"/>
  <c r="AE140" i="10"/>
  <c r="AE132" i="10"/>
  <c r="H77" i="10"/>
  <c r="D129" i="10"/>
  <c r="AQ38" i="10"/>
  <c r="AI133" i="10"/>
  <c r="AM116" i="10"/>
  <c r="I82" i="10"/>
  <c r="E123" i="10"/>
  <c r="AP96" i="10"/>
  <c r="K60" i="10"/>
  <c r="Z78" i="10"/>
  <c r="AJ122" i="10"/>
  <c r="AL67" i="10"/>
  <c r="V89" i="10"/>
  <c r="F109" i="10"/>
  <c r="W101" i="10"/>
  <c r="AF99" i="10"/>
  <c r="E62" i="10"/>
  <c r="J14" i="10"/>
  <c r="N80" i="10"/>
  <c r="AS93" i="10"/>
  <c r="AJ115" i="10"/>
  <c r="I87" i="10"/>
  <c r="J74" i="10"/>
  <c r="C83" i="10"/>
  <c r="AJ35" i="10"/>
  <c r="Q57" i="10"/>
  <c r="AH106" i="10"/>
  <c r="Z34" i="10"/>
  <c r="J134" i="10"/>
  <c r="AQ56" i="10"/>
  <c r="Z81" i="10"/>
  <c r="AC6" i="10"/>
  <c r="AP65" i="10"/>
  <c r="J46" i="10"/>
  <c r="AG153" i="10"/>
  <c r="AI17" i="10"/>
  <c r="AK4" i="10"/>
  <c r="K98" i="10"/>
  <c r="J53" i="10"/>
  <c r="N33" i="10"/>
  <c r="I6" i="10"/>
  <c r="S156" i="10"/>
  <c r="H97" i="10"/>
  <c r="V158" i="10"/>
  <c r="AF56" i="10"/>
  <c r="AQ96" i="10"/>
  <c r="Z75" i="10"/>
  <c r="E69" i="10"/>
  <c r="AI8" i="10"/>
  <c r="AB125" i="10"/>
  <c r="Q21" i="10"/>
  <c r="T103" i="10"/>
  <c r="M72" i="10"/>
  <c r="AM4" i="10"/>
  <c r="AR119" i="10"/>
  <c r="AD91" i="10"/>
  <c r="W45" i="10"/>
  <c r="AO27" i="10"/>
  <c r="T60" i="10"/>
  <c r="K62" i="10"/>
  <c r="AB70" i="10"/>
  <c r="P135" i="10"/>
  <c r="P130" i="10"/>
  <c r="AP155" i="10"/>
  <c r="F158" i="10"/>
  <c r="K105" i="10"/>
  <c r="L66" i="10"/>
  <c r="E103" i="10"/>
  <c r="F136" i="10"/>
  <c r="L76" i="10"/>
  <c r="AM17" i="10"/>
  <c r="Z144" i="10"/>
  <c r="P149" i="10"/>
  <c r="AC134" i="10"/>
  <c r="F49" i="10"/>
  <c r="Y128" i="10"/>
  <c r="P127" i="10"/>
  <c r="G49" i="10"/>
  <c r="N139" i="10"/>
  <c r="D42" i="10"/>
  <c r="AN130" i="10"/>
  <c r="AG141" i="10"/>
  <c r="AH158" i="10"/>
  <c r="AR35" i="10"/>
  <c r="AL78" i="10"/>
  <c r="C14" i="10"/>
  <c r="Q34" i="10"/>
  <c r="H139" i="10"/>
  <c r="AE115" i="10"/>
  <c r="D16" i="10"/>
  <c r="AC141" i="10"/>
  <c r="O148" i="10"/>
  <c r="AP58" i="10"/>
  <c r="I130" i="10"/>
  <c r="AR98" i="10"/>
  <c r="M74" i="10"/>
  <c r="L120" i="10"/>
  <c r="AR96" i="10"/>
  <c r="L138" i="10"/>
  <c r="L82" i="10"/>
  <c r="D41" i="10"/>
  <c r="AA32" i="10"/>
  <c r="AL84" i="10"/>
  <c r="AR156" i="10"/>
  <c r="AS47" i="10"/>
  <c r="AO118" i="10"/>
  <c r="AH36" i="10"/>
  <c r="H133" i="10"/>
  <c r="F144" i="10"/>
  <c r="AK62" i="10"/>
  <c r="P74" i="10"/>
  <c r="E131" i="10"/>
  <c r="M59" i="10"/>
  <c r="C108" i="10"/>
  <c r="P75" i="10"/>
  <c r="B19" i="10"/>
  <c r="T141" i="10"/>
  <c r="S107" i="10"/>
  <c r="B76" i="10"/>
  <c r="M26" i="10"/>
  <c r="AN156" i="10"/>
  <c r="B39" i="10"/>
  <c r="U130" i="10"/>
  <c r="AF145" i="10"/>
  <c r="AD58" i="10"/>
  <c r="AB84" i="10"/>
  <c r="Q87" i="10"/>
  <c r="Q81" i="10"/>
  <c r="Q61" i="10"/>
  <c r="AS117" i="10"/>
  <c r="R109" i="10"/>
  <c r="AN120" i="10"/>
  <c r="M143" i="10"/>
  <c r="AK57" i="10"/>
  <c r="S77" i="10"/>
  <c r="AD94" i="10"/>
  <c r="O117" i="10"/>
  <c r="E101" i="10"/>
  <c r="M80" i="10"/>
  <c r="K117" i="10"/>
  <c r="W106" i="10"/>
  <c r="Z68" i="10"/>
  <c r="Y26" i="10"/>
  <c r="B35" i="10"/>
  <c r="G127" i="10"/>
  <c r="AF72" i="10"/>
  <c r="V121" i="10"/>
  <c r="J153" i="10"/>
  <c r="Y62" i="10"/>
  <c r="H70" i="10"/>
  <c r="Z70" i="10"/>
  <c r="AK137" i="10"/>
  <c r="AD60" i="10"/>
  <c r="N46" i="10"/>
  <c r="AA5" i="10"/>
  <c r="Z113" i="10"/>
  <c r="G48" i="10"/>
  <c r="AI79" i="10"/>
  <c r="AL20" i="10"/>
  <c r="Y13" i="10"/>
  <c r="AC157" i="10"/>
  <c r="E91" i="10"/>
  <c r="P136" i="10"/>
  <c r="F12" i="10"/>
  <c r="Q18" i="10"/>
  <c r="AL58" i="10"/>
  <c r="AJ16" i="10"/>
  <c r="AN104" i="10"/>
  <c r="E79" i="10"/>
  <c r="H90" i="10"/>
  <c r="AL65" i="10"/>
  <c r="F152" i="10"/>
  <c r="G20" i="10"/>
  <c r="AV72" i="10" l="1"/>
  <c r="AV145" i="10"/>
  <c r="AX36" i="10"/>
  <c r="AX158" i="10"/>
  <c r="AW141" i="10"/>
  <c r="AV56" i="10"/>
  <c r="AW153" i="10"/>
  <c r="AX106" i="10"/>
  <c r="AV99" i="10"/>
  <c r="AV23" i="10"/>
  <c r="AW98" i="10"/>
  <c r="AX157" i="10"/>
  <c r="AW148" i="10"/>
  <c r="AW34" i="10"/>
  <c r="AW30" i="10"/>
  <c r="AW109" i="10"/>
  <c r="AV135" i="10"/>
  <c r="AW14" i="10"/>
  <c r="AV129" i="10"/>
  <c r="AW85" i="10"/>
  <c r="AX34" i="10"/>
  <c r="AW145" i="10"/>
  <c r="AV77" i="10"/>
  <c r="AV48" i="10"/>
  <c r="AW116" i="10"/>
  <c r="AX58" i="10"/>
  <c r="AV81" i="10"/>
  <c r="AV61" i="10"/>
  <c r="AX49" i="10"/>
  <c r="AV59" i="10"/>
  <c r="AV131" i="10"/>
  <c r="AX132" i="10"/>
  <c r="AV158" i="10"/>
  <c r="AW51" i="10"/>
  <c r="AX80" i="10"/>
  <c r="AV73" i="10"/>
  <c r="AX41" i="10"/>
  <c r="AV82" i="10"/>
  <c r="AX26" i="10"/>
  <c r="AX85" i="10"/>
  <c r="AW15" i="10"/>
  <c r="AV100" i="10"/>
  <c r="AV144" i="10"/>
  <c r="AW155" i="10"/>
  <c r="AW100" i="10"/>
  <c r="AV11" i="10"/>
  <c r="AW38" i="10"/>
  <c r="AX130" i="10"/>
  <c r="AW131" i="10"/>
  <c r="AW147" i="10"/>
  <c r="AV12" i="10"/>
  <c r="AV156" i="10"/>
  <c r="AW70" i="10"/>
  <c r="AV94" i="10"/>
  <c r="AX48" i="10"/>
  <c r="AW45" i="10"/>
  <c r="AW103" i="10"/>
  <c r="AW101" i="10"/>
  <c r="AV44" i="10"/>
  <c r="AX143" i="10"/>
  <c r="AW149" i="10"/>
  <c r="AX79" i="10"/>
  <c r="AV75" i="10"/>
  <c r="AW97" i="10"/>
  <c r="AX141" i="10"/>
  <c r="AW49" i="10"/>
  <c r="AW94" i="10"/>
  <c r="AV41" i="10"/>
  <c r="AV106" i="10"/>
  <c r="AW24" i="10"/>
  <c r="AX32" i="10"/>
  <c r="AV101" i="10"/>
  <c r="AV149" i="10"/>
  <c r="AV45" i="10"/>
  <c r="AV119" i="10"/>
  <c r="AV123" i="10"/>
  <c r="AV30" i="10"/>
  <c r="AW136" i="10"/>
  <c r="AW68" i="10"/>
  <c r="AV113" i="10"/>
  <c r="AW143" i="10"/>
  <c r="AW120" i="10"/>
  <c r="AX21" i="10"/>
  <c r="AW142" i="10"/>
  <c r="AW77" i="10"/>
  <c r="AV80" i="10"/>
  <c r="AW128" i="10"/>
  <c r="AW119" i="10"/>
  <c r="AW29" i="10"/>
  <c r="AX46" i="10"/>
  <c r="AX33" i="10"/>
  <c r="AW62" i="10"/>
  <c r="AV150" i="10"/>
  <c r="AV116" i="10"/>
  <c r="AV87" i="10"/>
  <c r="AW52" i="10"/>
  <c r="AV130" i="10"/>
  <c r="AV20" i="10"/>
  <c r="AX113" i="10"/>
  <c r="AV157" i="10"/>
  <c r="AV52" i="10"/>
  <c r="AV110" i="10"/>
  <c r="AX112" i="10"/>
  <c r="AW87" i="10"/>
  <c r="AV57" i="10"/>
  <c r="AX156" i="10"/>
  <c r="AV67" i="10"/>
  <c r="AW26" i="10"/>
  <c r="AW18" i="10"/>
  <c r="AV97" i="10"/>
  <c r="AW154" i="10"/>
  <c r="AX52" i="10"/>
  <c r="AV27" i="10"/>
  <c r="AX128" i="10"/>
  <c r="AW11" i="10"/>
  <c r="AX11" i="10"/>
  <c r="AV126" i="10"/>
  <c r="AX116" i="10"/>
  <c r="AW114" i="10"/>
  <c r="AX152" i="10"/>
  <c r="AV43" i="10"/>
  <c r="AX99" i="10"/>
  <c r="AW86" i="10"/>
  <c r="AV132" i="10"/>
  <c r="AW112" i="10"/>
  <c r="AV47" i="10"/>
  <c r="AW118" i="10"/>
  <c r="AV89" i="10"/>
  <c r="AX64" i="10"/>
  <c r="AV42" i="10"/>
  <c r="AW74" i="10"/>
  <c r="AW80" i="10"/>
  <c r="AX115" i="10"/>
  <c r="AX121" i="10"/>
  <c r="AV33" i="10"/>
  <c r="AV114" i="10"/>
  <c r="AV128" i="10"/>
  <c r="AW46" i="10"/>
  <c r="AX67" i="10"/>
  <c r="AW89" i="10"/>
  <c r="AX92" i="10"/>
  <c r="AV112" i="10"/>
  <c r="AW35" i="10"/>
  <c r="AV148" i="10"/>
  <c r="AV74" i="10"/>
  <c r="AW64" i="10"/>
  <c r="AX30" i="10"/>
  <c r="AX62" i="10"/>
  <c r="AW117" i="10"/>
  <c r="AV31" i="10"/>
  <c r="AW113" i="10"/>
  <c r="AV83" i="10"/>
  <c r="AW95" i="10"/>
  <c r="AW82" i="10"/>
  <c r="AW25" i="10"/>
  <c r="AX114" i="10"/>
  <c r="AW53" i="10"/>
  <c r="AW157" i="10"/>
  <c r="AX89" i="10"/>
  <c r="AW88" i="10"/>
  <c r="AV69" i="10"/>
  <c r="AV55" i="10"/>
  <c r="AW135" i="10"/>
  <c r="AV9" i="10"/>
  <c r="AX61" i="10"/>
  <c r="AX40" i="10"/>
  <c r="AW56" i="10"/>
  <c r="AV26" i="10"/>
  <c r="AW17" i="10"/>
  <c r="AV40" i="10"/>
  <c r="AW16" i="10"/>
  <c r="AV76" i="10"/>
  <c r="AX27" i="10"/>
  <c r="AW42" i="10"/>
  <c r="AX120" i="10"/>
  <c r="AX50" i="10"/>
  <c r="AV32" i="10"/>
  <c r="AW132" i="10"/>
  <c r="AW13" i="10"/>
  <c r="AV111" i="10"/>
  <c r="AW156" i="10"/>
  <c r="AX102" i="10"/>
  <c r="AX43" i="10"/>
  <c r="AX118" i="10"/>
  <c r="AW67" i="10"/>
  <c r="AX155" i="10"/>
  <c r="AX72" i="10"/>
  <c r="AV120" i="10"/>
  <c r="AX96" i="10"/>
  <c r="AW28" i="10"/>
  <c r="AV54" i="10"/>
  <c r="AX147" i="10"/>
  <c r="AV146" i="10"/>
  <c r="AW57" i="10"/>
  <c r="AX66" i="10"/>
  <c r="AV88" i="10"/>
  <c r="AX31" i="10"/>
  <c r="AW50" i="10"/>
  <c r="AX129" i="10"/>
  <c r="AX19" i="10"/>
  <c r="AV121" i="10"/>
  <c r="AV71" i="10"/>
  <c r="AX151" i="10"/>
  <c r="AV36" i="10"/>
  <c r="AX28" i="10"/>
  <c r="AV147" i="10"/>
  <c r="AX117" i="10"/>
  <c r="AX135" i="10"/>
  <c r="AW44" i="10"/>
  <c r="AX60" i="10"/>
  <c r="AX134" i="10"/>
  <c r="AV10" i="10"/>
  <c r="AW33" i="10"/>
  <c r="AW144" i="10"/>
  <c r="AW151" i="10"/>
  <c r="AV25" i="10"/>
  <c r="AV153" i="10"/>
  <c r="AV139" i="10"/>
  <c r="AW104" i="10"/>
  <c r="AX94" i="10"/>
  <c r="AX146" i="10"/>
  <c r="AW134" i="10"/>
  <c r="AX63" i="10"/>
  <c r="AX133" i="10"/>
  <c r="AV15" i="10"/>
  <c r="AW54" i="10"/>
  <c r="AX154" i="10"/>
  <c r="AW108" i="10"/>
  <c r="AW115" i="10"/>
  <c r="AX37" i="10"/>
  <c r="AX68" i="10"/>
  <c r="AX86" i="10"/>
  <c r="AX53" i="10"/>
  <c r="AV70" i="10"/>
  <c r="AV22" i="10"/>
  <c r="AW10" i="10"/>
  <c r="AW126" i="10"/>
  <c r="AX15" i="10"/>
  <c r="AX105" i="10"/>
  <c r="AX24" i="10"/>
  <c r="AW111" i="10"/>
  <c r="AV93" i="10"/>
  <c r="AW133" i="10"/>
  <c r="AV62" i="10"/>
  <c r="AV16" i="10"/>
  <c r="AW36" i="10"/>
  <c r="AW110" i="10"/>
  <c r="AX18" i="10"/>
  <c r="AX108" i="10"/>
  <c r="AV53" i="10"/>
  <c r="AX110" i="10"/>
  <c r="AX47" i="10"/>
  <c r="AW107" i="10"/>
  <c r="AX109" i="10"/>
  <c r="AX13" i="10"/>
  <c r="AW9" i="10"/>
  <c r="AV136" i="10"/>
  <c r="AV142" i="10"/>
  <c r="AX44" i="10"/>
  <c r="AV46" i="10"/>
  <c r="AW79" i="10"/>
  <c r="AX98" i="10"/>
  <c r="AV122" i="10"/>
  <c r="AX100" i="10"/>
  <c r="AV137" i="10"/>
  <c r="AW81" i="10"/>
  <c r="AV64" i="10"/>
  <c r="AX81" i="10"/>
  <c r="AX51" i="10"/>
  <c r="AV127" i="10"/>
  <c r="AX56" i="10"/>
  <c r="AV92" i="10"/>
  <c r="AW47" i="10"/>
  <c r="AX73" i="10"/>
  <c r="AX35" i="10"/>
  <c r="AW61" i="10"/>
  <c r="AV107" i="10"/>
  <c r="AX136" i="10"/>
  <c r="AW150" i="10"/>
  <c r="AW60" i="10"/>
  <c r="AV49" i="10"/>
  <c r="AV21" i="10"/>
  <c r="AW91" i="10"/>
  <c r="AV133" i="10"/>
  <c r="AX14" i="10"/>
  <c r="AV138" i="10"/>
  <c r="AV86" i="10"/>
  <c r="AX54" i="10"/>
  <c r="AV85" i="10"/>
  <c r="AX142" i="10"/>
  <c r="AW127" i="10"/>
  <c r="AW139" i="10"/>
  <c r="AX22" i="10"/>
  <c r="AW105" i="10"/>
  <c r="AW146" i="10"/>
  <c r="AW69" i="10"/>
  <c r="AV51" i="10"/>
  <c r="AV141" i="10"/>
  <c r="AW123" i="10"/>
  <c r="AW129" i="10"/>
  <c r="AW137" i="10"/>
  <c r="AX42" i="10"/>
  <c r="AW27" i="10"/>
  <c r="AV124" i="10"/>
  <c r="AX131" i="10"/>
  <c r="AX119" i="10"/>
  <c r="AV108" i="10"/>
  <c r="AW138" i="10"/>
  <c r="AW65" i="10"/>
  <c r="AX148" i="10"/>
  <c r="AW73" i="10"/>
  <c r="AV109" i="10"/>
  <c r="AW48" i="10"/>
  <c r="AX71" i="10"/>
  <c r="AX91" i="10"/>
  <c r="AX38" i="10"/>
  <c r="AX75" i="10"/>
  <c r="AW40" i="10"/>
  <c r="AX127" i="10"/>
  <c r="AV58" i="10"/>
  <c r="AX88" i="10"/>
  <c r="AV91" i="10"/>
  <c r="AV50" i="10"/>
  <c r="AX59" i="10"/>
  <c r="AX78" i="10"/>
  <c r="AV63" i="10"/>
  <c r="AX104" i="10"/>
  <c r="AW152" i="10"/>
  <c r="AV152" i="10"/>
  <c r="AX55" i="10"/>
  <c r="AW72" i="10"/>
  <c r="AX74" i="10"/>
  <c r="AW90" i="10"/>
  <c r="AV118" i="10"/>
  <c r="AX125" i="10"/>
  <c r="AW130" i="10"/>
  <c r="AX140" i="10"/>
  <c r="AV96" i="10"/>
  <c r="AV125" i="10"/>
  <c r="AV13" i="10"/>
  <c r="AX17" i="10"/>
  <c r="AW63" i="10"/>
  <c r="AV95" i="10"/>
  <c r="AX138" i="10"/>
  <c r="AW78" i="10"/>
  <c r="AW58" i="10"/>
  <c r="AX95" i="10"/>
  <c r="AW31" i="10"/>
  <c r="AW39" i="10"/>
  <c r="AX25" i="10"/>
  <c r="AW55" i="10"/>
  <c r="AV68" i="10"/>
  <c r="AV65" i="10"/>
  <c r="AW99" i="10"/>
  <c r="AX90" i="10"/>
  <c r="AX137" i="10"/>
  <c r="AV38" i="10"/>
  <c r="AX82" i="10"/>
  <c r="AW66" i="10"/>
  <c r="AW32" i="10"/>
  <c r="AW37" i="10"/>
  <c r="AX150" i="10"/>
  <c r="AX9" i="10"/>
  <c r="AV134" i="10"/>
  <c r="AV84" i="10"/>
  <c r="AX139" i="10"/>
  <c r="AW121" i="10"/>
  <c r="AW96" i="10"/>
  <c r="AX57" i="10"/>
  <c r="AV140" i="10"/>
  <c r="AX93" i="10"/>
  <c r="AV19" i="10"/>
  <c r="AV35" i="10"/>
  <c r="AW12" i="10"/>
  <c r="AX144" i="10"/>
  <c r="AX107" i="10"/>
  <c r="AV117" i="10"/>
  <c r="AW124" i="10"/>
  <c r="AW41" i="10"/>
  <c r="AV66" i="10"/>
  <c r="AX70" i="10"/>
  <c r="AX16" i="10"/>
  <c r="AV60" i="10"/>
  <c r="AV104" i="10"/>
  <c r="AW122" i="10"/>
  <c r="AV90" i="10"/>
  <c r="AW76" i="10"/>
  <c r="AV28" i="10"/>
  <c r="AV105" i="10"/>
  <c r="AV154" i="10"/>
  <c r="AV14" i="10"/>
  <c r="AX124" i="10"/>
  <c r="AV115" i="10"/>
  <c r="AW84" i="10"/>
  <c r="AV103" i="10"/>
  <c r="AX111" i="10"/>
  <c r="AX103" i="10"/>
  <c r="AV39" i="10"/>
  <c r="AW83" i="10"/>
  <c r="AW59" i="10"/>
  <c r="AX65" i="10"/>
  <c r="AW125" i="10"/>
  <c r="AW43" i="10"/>
  <c r="AW71" i="10"/>
  <c r="AX29" i="10"/>
  <c r="AW22" i="10"/>
  <c r="AX126" i="10"/>
  <c r="AX20" i="10"/>
  <c r="AV155" i="10"/>
  <c r="AW21" i="10"/>
  <c r="AX39" i="10"/>
  <c r="AX10" i="10"/>
  <c r="AX12" i="10"/>
  <c r="AX97" i="10"/>
  <c r="AV24" i="10"/>
  <c r="AV18" i="10"/>
  <c r="AW23" i="10"/>
  <c r="AX23" i="10"/>
  <c r="AW106" i="10"/>
  <c r="AV29" i="10"/>
  <c r="AV98" i="10"/>
  <c r="AX45" i="10"/>
  <c r="AW140" i="10"/>
  <c r="AX84" i="10"/>
  <c r="AX69" i="10"/>
  <c r="AX153" i="10"/>
  <c r="AW20" i="10"/>
  <c r="AX87" i="10"/>
  <c r="AV102" i="10"/>
  <c r="AW19" i="10"/>
  <c r="AV34" i="10"/>
  <c r="AV17" i="10"/>
  <c r="AW92" i="10"/>
  <c r="AV143" i="10"/>
  <c r="AV151" i="10"/>
  <c r="AX123" i="10"/>
  <c r="AX76" i="10"/>
  <c r="AX122" i="10"/>
  <c r="AX77" i="10"/>
  <c r="AW102" i="10"/>
  <c r="AW75" i="10"/>
  <c r="AX101" i="10"/>
  <c r="AX149" i="10"/>
  <c r="AW93" i="10"/>
  <c r="AV37" i="10"/>
  <c r="AX83" i="10"/>
  <c r="AV79" i="10"/>
  <c r="AW158" i="10"/>
  <c r="AV78" i="10"/>
  <c r="AX145" i="10"/>
  <c r="B35" i="203"/>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<sst xmlns="http://schemas.openxmlformats.org/spreadsheetml/2006/main" count="48578" uniqueCount="34894">
  <si>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</si>
  <si>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</si>
  <si>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</si>
  <si>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</si>
  <si>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</si>
  <si>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</si>
  <si>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</si>
  <si>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</si>
  <si>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</si>
  <si>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</si>
  <si>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</si>
  <si>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</si>
  <si>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</si>
  <si>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</si>
  <si>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</si>
  <si>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</si>
  <si>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</si>
  <si>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</si>
  <si>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</si>
  <si>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</si>
  <si>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</si>
  <si>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</si>
  <si>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</si>
  <si>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</si>
  <si>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</si>
  <si>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</si>
  <si>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</si>
  <si>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</si>
  <si>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</si>
  <si>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</si>
  <si>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</si>
  <si>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</si>
  <si>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</si>
  <si>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</si>
  <si>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</si>
  <si>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</si>
  <si>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</si>
  <si>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</si>
  <si>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</si>
  <si>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</si>
  <si>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</si>
  <si>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</si>
  <si>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</si>
  <si>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</si>
  <si>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</si>
  <si>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</si>
  <si>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</si>
  <si>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</si>
  <si>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</si>
  <si>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</si>
  <si>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</si>
  <si>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</si>
  <si>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</si>
  <si>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</si>
  <si>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</si>
  <si>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</si>
  <si>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</si>
  <si>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</si>
  <si>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</si>
  <si>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</si>
  <si>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</si>
  <si>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</si>
  <si>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</si>
  <si>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</si>
  <si>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</si>
  <si>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</si>
  <si>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</si>
  <si>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</si>
  <si>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</si>
  <si>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</si>
  <si>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</si>
  <si>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</si>
  <si>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</si>
  <si>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</si>
  <si>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</si>
  <si>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</si>
  <si>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</si>
  <si>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</si>
  <si>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</si>
  <si>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</si>
  <si>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</si>
  <si>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</si>
  <si>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</si>
  <si>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</si>
  <si>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</si>
  <si>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</si>
  <si>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</si>
  <si>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</si>
  <si>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</si>
  <si>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</si>
  <si>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</si>
  <si>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</si>
  <si>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</si>
  <si>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</si>
  <si>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</si>
  <si>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</si>
  <si>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</si>
  <si>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</si>
  <si>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</si>
  <si>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</si>
  <si>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</si>
  <si>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</si>
  <si>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</si>
  <si>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</si>
  <si>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</si>
  <si>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</si>
  <si>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</si>
  <si>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</si>
  <si>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</si>
  <si>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</si>
  <si>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</si>
  <si>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</si>
  <si>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</si>
  <si>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</si>
  <si>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</si>
  <si>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</si>
  <si>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</si>
  <si>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</si>
  <si>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</si>
  <si>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</si>
  <si>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</si>
  <si>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</si>
  <si>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</si>
  <si>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</si>
  <si>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</si>
  <si>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</si>
  <si>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</si>
  <si>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</si>
  <si>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</si>
  <si>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</si>
  <si>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</si>
  <si>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</si>
  <si>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</si>
  <si>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</si>
  <si>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</si>
  <si>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</si>
  <si>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</si>
  <si>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</si>
  <si>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</si>
  <si>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</si>
  <si>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</si>
  <si>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</si>
  <si>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</si>
  <si>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</si>
  <si>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</si>
  <si>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</si>
  <si>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</si>
  <si>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</si>
  <si>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</si>
  <si>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</si>
  <si>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</si>
  <si>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</si>
  <si>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</si>
  <si>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</si>
  <si>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</si>
  <si>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</si>
  <si>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</si>
  <si>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</si>
  <si>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</si>
  <si>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</si>
  <si>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</si>
  <si>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</si>
  <si>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</si>
  <si>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</si>
  <si>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</si>
  <si>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</si>
  <si>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</si>
  <si>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</si>
  <si>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</si>
  <si>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</si>
  <si>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</si>
  <si>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</si>
  <si>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</si>
  <si>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</si>
  <si>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</si>
  <si>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</si>
  <si>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</si>
  <si>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</si>
  <si>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</si>
  <si>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</si>
  <si>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</si>
  <si>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</si>
  <si>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</si>
  <si>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</si>
  <si>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</si>
  <si>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</si>
  <si>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</si>
  <si>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</si>
  <si>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</si>
  <si>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</si>
  <si>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</si>
  <si>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</si>
  <si>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</si>
  <si>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</si>
  <si>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</si>
  <si>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</si>
  <si>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</si>
  <si>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</si>
  <si>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</si>
  <si>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</si>
  <si>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</si>
  <si>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</si>
  <si>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</si>
  <si>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</si>
  <si>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</si>
  <si>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</si>
  <si>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</si>
  <si>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</si>
  <si>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</si>
  <si>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</si>
  <si>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</si>
  <si>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</si>
  <si>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</si>
  <si>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</si>
  <si>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</si>
  <si>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</si>
  <si>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</si>
  <si>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</si>
  <si>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</si>
  <si>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</si>
  <si>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</si>
  <si>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</si>
  <si>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</si>
  <si>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</si>
  <si>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</si>
  <si>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</si>
  <si>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</si>
  <si>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</si>
  <si>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</si>
  <si>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</si>
  <si>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</si>
  <si>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</si>
  <si>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</si>
  <si>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</si>
  <si>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</si>
  <si>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</si>
  <si>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</si>
  <si>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</si>
  <si>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</si>
  <si>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</si>
  <si>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</si>
  <si>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</si>
  <si>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</si>
  <si>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</si>
  <si>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</si>
  <si>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</si>
  <si>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</si>
  <si>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</si>
  <si>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</si>
  <si>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</si>
  <si>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</si>
  <si>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</si>
  <si>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</si>
  <si>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</si>
  <si>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</si>
  <si>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</si>
  <si>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</si>
  <si>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</si>
  <si>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</si>
  <si>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</si>
  <si>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</si>
  <si>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</si>
  <si>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</si>
  <si>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</si>
  <si>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</si>
  <si>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</si>
  <si>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</si>
  <si>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</si>
  <si>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</si>
  <si>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</si>
  <si>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</si>
  <si>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</si>
  <si>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</si>
  <si>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</si>
  <si>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</si>
  <si>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</si>
  <si>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</si>
  <si>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</si>
  <si>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</si>
  <si>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</si>
  <si>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</si>
  <si>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</si>
  <si>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</si>
  <si>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</si>
  <si>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</si>
  <si>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</si>
  <si>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</si>
  <si>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</si>
  <si>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</si>
  <si>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</si>
  <si>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</si>
  <si>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</si>
  <si>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</si>
  <si>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</si>
  <si>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</si>
  <si>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</si>
  <si>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</si>
  <si>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</si>
  <si>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</si>
  <si>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</si>
  <si>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</si>
  <si>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</si>
  <si>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</si>
  <si>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</si>
  <si>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</si>
  <si>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</si>
  <si>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</si>
  <si>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</si>
  <si>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</si>
  <si>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</si>
  <si>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</si>
  <si>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</si>
  <si>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</si>
  <si>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</si>
  <si>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</si>
  <si>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</si>
  <si>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</si>
  <si>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</si>
  <si>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</si>
  <si>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</si>
  <si>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</si>
  <si>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</si>
  <si>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</si>
  <si>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</si>
  <si>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</si>
  <si>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</si>
  <si>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</si>
  <si>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</si>
  <si>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</si>
  <si>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</si>
  <si>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</si>
  <si>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</si>
  <si>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</si>
  <si>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</si>
  <si>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</si>
  <si>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</si>
  <si>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</si>
  <si>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</si>
  <si>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</si>
  <si>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</si>
  <si>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</si>
  <si>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</si>
  <si>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</si>
  <si>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</si>
  <si>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</si>
  <si>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</si>
  <si>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</si>
  <si>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</si>
  <si>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</si>
  <si>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</si>
  <si>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</si>
  <si>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</si>
  <si>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</si>
  <si>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</si>
  <si>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</si>
  <si>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</si>
  <si>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</si>
  <si>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</si>
  <si>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</si>
  <si>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</si>
  <si>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</si>
  <si>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</si>
  <si>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</si>
  <si>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</si>
  <si>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</si>
  <si>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</si>
  <si>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</si>
  <si>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</si>
  <si>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</si>
  <si>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</si>
  <si>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</si>
  <si>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</si>
  <si>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</si>
  <si>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</si>
  <si>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</si>
  <si>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</si>
  <si>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</si>
  <si>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</si>
  <si>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</si>
  <si>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</si>
  <si>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</si>
  <si>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</si>
  <si>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</si>
  <si>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</si>
  <si>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</si>
  <si>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</si>
  <si>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</si>
  <si>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</si>
  <si>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</si>
  <si>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</si>
  <si>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</si>
  <si>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</si>
  <si>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</si>
  <si>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</si>
  <si>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</si>
  <si>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</si>
  <si>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</si>
  <si>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</si>
  <si>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</si>
  <si>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</si>
  <si>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</si>
  <si>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</si>
  <si>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</si>
  <si>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</si>
  <si>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</si>
  <si>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</si>
  <si>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</si>
  <si>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</si>
  <si>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</si>
  <si>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</si>
  <si>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</si>
  <si>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</si>
  <si>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</si>
  <si>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</si>
  <si>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</si>
  <si>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</si>
  <si>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</si>
  <si>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</si>
  <si>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</si>
  <si>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</si>
  <si>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</si>
  <si>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</si>
  <si>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</si>
  <si>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</si>
  <si>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</si>
  <si>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</si>
  <si>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</si>
  <si>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</si>
  <si>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</si>
  <si>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</si>
  <si>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</si>
  <si>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</si>
  <si>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</si>
  <si>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</si>
  <si>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</si>
  <si>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</si>
  <si>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</si>
  <si>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</si>
  <si>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</si>
  <si>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</si>
  <si>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</si>
  <si>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</si>
  <si>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</si>
  <si>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</si>
  <si>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</si>
  <si>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</si>
  <si>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</si>
  <si>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</si>
  <si>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</si>
  <si>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</si>
  <si>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</si>
  <si>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</si>
  <si>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</si>
  <si>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</si>
  <si>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</si>
  <si>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</si>
  <si>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</si>
  <si>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</si>
  <si>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</si>
  <si>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</si>
  <si>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</si>
  <si>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</si>
  <si>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</si>
  <si>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</si>
  <si>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</si>
  <si>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</si>
  <si>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</si>
  <si>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</si>
  <si>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</si>
  <si>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</si>
  <si>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</si>
  <si>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</si>
  <si>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</si>
  <si>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</si>
  <si>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</si>
  <si>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</si>
  <si>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</si>
  <si>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</si>
  <si>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</si>
  <si>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</si>
  <si>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</si>
  <si>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</si>
  <si>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</si>
  <si>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</si>
  <si>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</si>
  <si>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</si>
  <si>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</si>
  <si>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</si>
  <si>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</si>
  <si>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</si>
  <si>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</si>
  <si>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</si>
  <si>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</si>
  <si>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</si>
  <si>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</si>
  <si>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</si>
  <si>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</si>
  <si>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</si>
  <si>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</si>
  <si>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</si>
  <si>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</si>
  <si>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</si>
  <si>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</si>
  <si>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</si>
  <si>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</si>
  <si>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</si>
  <si>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</si>
  <si>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</si>
  <si>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</si>
  <si>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</si>
  <si>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</si>
  <si>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</si>
  <si>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</si>
  <si>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</si>
  <si>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</si>
  <si>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</si>
  <si>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</si>
  <si>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</si>
  <si>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</si>
  <si>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</si>
  <si>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</si>
  <si>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</si>
  <si>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</si>
  <si>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</si>
  <si>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</si>
  <si>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</si>
  <si>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</si>
  <si>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</si>
  <si>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</si>
  <si>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</si>
  <si>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</si>
  <si>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</si>
  <si>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</si>
  <si>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</si>
  <si>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</si>
  <si>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</si>
  <si>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</si>
  <si>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</si>
  <si>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</si>
  <si>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</si>
  <si>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</si>
  <si>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</si>
  <si>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</si>
  <si>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</si>
  <si>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</si>
  <si>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</si>
  <si>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</si>
  <si>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</si>
  <si>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</si>
  <si>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</si>
  <si>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</si>
  <si>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</si>
  <si>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</si>
  <si>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</si>
  <si>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</si>
  <si>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</si>
  <si>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</si>
  <si>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</si>
  <si>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</si>
  <si>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</si>
  <si>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</si>
  <si>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</si>
  <si>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</si>
  <si>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</si>
  <si>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</si>
  <si>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</si>
  <si>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</si>
  <si>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</si>
  <si>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</si>
  <si>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</si>
  <si>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</si>
  <si>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</si>
  <si>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</si>
  <si>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</si>
  <si>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</si>
  <si>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</si>
  <si>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</si>
  <si>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</si>
  <si>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</si>
  <si>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</si>
  <si>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</si>
  <si>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</si>
  <si>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</si>
  <si>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</si>
  <si>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</si>
  <si>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</si>
  <si>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</si>
  <si>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</si>
  <si>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</si>
  <si>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</si>
  <si>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</si>
  <si>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</si>
  <si>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</si>
  <si>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</si>
  <si>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</si>
  <si>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</si>
  <si>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</si>
  <si>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</si>
  <si>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</si>
  <si>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</si>
  <si>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</si>
  <si>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</si>
  <si>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</si>
  <si>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</si>
  <si>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</si>
  <si>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</si>
  <si>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</si>
  <si>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</si>
  <si>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</si>
  <si>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</si>
  <si>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</si>
  <si>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</si>
  <si>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</si>
  <si>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</si>
  <si>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</si>
  <si>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</si>
  <si>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</si>
  <si>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</si>
  <si>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</si>
  <si>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</si>
  <si>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</si>
  <si>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</si>
  <si>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</si>
  <si>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</si>
  <si>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</si>
  <si>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</si>
  <si>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</si>
  <si>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</si>
  <si>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</si>
  <si>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</si>
  <si>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</si>
  <si>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</si>
  <si>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</si>
  <si>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</si>
  <si>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</si>
  <si>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</si>
  <si>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</si>
  <si>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</si>
  <si>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</si>
  <si>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</si>
  <si>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</si>
  <si>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</si>
  <si>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</si>
  <si>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</si>
  <si>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</si>
  <si>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</si>
  <si>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</si>
  <si>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</si>
  <si>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</si>
  <si>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</si>
  <si>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</si>
  <si>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</si>
  <si>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</si>
  <si>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</si>
  <si>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</si>
  <si>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</si>
  <si>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</si>
  <si>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</si>
  <si>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</si>
  <si>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</si>
  <si>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</si>
  <si>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</si>
  <si>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</si>
  <si>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</si>
  <si>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</si>
  <si>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</si>
  <si>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</si>
  <si>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</si>
  <si>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</si>
  <si>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</si>
  <si>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</si>
  <si>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</si>
  <si>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</si>
  <si>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</si>
  <si>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</si>
  <si>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</si>
  <si>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</si>
  <si>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</si>
  <si>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</si>
  <si>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</si>
  <si>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</si>
  <si>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</si>
  <si>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</si>
  <si>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</si>
  <si>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</si>
  <si>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</si>
  <si>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</si>
  <si>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</si>
  <si>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</si>
  <si>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</si>
  <si>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</si>
  <si>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</si>
  <si>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</si>
  <si>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</si>
  <si>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</si>
  <si>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</si>
  <si>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</si>
  <si>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</si>
  <si>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</si>
  <si>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</si>
  <si>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</si>
  <si>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</si>
  <si>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</si>
  <si>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</si>
  <si>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</si>
  <si>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</si>
  <si>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</si>
  <si>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</si>
  <si>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</si>
  <si>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</si>
  <si>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</si>
  <si>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</si>
  <si>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</si>
  <si>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</si>
  <si>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</si>
  <si>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</si>
  <si>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</si>
  <si>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</si>
  <si>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</si>
  <si>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</si>
  <si>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</si>
  <si>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</si>
  <si>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</si>
  <si>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</si>
  <si>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</si>
  <si>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</si>
  <si>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</si>
  <si>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</si>
  <si>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</si>
  <si>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</si>
  <si>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</si>
  <si>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</si>
  <si>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</si>
  <si>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</si>
  <si>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</si>
  <si>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</si>
  <si>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</si>
  <si>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</si>
  <si>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</si>
  <si>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</si>
  <si>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</si>
  <si>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</si>
  <si>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</si>
  <si>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</si>
  <si>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</si>
  <si>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</si>
  <si>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</si>
  <si>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</si>
  <si>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</si>
  <si>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</si>
  <si>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</si>
  <si>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</si>
  <si>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</si>
  <si>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</si>
  <si>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</si>
  <si>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</si>
  <si>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</si>
  <si>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</si>
  <si>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</si>
  <si>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</si>
  <si>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</si>
  <si>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</si>
  <si>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</si>
  <si>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</si>
  <si>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</si>
  <si>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</si>
  <si>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</si>
  <si>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</si>
  <si>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</si>
  <si>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</si>
  <si>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</si>
  <si>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</si>
  <si>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</si>
  <si>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</si>
  <si>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</si>
  <si>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</si>
  <si>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</si>
  <si>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</si>
  <si>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</si>
  <si>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</si>
  <si>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</si>
  <si>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</si>
  <si>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</si>
  <si>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</si>
  <si>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</si>
  <si>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</si>
  <si>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</si>
  <si>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</si>
  <si>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</si>
  <si>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</si>
  <si>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</si>
  <si>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</si>
  <si>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</si>
  <si>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</si>
  <si>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</si>
  <si>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</si>
  <si>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</si>
  <si>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</si>
  <si>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</si>
  <si>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</si>
  <si>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</si>
  <si>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</si>
  <si>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</si>
  <si>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</si>
  <si>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</si>
  <si>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</si>
  <si>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</si>
  <si>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</si>
  <si>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</si>
  <si>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</si>
  <si>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</si>
  <si>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</si>
  <si>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</si>
  <si>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</si>
  <si>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</si>
  <si>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</si>
  <si>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</si>
  <si>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</si>
  <si>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</si>
  <si>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</si>
  <si>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</si>
  <si>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</si>
  <si>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</si>
  <si>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</si>
  <si>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</si>
  <si>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</si>
  <si>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</si>
  <si>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</si>
  <si>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</si>
  <si>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</si>
  <si>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</si>
  <si>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</si>
  <si>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</si>
  <si>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</si>
  <si>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</si>
  <si>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</si>
  <si>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</si>
  <si>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</si>
  <si>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</si>
  <si>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</si>
  <si>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</si>
  <si>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</si>
  <si>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</si>
  <si>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</si>
  <si>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</si>
  <si>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</si>
  <si>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</si>
  <si>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</si>
  <si>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</si>
  <si>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</si>
  <si>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</si>
  <si>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</si>
  <si>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</si>
  <si>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</si>
  <si>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</si>
  <si>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</si>
  <si>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</si>
  <si>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</si>
  <si>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</si>
  <si>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</si>
  <si>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</si>
  <si>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</si>
  <si>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</si>
  <si>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</si>
  <si>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</si>
  <si>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</si>
  <si>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</si>
  <si>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</si>
  <si>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</si>
  <si>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</si>
  <si>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</si>
  <si>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</si>
  <si>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</si>
  <si>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</si>
  <si>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</si>
  <si>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</si>
  <si>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</si>
  <si>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</si>
  <si>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</si>
  <si>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</si>
  <si>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</si>
  <si>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</si>
  <si>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</si>
  <si>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</si>
  <si>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</si>
  <si>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</si>
  <si>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</si>
  <si>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</si>
  <si>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</si>
  <si>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</si>
  <si>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</si>
  <si>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</si>
  <si>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</si>
  <si>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</si>
  <si>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</si>
  <si>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</si>
  <si>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</si>
  <si>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</si>
  <si>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</si>
  <si>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</si>
  <si>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</si>
  <si>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</si>
  <si>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</si>
  <si>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</si>
  <si>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</si>
  <si>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</si>
  <si>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</si>
  <si>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</si>
  <si>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</si>
  <si>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</si>
  <si>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</si>
  <si>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</si>
  <si>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</si>
  <si>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</si>
  <si>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</si>
  <si>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</si>
  <si>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</si>
  <si>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</si>
  <si>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</si>
  <si>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</si>
  <si>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</si>
  <si>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</si>
  <si>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</si>
  <si>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</si>
  <si>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</si>
  <si>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</si>
  <si>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</si>
  <si>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</si>
  <si>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</si>
  <si>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</si>
  <si>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</si>
  <si>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</si>
  <si>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</si>
  <si>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</si>
  <si>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</si>
  <si>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</si>
  <si>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</si>
  <si>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</si>
  <si>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</si>
  <si>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</si>
  <si>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</si>
  <si>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</si>
  <si>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</si>
  <si>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</si>
  <si>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</si>
  <si>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</si>
  <si>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</si>
  <si>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</si>
  <si>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</si>
  <si>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</si>
  <si>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</si>
  <si>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</si>
  <si>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</si>
  <si>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</si>
  <si>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</si>
  <si>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</si>
  <si>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</si>
  <si>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</si>
  <si>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</si>
  <si>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</si>
  <si>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</si>
  <si>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</si>
  <si>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</si>
  <si>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</si>
  <si>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</si>
  <si>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</si>
  <si>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</si>
  <si>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</si>
  <si>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</si>
  <si>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</si>
  <si>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</si>
  <si>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</si>
  <si>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</si>
  <si>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</si>
  <si>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</si>
  <si>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</si>
  <si>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</si>
  <si>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</si>
  <si>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</si>
  <si>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</si>
  <si>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</si>
  <si>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</si>
  <si>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</si>
  <si>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</si>
  <si>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</si>
  <si>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</si>
  <si>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</si>
  <si>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</si>
  <si>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</si>
  <si>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</si>
  <si>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</si>
  <si>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</si>
  <si>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</si>
  <si>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</si>
  <si>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</si>
  <si>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</si>
  <si>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</si>
  <si>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</si>
  <si>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</si>
  <si>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</si>
  <si>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</si>
  <si>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</si>
  <si>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</si>
  <si>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</si>
  <si>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</si>
  <si>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</si>
  <si>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</si>
  <si>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</si>
  <si>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</si>
  <si>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</si>
  <si>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</si>
  <si>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</si>
  <si>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</si>
  <si>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</si>
  <si>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</si>
  <si>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</si>
  <si>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</si>
  <si>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</si>
  <si>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</si>
  <si>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</si>
  <si>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</si>
  <si>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</si>
  <si>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</si>
  <si>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</si>
  <si>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</si>
  <si>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</si>
  <si>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</si>
  <si>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</si>
  <si>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</si>
  <si>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</si>
  <si>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</si>
  <si>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</si>
  <si>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</si>
  <si>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</si>
  <si>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</si>
  <si>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</si>
  <si>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</si>
  <si>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</si>
  <si>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</si>
  <si>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</si>
  <si>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</si>
  <si>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</si>
  <si>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</si>
  <si>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</si>
  <si>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</si>
  <si>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</si>
  <si>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</si>
  <si>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</si>
  <si>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</si>
  <si>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</si>
  <si>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</si>
  <si>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</si>
  <si>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</si>
  <si>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</si>
  <si>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</si>
  <si>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</si>
  <si>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</si>
  <si>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</si>
  <si>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</si>
  <si>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</si>
  <si>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</si>
  <si>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</si>
  <si>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</si>
  <si>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</si>
  <si>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</si>
  <si>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</si>
  <si>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</si>
  <si>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</si>
  <si>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</si>
  <si>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</si>
  <si>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</si>
  <si>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</si>
  <si>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</si>
  <si>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</si>
  <si>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</si>
  <si>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</si>
  <si>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</si>
  <si>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</si>
  <si>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</si>
  <si>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</si>
  <si>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</si>
  <si>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</si>
  <si>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</si>
  <si>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</si>
  <si>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</si>
  <si>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</si>
  <si>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</si>
  <si>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</si>
  <si>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</si>
  <si>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</si>
  <si>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</si>
  <si>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</si>
  <si>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</si>
  <si>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</si>
  <si>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</si>
  <si>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</si>
  <si>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</si>
  <si>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</si>
  <si>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</si>
  <si>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</si>
  <si>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</si>
  <si>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</si>
  <si>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</si>
  <si>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</si>
  <si>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</si>
  <si>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</si>
  <si>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</si>
  <si>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</si>
  <si>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</si>
  <si>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</si>
  <si>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</si>
  <si>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</si>
  <si>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</si>
  <si>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</si>
  <si>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</si>
  <si>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</si>
  <si>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</si>
  <si>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</si>
  <si>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</si>
  <si>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</si>
  <si>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</si>
  <si>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</si>
  <si>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</si>
  <si>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</si>
  <si>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</si>
  <si>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</si>
  <si>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</si>
  <si>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</si>
  <si>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</si>
  <si>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</si>
  <si>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</si>
  <si>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</si>
  <si>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</si>
  <si>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</si>
  <si>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</si>
  <si>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</si>
  <si>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</si>
  <si>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</si>
  <si>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</si>
  <si>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</si>
  <si>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</si>
  <si>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</si>
  <si>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</si>
  <si>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</si>
  <si>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</si>
  <si>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</si>
  <si>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</si>
  <si>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</si>
  <si>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</si>
  <si>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</si>
  <si>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</si>
  <si>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</si>
  <si>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</si>
  <si>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</si>
  <si>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</si>
  <si>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</si>
  <si>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</si>
  <si>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</si>
  <si>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</si>
  <si>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</si>
  <si>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</si>
  <si>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</si>
  <si>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</si>
  <si>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</si>
  <si>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</si>
  <si>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</si>
  <si>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</si>
  <si>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</si>
  <si>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</si>
  <si>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</si>
  <si>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</si>
  <si>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</si>
  <si>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</si>
  <si>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</si>
  <si>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</si>
  <si>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</si>
  <si>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</si>
  <si>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</si>
  <si>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</si>
  <si>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</si>
  <si>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</si>
  <si>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</si>
  <si>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</si>
  <si>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</si>
  <si>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</si>
  <si>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</si>
  <si>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</si>
  <si>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</si>
  <si>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</si>
  <si>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</si>
  <si>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</si>
  <si>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</si>
  <si>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</si>
  <si>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</si>
  <si>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</si>
  <si>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</si>
  <si>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</si>
  <si>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</si>
  <si>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</si>
  <si>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</si>
  <si>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</si>
  <si>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</si>
  <si>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</si>
  <si>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</si>
  <si>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</si>
  <si>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</si>
  <si>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</si>
  <si>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</si>
  <si>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</si>
  <si>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</si>
  <si>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</si>
  <si>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</si>
  <si>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</si>
  <si>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</si>
  <si>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</si>
  <si>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</si>
  <si>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</si>
  <si>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</si>
  <si>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</si>
  <si>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</si>
  <si>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</si>
  <si>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</si>
  <si>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</si>
  <si>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</si>
  <si>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</si>
  <si>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</si>
  <si>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</si>
  <si>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</si>
  <si>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</si>
  <si>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</si>
  <si>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</si>
  <si>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</si>
  <si>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</si>
  <si>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</si>
  <si>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</si>
  <si>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</si>
  <si>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</si>
  <si>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</si>
  <si>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</si>
  <si>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</si>
  <si>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</si>
  <si>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</si>
  <si>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</si>
  <si>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</si>
  <si>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</si>
  <si>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</si>
  <si>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</si>
  <si>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</si>
  <si>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</si>
  <si>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</si>
  <si>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</si>
  <si>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</si>
  <si>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</si>
  <si>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</si>
  <si>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</si>
  <si>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</si>
  <si>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</si>
  <si>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</si>
  <si>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</si>
  <si>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</si>
  <si>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</si>
  <si>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</si>
  <si>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</si>
  <si>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</si>
  <si>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</si>
  <si>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</si>
  <si>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</si>
  <si>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</si>
  <si>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</si>
  <si>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</si>
  <si>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</si>
  <si>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</si>
  <si>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</si>
  <si>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</si>
  <si>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</si>
  <si>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</si>
  <si>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</si>
  <si>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</si>
  <si>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</si>
  <si>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</si>
  <si>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</si>
  <si>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</si>
  <si>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</si>
  <si>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</si>
  <si>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</si>
  <si>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</si>
  <si>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</si>
  <si>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</si>
  <si>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</si>
  <si>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</si>
  <si>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</si>
  <si>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</si>
  <si>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</si>
  <si>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</si>
  <si>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</si>
  <si>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</si>
  <si>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</si>
  <si>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</si>
  <si>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</si>
  <si>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</si>
  <si>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</si>
  <si>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</si>
  <si>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</si>
  <si>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</si>
  <si>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</si>
  <si>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</si>
  <si>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</si>
  <si>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</si>
  <si>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</si>
  <si>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</si>
  <si>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</si>
  <si>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</si>
  <si>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</si>
  <si>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</si>
  <si>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</si>
  <si>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</si>
  <si>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</si>
  <si>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</si>
  <si>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</si>
  <si>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</si>
  <si>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</si>
  <si>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</si>
  <si>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</si>
  <si>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</si>
  <si>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</si>
  <si>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</si>
  <si>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</si>
  <si>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</si>
  <si>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</si>
  <si>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</si>
  <si>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</si>
  <si>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</si>
  <si>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</si>
  <si>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</si>
  <si>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</si>
  <si>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</si>
  <si>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</si>
  <si>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</si>
  <si>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</si>
  <si>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</si>
  <si>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</si>
  <si>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</si>
  <si>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</si>
  <si>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</si>
  <si>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</si>
  <si>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</si>
  <si>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</si>
  <si>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</si>
  <si>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</si>
  <si>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</si>
  <si>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</si>
  <si>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</si>
  <si>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</si>
  <si>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</si>
  <si>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</si>
  <si>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</si>
  <si>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</si>
  <si>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</si>
  <si>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</si>
  <si>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</si>
  <si>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</si>
  <si>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</si>
  <si>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</si>
  <si>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</si>
  <si>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</si>
  <si>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</si>
  <si>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</si>
  <si>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</si>
  <si>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</si>
  <si>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</si>
  <si>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</si>
  <si>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</si>
  <si>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</si>
  <si>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</si>
  <si>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</si>
  <si>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</si>
  <si>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</si>
  <si>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</si>
  <si>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</si>
  <si>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</si>
  <si>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</si>
  <si>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</si>
  <si>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</si>
  <si>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</si>
  <si>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</si>
  <si>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</si>
  <si>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</si>
  <si>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</si>
  <si>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</si>
  <si>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</si>
  <si>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</si>
  <si>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</si>
  <si>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</si>
  <si>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</si>
  <si>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</si>
  <si>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</si>
  <si>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</si>
  <si>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</si>
  <si>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</si>
  <si>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</si>
  <si>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</si>
  <si>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</si>
  <si>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</si>
  <si>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</si>
  <si>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</si>
  <si>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</si>
  <si>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</si>
  <si>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</si>
  <si>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</si>
  <si>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</si>
  <si>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</si>
  <si>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</si>
  <si>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</si>
  <si>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</si>
  <si>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</si>
  <si>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</si>
  <si>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</si>
  <si>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</si>
  <si>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</si>
  <si>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</si>
  <si>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</si>
  <si>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</si>
  <si>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</si>
  <si>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</si>
  <si>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</si>
  <si>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</si>
  <si>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</si>
  <si>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</si>
  <si>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</si>
  <si>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</si>
  <si>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</si>
  <si>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</si>
  <si>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</si>
  <si>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</si>
  <si>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</si>
  <si>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</si>
  <si>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</si>
  <si>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</si>
  <si>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</si>
  <si>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</si>
  <si>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</si>
  <si>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</si>
  <si>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</si>
  <si>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</si>
  <si>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</si>
  <si>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</si>
  <si>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</si>
  <si>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</si>
  <si>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</si>
  <si>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</si>
  <si>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</si>
  <si>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</si>
  <si>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</si>
  <si>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</si>
  <si>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</si>
  <si>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</si>
  <si>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</si>
  <si>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</si>
  <si>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</si>
  <si>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</si>
  <si>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</si>
  <si>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</si>
  <si>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</si>
  <si>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</si>
  <si>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</si>
  <si>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</si>
  <si>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</si>
  <si>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</si>
  <si>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</si>
  <si>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</si>
  <si>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</si>
  <si>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</si>
  <si>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</si>
  <si>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</si>
  <si>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</si>
  <si>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</si>
  <si>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</si>
  <si>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</si>
  <si>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</si>
  <si>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</si>
  <si>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</si>
  <si>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</si>
  <si>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</si>
  <si>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</si>
  <si>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</si>
  <si>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</si>
  <si>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</si>
  <si>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</si>
  <si>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</si>
  <si>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</si>
  <si>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</si>
  <si>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</si>
  <si>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</si>
  <si>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</si>
  <si>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</si>
  <si>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</si>
  <si>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</si>
  <si>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</si>
  <si>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</si>
  <si>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</si>
  <si>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</si>
  <si>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</si>
  <si>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</si>
  <si>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</si>
  <si>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</si>
  <si>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</si>
  <si>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</si>
  <si>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</si>
  <si>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</si>
  <si>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</si>
  <si>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</si>
  <si>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</si>
  <si>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</si>
  <si>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</si>
  <si>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</si>
  <si>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</si>
  <si>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</si>
  <si>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</si>
  <si>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</si>
  <si>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</si>
  <si>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</si>
  <si>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</si>
  <si>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</si>
  <si>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</si>
  <si>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</si>
  <si>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</si>
  <si>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</si>
  <si>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</si>
  <si>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</si>
  <si>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</si>
  <si>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</si>
  <si>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</si>
  <si>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</si>
  <si>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</si>
  <si>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</si>
  <si>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</si>
  <si>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</si>
  <si>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</si>
  <si>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</si>
  <si>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</si>
  <si>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</si>
  <si>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</si>
  <si>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</si>
  <si>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</si>
  <si>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</si>
  <si>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</si>
  <si>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</si>
  <si>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</si>
  <si>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</si>
  <si>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</si>
  <si>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</si>
  <si>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</si>
  <si>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</si>
  <si>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</si>
  <si>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</si>
  <si>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</si>
  <si>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</si>
  <si>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</si>
  <si>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</si>
  <si>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</si>
  <si>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</si>
  <si>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</si>
  <si>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</si>
  <si>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</si>
  <si>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</si>
  <si>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</si>
  <si>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</si>
  <si>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</si>
  <si>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</si>
  <si>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</si>
  <si>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</si>
  <si>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</si>
  <si>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</si>
  <si>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</si>
  <si>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</si>
  <si>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</si>
  <si>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</si>
  <si>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</si>
  <si>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</si>
  <si>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</si>
  <si>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</si>
  <si>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</si>
  <si>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</si>
  <si>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</si>
  <si>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</si>
  <si>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</si>
  <si>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</si>
  <si>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</si>
  <si>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</si>
  <si>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</si>
  <si>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</si>
  <si>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</si>
  <si>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</si>
  <si>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</si>
  <si>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</si>
  <si>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</si>
  <si>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</si>
  <si>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</si>
  <si>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</si>
  <si>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</si>
  <si>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</si>
  <si>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</si>
  <si>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</si>
  <si>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</si>
  <si>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</si>
  <si>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</si>
  <si>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</si>
  <si>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</si>
  <si>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</si>
  <si>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</si>
  <si>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</si>
  <si>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</si>
  <si>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</si>
  <si>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</si>
  <si>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</si>
  <si>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</si>
  <si>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</si>
  <si>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</si>
  <si>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</si>
  <si>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</si>
  <si>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</si>
  <si>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</si>
  <si>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</si>
  <si>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</si>
  <si>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</si>
  <si>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</si>
  <si>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</si>
  <si>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</si>
  <si>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</si>
  <si>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</si>
  <si>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</si>
  <si>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</si>
  <si>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</si>
  <si>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</si>
  <si>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</si>
  <si>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</si>
  <si>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</si>
  <si>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</si>
  <si>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</si>
  <si>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</si>
  <si>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</si>
  <si>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</si>
  <si>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</si>
  <si>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</si>
  <si>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</si>
  <si>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</si>
  <si>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</si>
  <si>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</si>
  <si>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</si>
  <si>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</si>
  <si>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</si>
  <si>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</si>
  <si>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</si>
  <si>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</si>
  <si>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</si>
  <si>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</si>
  <si>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</si>
  <si>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</si>
  <si>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</si>
  <si>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</si>
  <si>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</si>
  <si>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</si>
  <si>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</si>
  <si>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</si>
  <si>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</si>
  <si>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</si>
  <si>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</si>
  <si>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</si>
  <si>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</si>
  <si>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</si>
  <si>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</si>
  <si>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</si>
  <si>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</si>
  <si>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</si>
  <si>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</si>
  <si>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</si>
  <si>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</si>
  <si>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</si>
  <si>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</si>
  <si>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</si>
  <si>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</si>
  <si>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</si>
  <si>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</si>
  <si>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</si>
  <si>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</si>
  <si>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</si>
  <si>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</si>
  <si>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</si>
  <si>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</si>
  <si>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</si>
  <si>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</si>
  <si>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</si>
  <si>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</si>
  <si>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</si>
  <si>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</si>
  <si>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</si>
  <si>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</si>
  <si>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</si>
  <si>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</si>
  <si>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</si>
  <si>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</si>
  <si>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</si>
  <si>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</si>
  <si>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</si>
  <si>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</si>
  <si>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</si>
  <si>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</si>
  <si>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</si>
  <si>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</si>
  <si>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</si>
  <si>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</si>
  <si>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</si>
  <si>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</si>
  <si>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</si>
  <si>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</si>
  <si>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</si>
  <si>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</si>
  <si>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</si>
  <si>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</si>
  <si>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</si>
  <si>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</si>
  <si>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</si>
  <si>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</si>
  <si>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</si>
  <si>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</si>
  <si>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</si>
  <si>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</si>
  <si>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</si>
  <si>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</si>
  <si>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</si>
  <si>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</si>
  <si>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</si>
  <si>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</si>
  <si>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</si>
  <si>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</si>
  <si>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</si>
  <si>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</si>
  <si>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</si>
  <si>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</si>
  <si>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</si>
  <si>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</si>
  <si>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</si>
  <si>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</si>
  <si>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</si>
  <si>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</si>
  <si>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</si>
  <si>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</si>
  <si>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</si>
  <si>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</si>
  <si>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</si>
  <si>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</si>
  <si>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</si>
  <si>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</si>
  <si>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</si>
  <si>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</si>
  <si>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</si>
  <si>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</si>
  <si>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</si>
  <si>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</si>
  <si>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</si>
  <si>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</si>
  <si>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</si>
  <si>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</si>
  <si>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</si>
  <si>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</si>
  <si>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</si>
  <si>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</si>
  <si>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</si>
  <si>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</si>
  <si>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</si>
  <si>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</si>
  <si>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</si>
  <si>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</si>
  <si>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</si>
  <si>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</si>
  <si>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</si>
  <si>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</si>
  <si>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</si>
  <si>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</si>
  <si>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</si>
  <si>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</si>
  <si>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</si>
  <si>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</si>
  <si>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</si>
  <si>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</si>
  <si>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</si>
  <si>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</si>
  <si>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</si>
  <si>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</si>
  <si>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</si>
  <si>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</si>
  <si>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</si>
  <si>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</si>
  <si>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</si>
  <si>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</si>
  <si>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</si>
  <si>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</si>
  <si>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</si>
  <si>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</si>
  <si>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</si>
  <si>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</si>
  <si>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</si>
  <si>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</si>
  <si>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</si>
  <si>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</si>
  <si>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</si>
  <si>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</si>
  <si>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</si>
  <si>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</si>
  <si>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</si>
  <si>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</si>
  <si>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</si>
  <si>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</si>
  <si>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</si>
  <si>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</si>
  <si>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</si>
  <si>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</si>
  <si>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</si>
  <si>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</si>
  <si>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</si>
  <si>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</si>
  <si>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</si>
  <si>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</si>
  <si>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</si>
  <si>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</si>
  <si>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</si>
  <si>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</si>
  <si>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</si>
  <si>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</si>
  <si>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</si>
  <si>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</si>
  <si>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</si>
  <si>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</si>
  <si>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</si>
  <si>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</si>
  <si>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</si>
  <si>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</si>
  <si>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</si>
  <si>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</si>
  <si>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</si>
  <si>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</si>
  <si>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</si>
  <si>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</si>
  <si>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</si>
  <si>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</si>
  <si>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</si>
  <si>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</si>
  <si>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</si>
  <si>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</si>
  <si>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</si>
  <si>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</si>
  <si>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</si>
  <si>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</si>
  <si>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</si>
  <si>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</si>
  <si>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</si>
  <si>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</si>
  <si>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</si>
  <si>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</si>
  <si>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</si>
  <si>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</si>
  <si>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</si>
  <si>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</si>
  <si>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</si>
  <si>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</si>
  <si>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</si>
  <si>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</si>
  <si>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</si>
  <si>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</si>
  <si>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</si>
  <si>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</si>
  <si>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</si>
  <si>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</si>
  <si>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</si>
  <si>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</si>
  <si>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</si>
  <si>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</si>
  <si>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</si>
  <si>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</si>
  <si>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</si>
  <si>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</si>
  <si>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</si>
  <si>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</si>
  <si>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</si>
  <si>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</si>
  <si>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</si>
  <si>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</si>
  <si>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</si>
  <si>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</si>
  <si>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</si>
  <si>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</si>
  <si>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</si>
  <si>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</si>
  <si>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</si>
  <si>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</si>
  <si>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</si>
  <si>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</si>
  <si>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</si>
  <si>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</si>
  <si>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</si>
  <si>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</si>
  <si>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</si>
  <si>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</si>
  <si>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</si>
  <si>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</si>
  <si>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</si>
  <si>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</si>
  <si>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</si>
  <si>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</si>
  <si>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</si>
  <si>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</si>
  <si>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</si>
  <si>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</si>
  <si>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</si>
  <si>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</si>
  <si>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</si>
  <si>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</si>
  <si>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</si>
  <si>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</si>
  <si>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</si>
  <si>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</si>
  <si>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</si>
  <si>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</si>
  <si>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</si>
  <si>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</si>
  <si>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</si>
  <si>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</si>
  <si>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</si>
  <si>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</si>
  <si>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</si>
  <si>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</si>
  <si>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</si>
  <si>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</si>
  <si>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</si>
  <si>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</si>
  <si>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</si>
  <si>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</si>
  <si>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</si>
  <si>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</si>
  <si>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</si>
  <si>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</si>
  <si>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</si>
  <si>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</si>
  <si>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</si>
  <si>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</si>
  <si>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</si>
  <si>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</si>
  <si>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</si>
  <si>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</si>
  <si>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</si>
  <si>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</si>
  <si>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</si>
  <si>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</si>
  <si>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</si>
  <si>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</si>
  <si>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</si>
  <si>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</si>
  <si>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</si>
  <si>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</si>
  <si>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</si>
  <si>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</si>
  <si>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</si>
  <si>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</si>
  <si>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</si>
  <si>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</si>
  <si>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</si>
  <si>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</si>
  <si>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</si>
  <si>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</si>
  <si>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</si>
  <si>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</si>
  <si>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</si>
  <si>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</si>
  <si>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</si>
  <si>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</si>
  <si>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</si>
  <si>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</si>
  <si>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</si>
  <si>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</si>
  <si>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</si>
  <si>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</si>
  <si>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</si>
  <si>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</si>
  <si>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</si>
  <si>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</si>
  <si>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</si>
  <si>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</si>
  <si>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</si>
  <si>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</si>
  <si>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</si>
  <si>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</si>
  <si>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</si>
  <si>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</si>
  <si>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</si>
  <si>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</si>
  <si>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</si>
  <si>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</si>
  <si>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</si>
  <si>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</si>
  <si>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</si>
  <si>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</si>
  <si>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</si>
  <si>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</si>
  <si>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</si>
  <si>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</si>
  <si>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</si>
  <si>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</si>
  <si>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</si>
  <si>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</si>
  <si>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</si>
  <si>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</si>
  <si>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</si>
  <si>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</si>
  <si>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</si>
  <si>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</si>
  <si>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</si>
  <si>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</si>
  <si>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</si>
  <si>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</si>
  <si>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</si>
  <si>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</si>
  <si>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</si>
  <si>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</si>
  <si>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</si>
  <si>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</si>
  <si>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</si>
  <si>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</si>
  <si>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</si>
  <si>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</si>
  <si>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</si>
  <si>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</si>
  <si>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</si>
  <si>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</si>
  <si>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</si>
  <si>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</si>
  <si>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</si>
  <si>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</si>
  <si>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</si>
  <si>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</si>
  <si>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</si>
  <si>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</si>
  <si>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</si>
  <si>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</si>
  <si>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</si>
  <si>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</si>
  <si>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</si>
  <si>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</si>
  <si>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</si>
  <si>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</si>
  <si>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</si>
  <si>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</si>
  <si>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</si>
  <si>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</si>
  <si>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</si>
  <si>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</si>
  <si>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</si>
  <si>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</si>
  <si>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</si>
  <si>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</si>
  <si>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</si>
  <si>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</si>
  <si>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</si>
  <si>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</si>
  <si>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</si>
  <si>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</si>
  <si>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</si>
  <si>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</si>
  <si>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</si>
  <si>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</si>
  <si>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</si>
  <si>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</si>
  <si>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</si>
  <si>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</si>
  <si>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</si>
  <si>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</si>
  <si>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</si>
  <si>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</si>
  <si>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</si>
  <si>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</si>
  <si>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</si>
  <si>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</si>
  <si>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</si>
  <si>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</si>
  <si>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</si>
  <si>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</si>
  <si>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</si>
  <si>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</si>
  <si>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</si>
  <si>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</si>
  <si>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</si>
  <si>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</si>
  <si>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</si>
  <si>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</si>
  <si>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</si>
  <si>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</si>
  <si>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</si>
  <si>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</si>
  <si>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</si>
  <si>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</si>
  <si>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</si>
  <si>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</si>
  <si>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</si>
  <si>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</si>
  <si>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</si>
  <si>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</si>
  <si>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</si>
  <si>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</si>
  <si>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</si>
  <si>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</si>
  <si>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</si>
  <si>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</si>
  <si>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</si>
  <si>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</si>
  <si>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</si>
  <si>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</si>
  <si>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</si>
  <si>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</si>
  <si>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</si>
  <si>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</si>
  <si>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</si>
  <si>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</si>
  <si>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</si>
  <si>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</si>
  <si>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</si>
  <si>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</si>
  <si>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</si>
  <si>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</si>
  <si>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</si>
  <si>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</si>
  <si>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</si>
  <si>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</si>
  <si>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</si>
  <si>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</si>
  <si>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</si>
  <si>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</si>
  <si>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</si>
  <si>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</si>
  <si>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</si>
  <si>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</si>
  <si>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</si>
  <si>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</si>
  <si>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</si>
  <si>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</si>
  <si>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</si>
  <si>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</si>
  <si>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</si>
  <si>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</si>
  <si>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</si>
  <si>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</si>
  <si>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</si>
  <si>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</si>
  <si>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</si>
  <si>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</si>
  <si>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</si>
  <si>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</si>
  <si>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</si>
  <si>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</si>
  <si>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</si>
  <si>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</si>
  <si>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</si>
  <si>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</si>
  <si>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</si>
  <si>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</si>
  <si>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</si>
  <si>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</si>
  <si>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</si>
  <si>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</si>
  <si>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</si>
  <si>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</si>
  <si>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</si>
  <si>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</si>
  <si>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</si>
  <si>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</si>
  <si>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</si>
  <si>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</si>
  <si>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</si>
  <si>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</si>
  <si>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</si>
  <si>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</si>
  <si>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</si>
  <si>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</si>
  <si>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</si>
  <si>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</si>
  <si>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</si>
  <si>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</si>
  <si>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</si>
  <si>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</si>
  <si>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</si>
  <si>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</si>
  <si>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</si>
  <si>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</si>
  <si>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</si>
  <si>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</si>
  <si>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</si>
  <si>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</si>
  <si>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</si>
  <si>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</si>
  <si>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</si>
  <si>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</si>
  <si>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</si>
  <si>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</si>
  <si>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</si>
  <si>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</si>
  <si>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</si>
  <si>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</si>
  <si>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</si>
  <si>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</si>
  <si>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</si>
  <si>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</si>
  <si>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</si>
  <si>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</si>
  <si>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</si>
  <si>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</si>
  <si>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</si>
  <si>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</si>
  <si>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</si>
  <si>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</si>
  <si>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</si>
  <si>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</si>
  <si>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</si>
  <si>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</si>
  <si>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</si>
  <si>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</si>
  <si>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</si>
  <si>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</si>
  <si>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</si>
  <si>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</si>
  <si>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</si>
  <si>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</si>
  <si>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</si>
  <si>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</si>
  <si>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</si>
  <si>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</si>
  <si>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</si>
  <si>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</si>
  <si>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</si>
  <si>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</si>
  <si>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</si>
  <si>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</si>
  <si>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</si>
  <si>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</si>
  <si>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</si>
  <si>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</si>
  <si>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</si>
  <si>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</si>
  <si>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</si>
  <si>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</si>
  <si>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</si>
  <si>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</si>
  <si>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</si>
  <si>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</si>
  <si>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</si>
  <si>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</si>
  <si>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</si>
  <si>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</si>
  <si>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</si>
  <si>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</si>
  <si>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</si>
  <si>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</si>
  <si>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</si>
  <si>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</si>
  <si>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</si>
  <si>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</si>
  <si>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</si>
  <si>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</si>
  <si>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</si>
  <si>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</si>
  <si>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</si>
  <si>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</si>
  <si>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</si>
  <si>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</si>
  <si>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</si>
  <si>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</si>
  <si>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</si>
  <si>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</si>
  <si>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</si>
  <si>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</si>
  <si>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</si>
  <si>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</si>
  <si>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</si>
  <si>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</si>
  <si>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</si>
  <si>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</si>
  <si>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</si>
  <si>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</si>
  <si>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</si>
  <si>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</si>
  <si>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</si>
  <si>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</si>
  <si>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</si>
  <si>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</si>
  <si>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</si>
  <si>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</si>
  <si>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</si>
  <si>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</si>
  <si>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</si>
  <si>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</si>
  <si>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</si>
  <si>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</si>
  <si>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</si>
  <si>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</si>
  <si>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</si>
  <si>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</si>
  <si>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</si>
  <si>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</si>
  <si>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</si>
  <si>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</si>
  <si>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</si>
  <si>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</si>
  <si>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</si>
  <si>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</si>
  <si>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</si>
  <si>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</si>
  <si>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</si>
  <si>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</si>
  <si>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</si>
  <si>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</si>
  <si>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</si>
  <si>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</si>
  <si>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</si>
  <si>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</si>
  <si>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</si>
  <si>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</si>
  <si>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</si>
  <si>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</si>
  <si>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</si>
  <si>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</si>
  <si>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</si>
  <si>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</si>
  <si>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</si>
  <si>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</si>
  <si>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</si>
  <si>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</si>
  <si>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</si>
  <si>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</si>
  <si>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</si>
  <si>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</si>
  <si>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</si>
  <si>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</si>
  <si>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</si>
  <si>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</si>
  <si>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</si>
  <si>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</si>
  <si>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</si>
  <si>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</si>
  <si>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</si>
  <si>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</si>
  <si>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</si>
  <si>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</si>
  <si>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</si>
  <si>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</si>
  <si>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</si>
  <si>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</si>
  <si>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</si>
  <si>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</si>
  <si>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</si>
  <si>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</si>
  <si>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</si>
  <si>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</si>
  <si>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</si>
  <si>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</si>
  <si>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</si>
  <si>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</si>
  <si>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</si>
  <si>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</si>
  <si>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</si>
  <si>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</si>
  <si>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</si>
  <si>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</si>
  <si>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</si>
  <si>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</si>
  <si>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</si>
  <si>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</si>
  <si>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</si>
  <si>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</si>
  <si>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</si>
  <si>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</si>
  <si>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</si>
  <si>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</si>
  <si>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</si>
  <si>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</si>
  <si>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</si>
  <si>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</si>
  <si>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</si>
  <si>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</si>
  <si>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</si>
  <si>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</si>
  <si>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</si>
  <si>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</si>
  <si>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</si>
  <si>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</si>
  <si>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</si>
  <si>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</si>
  <si>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</si>
  <si>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</si>
  <si>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</si>
  <si>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</si>
  <si>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</si>
  <si>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</si>
  <si>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</si>
  <si>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</si>
  <si>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</si>
  <si>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</si>
  <si>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</si>
  <si>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</si>
  <si>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</si>
  <si>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</si>
  <si>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</si>
  <si>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</si>
  <si>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</si>
  <si>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</si>
  <si>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</si>
  <si>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</si>
  <si>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</si>
  <si>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</si>
  <si>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</si>
  <si>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</si>
  <si>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</si>
  <si>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</si>
  <si>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</si>
  <si>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</si>
  <si>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</si>
  <si>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</si>
  <si>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</si>
  <si>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</si>
  <si>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</si>
  <si>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</si>
  <si>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</si>
  <si>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</si>
  <si>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</si>
  <si>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</si>
  <si>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</si>
  <si>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</si>
  <si>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</si>
  <si>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</si>
  <si>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</si>
  <si>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</si>
  <si>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</si>
  <si>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</si>
  <si>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</si>
  <si>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</si>
  <si>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</si>
  <si>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</si>
  <si>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</si>
  <si>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</si>
  <si>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</si>
  <si>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</si>
  <si>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</si>
  <si>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</si>
  <si>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</si>
  <si>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</si>
  <si>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</si>
  <si>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</si>
  <si>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</si>
  <si>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</si>
  <si>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</si>
  <si>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</si>
  <si>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</si>
  <si>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</si>
  <si>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</si>
  <si>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</si>
  <si>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</si>
  <si>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</si>
  <si>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</si>
  <si>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</si>
  <si>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</si>
  <si>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</si>
  <si>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</si>
  <si>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</si>
  <si>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</si>
  <si>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</si>
  <si>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</si>
  <si>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</si>
  <si>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</si>
  <si>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</si>
  <si>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</si>
  <si>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</si>
  <si>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</si>
  <si>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</si>
  <si>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</si>
  <si>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</si>
  <si>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</si>
  <si>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</si>
  <si>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</si>
  <si>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</si>
  <si>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</si>
  <si>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</si>
  <si>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</si>
  <si>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</si>
  <si>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</si>
  <si>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</si>
  <si>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</si>
  <si>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</si>
  <si>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</si>
  <si>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</si>
  <si>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</si>
  <si>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</si>
  <si>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</si>
  <si>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</si>
  <si>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</si>
  <si>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</si>
  <si>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</si>
  <si>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</si>
  <si>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</si>
  <si>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</si>
  <si>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</si>
  <si>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</si>
  <si>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</si>
  <si>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</si>
  <si>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</si>
  <si>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</si>
  <si>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</si>
  <si>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</si>
  <si>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</si>
  <si>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</si>
  <si>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</si>
  <si>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</si>
  <si>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</si>
  <si>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</si>
  <si>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</si>
  <si>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</si>
  <si>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</si>
  <si>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</si>
  <si>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</si>
  <si>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</si>
  <si>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</si>
  <si>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</si>
  <si>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</si>
  <si>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</si>
  <si>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</si>
  <si>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</si>
  <si>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</si>
  <si>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</si>
  <si>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</si>
  <si>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</si>
  <si>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</si>
  <si>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</si>
  <si>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</si>
  <si>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</si>
  <si>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</si>
  <si>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</si>
  <si>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</si>
  <si>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</si>
  <si>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</si>
  <si>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</si>
  <si>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</si>
  <si>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</si>
  <si>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</si>
  <si>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</si>
  <si>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</si>
  <si>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</si>
  <si>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</si>
  <si>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</si>
  <si>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</si>
  <si>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</si>
  <si>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</si>
  <si>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</si>
  <si>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</si>
  <si>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</si>
  <si>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</si>
  <si>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</si>
  <si>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</si>
  <si>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</si>
  <si>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</si>
  <si>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</si>
  <si>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</si>
  <si>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</si>
  <si>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</si>
  <si>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</si>
  <si>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</si>
  <si>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</si>
  <si>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</si>
  <si>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</si>
  <si>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</si>
  <si>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</si>
  <si>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</si>
  <si>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</si>
  <si>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</si>
  <si>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</si>
  <si>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</si>
  <si>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</si>
  <si>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</si>
  <si>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</si>
  <si>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</si>
  <si>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</si>
  <si>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</si>
  <si>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</si>
  <si>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</si>
  <si>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</si>
  <si>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</si>
  <si>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</si>
  <si>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</si>
  <si>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</si>
  <si>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</si>
  <si>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</si>
  <si>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</si>
  <si>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</si>
  <si>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</si>
  <si>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</si>
  <si>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</si>
  <si>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</si>
  <si>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</si>
  <si>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</si>
  <si>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</si>
  <si>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</si>
  <si>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</si>
  <si>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</si>
  <si>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</si>
  <si>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</si>
  <si>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</si>
  <si>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</si>
  <si>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</si>
  <si>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</si>
  <si>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</si>
  <si>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</si>
  <si>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</si>
  <si>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</si>
  <si>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</si>
  <si>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</si>
  <si>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</si>
  <si>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</si>
  <si>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</si>
  <si>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</si>
  <si>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</si>
  <si>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</si>
  <si>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</si>
  <si>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</si>
  <si>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</si>
  <si>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</si>
  <si>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</si>
  <si>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</si>
  <si>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</si>
  <si>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</si>
  <si>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</si>
  <si>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</si>
  <si>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</si>
  <si>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</si>
  <si>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</si>
  <si>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</si>
  <si>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</si>
  <si>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</si>
  <si>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</si>
  <si>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</si>
  <si>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</si>
  <si>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</si>
  <si>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</si>
  <si>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</si>
  <si>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</si>
  <si>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</si>
  <si>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</si>
  <si>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</si>
  <si>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</si>
  <si>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</si>
  <si>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</si>
  <si>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</si>
  <si>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</si>
  <si>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</si>
  <si>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</si>
  <si>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</si>
  <si>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</si>
  <si>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</si>
  <si>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</si>
  <si>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</si>
  <si>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</si>
  <si>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</si>
  <si>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</si>
  <si>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</si>
  <si>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</si>
  <si>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</si>
  <si>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</si>
  <si>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</si>
  <si>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</si>
  <si>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</si>
  <si>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</si>
  <si>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</si>
  <si>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</si>
  <si>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</si>
  <si>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</si>
  <si>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</si>
  <si>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</si>
  <si>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</si>
  <si>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</si>
  <si>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</si>
  <si>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</si>
  <si>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</si>
  <si>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</si>
  <si>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</si>
  <si>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</si>
  <si>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</si>
  <si>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</si>
  <si>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</si>
  <si>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</si>
  <si>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</si>
  <si>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</si>
  <si>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</si>
  <si>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</si>
  <si>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</si>
  <si>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</si>
  <si>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</si>
  <si>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</si>
  <si>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</si>
  <si>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</si>
  <si>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</si>
  <si>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</si>
  <si>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</si>
  <si>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</si>
  <si>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</si>
  <si>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</si>
  <si>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</si>
  <si>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</si>
  <si>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</si>
  <si>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</si>
  <si>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</si>
  <si>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</si>
  <si>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</si>
  <si>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</si>
  <si>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</si>
  <si>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</si>
  <si>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</si>
  <si>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</si>
  <si>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</si>
  <si>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</si>
  <si>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</si>
  <si>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</si>
  <si>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</si>
  <si>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</si>
  <si>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</si>
  <si>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</si>
  <si>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</si>
  <si>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</si>
  <si>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</si>
  <si>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</si>
  <si>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</si>
  <si>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</si>
  <si>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</si>
  <si>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</si>
  <si>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</si>
  <si>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</si>
  <si>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</si>
  <si>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</si>
  <si>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</si>
  <si>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</si>
  <si>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</si>
  <si>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</si>
  <si>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</si>
  <si>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</si>
  <si>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</si>
  <si>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</si>
  <si>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</si>
  <si>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</si>
  <si>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</si>
  <si>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</si>
  <si>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</si>
  <si>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</si>
  <si>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</si>
  <si>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</si>
  <si>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</si>
  <si>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</si>
  <si>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</si>
  <si>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</si>
  <si>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</si>
  <si>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</si>
  <si>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</si>
  <si>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</si>
  <si>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</si>
  <si>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</si>
  <si>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</si>
  <si>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</si>
  <si>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</si>
  <si>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</si>
  <si>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</si>
  <si>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</si>
  <si>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</si>
  <si>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</si>
  <si>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</si>
  <si>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</si>
  <si>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</si>
  <si>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</si>
  <si>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</si>
  <si>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</si>
  <si>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</si>
  <si>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</si>
  <si>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</si>
  <si>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</si>
  <si>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</si>
  <si>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</si>
  <si>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</si>
  <si>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</si>
  <si>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</si>
  <si>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</si>
  <si>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</si>
  <si>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</si>
  <si>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</si>
  <si>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</si>
  <si>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</si>
  <si>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</si>
  <si>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</si>
  <si>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</si>
  <si>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</si>
  <si>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</si>
  <si>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</si>
  <si>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</si>
  <si>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</si>
  <si>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</si>
  <si>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</si>
  <si>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</si>
  <si>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</si>
  <si>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</si>
  <si>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</si>
  <si>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</si>
  <si>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</si>
  <si>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</si>
  <si>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</si>
  <si>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</si>
  <si>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</si>
  <si>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</si>
  <si>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</si>
  <si>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</si>
  <si>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</si>
  <si>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</si>
  <si>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</si>
  <si>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</si>
  <si>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</si>
  <si>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</si>
  <si>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</si>
  <si>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</si>
  <si>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</si>
  <si>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</si>
  <si>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</si>
  <si>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</si>
  <si>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</si>
  <si>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</si>
  <si>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</si>
  <si>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</si>
  <si>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</si>
  <si>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</si>
  <si>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</si>
  <si>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</si>
  <si>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</si>
  <si>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</si>
  <si>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</si>
  <si>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</si>
  <si>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</si>
  <si>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</si>
  <si>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</si>
  <si>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</si>
  <si>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</si>
  <si>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</si>
  <si>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</si>
  <si>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</si>
  <si>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</si>
  <si>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</si>
  <si>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</si>
  <si>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</si>
  <si>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</si>
  <si>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</si>
  <si>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</si>
  <si>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</si>
  <si>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</si>
  <si>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</si>
  <si>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</si>
  <si>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</si>
  <si>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</si>
  <si>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</si>
  <si>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</si>
  <si>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</si>
  <si>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</si>
  <si>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</si>
  <si>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</si>
  <si>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</si>
  <si>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</si>
  <si>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</si>
  <si>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</si>
  <si>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</si>
  <si>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</si>
  <si>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</si>
  <si>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</si>
  <si>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</si>
  <si>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</si>
  <si>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</si>
  <si>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</si>
  <si>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</si>
  <si>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</si>
  <si>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</si>
  <si>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</si>
  <si>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</si>
  <si>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</si>
  <si>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</si>
  <si>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</si>
  <si>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</si>
  <si>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</si>
  <si>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</si>
  <si>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</si>
  <si>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</si>
  <si>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</si>
  <si>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</si>
  <si>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</si>
  <si>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</si>
  <si>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</si>
  <si>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</si>
  <si>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</si>
  <si>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</si>
  <si>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</si>
  <si>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</si>
  <si>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</si>
  <si>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</si>
  <si>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</si>
  <si>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</si>
  <si>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</si>
  <si>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</si>
  <si>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</si>
  <si>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</si>
  <si>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</si>
  <si>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</si>
  <si>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</si>
  <si>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</si>
  <si>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</si>
  <si>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</si>
  <si>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</si>
  <si>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</si>
  <si>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</si>
  <si>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</si>
  <si>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</si>
  <si>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</si>
  <si>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</si>
  <si>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</si>
  <si>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</si>
  <si>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</si>
  <si>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</si>
  <si>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</si>
  <si>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</si>
  <si>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</si>
  <si>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</si>
  <si>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</si>
  <si>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</si>
  <si>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</si>
  <si>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</si>
  <si>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</si>
  <si>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</si>
  <si>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</si>
  <si>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</si>
  <si>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</si>
  <si>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</si>
  <si>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</si>
  <si>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</si>
  <si>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</si>
  <si>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</si>
  <si>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</si>
  <si>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</si>
  <si>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</si>
  <si>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</si>
  <si>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</si>
  <si>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</si>
  <si>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</si>
  <si>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</si>
  <si>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</si>
  <si>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</si>
  <si>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</si>
  <si>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</si>
  <si>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</si>
  <si>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</si>
  <si>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</si>
  <si>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</si>
  <si>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</si>
  <si>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</si>
  <si>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</si>
  <si>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</si>
  <si>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</si>
  <si>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</si>
  <si>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</si>
  <si>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</si>
  <si>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</si>
  <si>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</si>
  <si>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</si>
  <si>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</si>
  <si>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</si>
  <si>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</si>
  <si>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</si>
  <si>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</si>
  <si>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</si>
  <si>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</si>
  <si>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</si>
  <si>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</si>
  <si>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</si>
  <si>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</si>
  <si>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</si>
  <si>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</si>
  <si>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</si>
  <si>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</si>
  <si>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</si>
  <si>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</si>
  <si>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</si>
  <si>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</si>
  <si>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</si>
  <si>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</si>
  <si>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</si>
  <si>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</si>
  <si>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</si>
  <si>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</si>
  <si>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</si>
  <si>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</si>
  <si>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</si>
  <si>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</si>
  <si>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</si>
  <si>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</si>
  <si>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</si>
  <si>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</si>
  <si>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</si>
  <si>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</si>
  <si>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</si>
  <si>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</si>
  <si>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</si>
  <si>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</si>
  <si>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</si>
  <si>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</si>
  <si>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</si>
  <si>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</si>
  <si>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</si>
  <si>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</si>
  <si>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</si>
  <si>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</si>
  <si>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</si>
  <si>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</si>
  <si>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</si>
  <si>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</si>
  <si>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</si>
  <si>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</si>
  <si>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</si>
  <si>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</si>
  <si>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</si>
  <si>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</si>
  <si>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</si>
  <si>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</si>
  <si>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</si>
  <si>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</si>
  <si>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</si>
  <si>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</si>
  <si>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</si>
  <si>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</si>
  <si>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</si>
  <si>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</si>
  <si>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</si>
  <si>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</si>
  <si>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</si>
  <si>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</si>
  <si>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</si>
  <si>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</si>
  <si>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</si>
  <si>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</si>
  <si>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</si>
  <si>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</si>
  <si>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</si>
  <si>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</si>
  <si>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</si>
  <si>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</si>
  <si>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</si>
  <si>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</si>
  <si>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</si>
  <si>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</si>
  <si>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</si>
  <si>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</si>
  <si>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</si>
  <si>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</si>
  <si>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</si>
  <si>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</si>
  <si>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</si>
  <si>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</si>
  <si>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</si>
  <si>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</si>
  <si>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</si>
  <si>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</si>
  <si>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</si>
  <si>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</si>
  <si>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</si>
  <si>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</si>
  <si>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</si>
  <si>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</si>
  <si>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</si>
  <si>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</si>
  <si>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</si>
  <si>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</si>
  <si>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</si>
  <si>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</si>
  <si>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</si>
  <si>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</si>
  <si>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</si>
  <si>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</si>
  <si>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</si>
  <si>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</si>
  <si>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</si>
  <si>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</si>
  <si>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</si>
  <si>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</si>
  <si>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</si>
  <si>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</si>
  <si>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</si>
  <si>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</si>
  <si>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</si>
  <si>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</si>
  <si>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</si>
  <si>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</si>
  <si>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</si>
  <si>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</si>
  <si>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</si>
  <si>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</si>
  <si>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</si>
  <si>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</si>
  <si>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</si>
  <si>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</si>
  <si>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</si>
  <si>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</si>
  <si>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</si>
  <si>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</si>
  <si>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</si>
  <si>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</si>
  <si>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</si>
  <si>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</si>
  <si>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</si>
  <si>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</si>
  <si>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</si>
  <si>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</si>
  <si>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</si>
  <si>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</si>
  <si>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</si>
  <si>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</si>
  <si>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</si>
  <si>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</si>
  <si>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</si>
  <si>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</si>
  <si>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</si>
  <si>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</si>
  <si>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</si>
  <si>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</si>
  <si>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</si>
  <si>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</si>
  <si>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</si>
  <si>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</si>
  <si>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</si>
  <si>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</si>
  <si>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</si>
  <si>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</si>
  <si>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</si>
  <si>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</si>
  <si>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</si>
  <si>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</si>
  <si>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</si>
  <si>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</si>
  <si>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</si>
  <si>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</si>
  <si>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</si>
  <si>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</si>
  <si>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</si>
  <si>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</si>
  <si>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</si>
  <si>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</si>
  <si>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</si>
  <si>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</si>
  <si>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</si>
  <si>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</si>
  <si>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</si>
  <si>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</si>
  <si>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</si>
  <si>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</si>
  <si>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</si>
  <si>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</si>
  <si>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</si>
  <si>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</si>
  <si>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</si>
  <si>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</si>
  <si>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</si>
  <si>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</si>
  <si>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</si>
  <si>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</si>
  <si>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</si>
  <si>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</si>
  <si>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</si>
  <si>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</si>
  <si>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</si>
  <si>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</si>
  <si>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</si>
  <si>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</si>
  <si>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</si>
  <si>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</si>
  <si>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</si>
  <si>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</si>
  <si>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</si>
  <si>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</si>
  <si>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</si>
  <si>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</si>
  <si>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</si>
  <si>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</si>
  <si>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</si>
  <si>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</si>
  <si>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</si>
  <si>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</si>
  <si>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</si>
  <si>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</si>
  <si>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</si>
  <si>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</si>
  <si>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</si>
  <si>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</si>
  <si>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</si>
  <si>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</si>
  <si>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</si>
  <si>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</si>
  <si>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</si>
  <si>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</si>
  <si>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</si>
  <si>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</si>
  <si>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</si>
  <si>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</si>
  <si>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</si>
  <si>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</si>
  <si>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</si>
  <si>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</si>
  <si>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</si>
  <si>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</si>
  <si>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</si>
  <si>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</si>
  <si>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</si>
  <si>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</si>
  <si>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</si>
  <si>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</si>
  <si>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</si>
  <si>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</si>
  <si>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</si>
  <si>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</si>
  <si>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</si>
  <si>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</si>
  <si>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</si>
  <si>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</si>
  <si>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</si>
  <si>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</si>
  <si>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</si>
  <si>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</si>
  <si>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</si>
  <si>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</si>
  <si>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</si>
  <si>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</si>
  <si>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</si>
  <si>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</si>
  <si>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</si>
  <si>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</si>
  <si>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</si>
  <si>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</si>
  <si>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</si>
  <si>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</si>
  <si>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</si>
  <si>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</si>
  <si>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</si>
  <si>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</si>
  <si>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</si>
  <si>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</si>
  <si>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</si>
  <si>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</si>
  <si>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</si>
  <si>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</si>
  <si>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</si>
  <si>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</si>
  <si>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</si>
  <si>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</si>
  <si>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</si>
  <si>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</si>
  <si>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</si>
  <si>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</si>
  <si>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</si>
  <si>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</si>
  <si>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</si>
  <si>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</si>
  <si>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</si>
  <si>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</si>
  <si>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</si>
  <si>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</si>
  <si>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</si>
  <si>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</si>
  <si>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</si>
  <si>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</si>
  <si>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</si>
  <si>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</si>
  <si>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</si>
  <si>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</si>
  <si>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</si>
  <si>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</si>
  <si>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</si>
  <si>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</si>
  <si>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</si>
  <si>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</si>
  <si>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</si>
  <si>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</si>
  <si>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</si>
  <si>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</si>
  <si>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</si>
  <si>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</si>
  <si>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</si>
  <si>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</si>
  <si>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</si>
  <si>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</si>
  <si>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</si>
  <si>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</si>
  <si>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</si>
  <si>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</si>
  <si>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</si>
  <si>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</si>
  <si>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</si>
  <si>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</si>
  <si>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</si>
  <si>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</si>
  <si>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</si>
  <si>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</si>
  <si>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</si>
  <si>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</si>
  <si>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</si>
  <si>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</si>
  <si>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</si>
  <si>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</si>
  <si>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</si>
  <si>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</si>
  <si>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</si>
  <si>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</si>
  <si>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</si>
  <si>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</si>
  <si>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</si>
  <si>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</si>
  <si>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</si>
  <si>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</si>
  <si>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</si>
  <si>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</si>
  <si>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</si>
  <si>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</si>
  <si>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</si>
  <si>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</si>
  <si>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</si>
  <si>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</si>
  <si>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</si>
  <si>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</si>
  <si>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</si>
  <si>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</si>
  <si>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</si>
  <si>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</si>
  <si>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</si>
  <si>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</si>
  <si>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</si>
  <si>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</si>
  <si>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</si>
  <si>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</si>
  <si>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</si>
  <si>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</si>
  <si>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</si>
  <si>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</si>
  <si>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</si>
  <si>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</si>
  <si>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</si>
  <si>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</si>
  <si>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</si>
  <si>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</si>
  <si>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</si>
  <si>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</si>
  <si>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</si>
  <si>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</si>
  <si>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</si>
  <si>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</si>
  <si>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</si>
  <si>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</si>
  <si>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</si>
  <si>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</si>
  <si>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</si>
  <si>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</si>
  <si>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</si>
  <si>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</si>
  <si>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</si>
  <si>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</si>
  <si>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</si>
  <si>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</si>
  <si>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</si>
  <si>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</si>
  <si>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</si>
  <si>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</si>
  <si>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</si>
  <si>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</si>
  <si>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</si>
  <si>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</si>
  <si>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</si>
  <si>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</si>
  <si>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</si>
  <si>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</si>
  <si>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</si>
  <si>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</si>
  <si>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</si>
  <si>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</si>
  <si>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</si>
  <si>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</si>
  <si>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</si>
  <si>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</si>
  <si>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</si>
  <si>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</si>
  <si>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</si>
  <si>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</si>
  <si>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</si>
  <si>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</si>
  <si>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</si>
  <si>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</si>
  <si>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</si>
  <si>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</si>
  <si>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</si>
  <si>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</si>
  <si>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</si>
  <si>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</si>
  <si>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</si>
  <si>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</si>
  <si>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</si>
  <si>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</si>
  <si>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</si>
  <si>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</si>
  <si>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</si>
  <si>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</si>
  <si>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</si>
  <si>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</si>
  <si>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</si>
  <si>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</si>
  <si>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</si>
  <si>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</si>
  <si>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</si>
  <si>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</si>
  <si>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</si>
  <si>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</si>
  <si>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</si>
  <si>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</si>
  <si>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</si>
  <si>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</si>
  <si>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</si>
  <si>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</si>
  <si>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</si>
  <si>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</si>
  <si>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</si>
  <si>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</si>
  <si>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</si>
  <si>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</si>
  <si>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</si>
  <si>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</si>
  <si>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</si>
  <si>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</si>
  <si>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</si>
  <si>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</si>
  <si>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</si>
  <si>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</si>
  <si>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</si>
  <si>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</si>
  <si>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</si>
  <si>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</si>
  <si>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</si>
  <si>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</si>
  <si>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</si>
  <si>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</si>
  <si>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</si>
  <si>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</si>
  <si>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</si>
  <si>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</si>
  <si>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</si>
  <si>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</si>
  <si>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</si>
  <si>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</si>
  <si>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</si>
  <si>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</si>
  <si>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</si>
  <si>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</si>
  <si>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</si>
  <si>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</si>
  <si>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</si>
  <si>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</si>
  <si>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</si>
  <si>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</si>
  <si>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</si>
  <si>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</si>
  <si>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</si>
  <si>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</si>
  <si>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</si>
  <si>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</si>
  <si>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</si>
  <si>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</si>
  <si>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</si>
  <si>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</si>
  <si>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</si>
  <si>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</si>
  <si>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</si>
  <si>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</si>
  <si>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</si>
  <si>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</si>
  <si>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</si>
  <si>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</si>
  <si>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</si>
  <si>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</si>
  <si>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</si>
  <si>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</si>
  <si>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</si>
  <si>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</si>
  <si>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</si>
  <si>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</si>
  <si>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</si>
  <si>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</si>
  <si>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</si>
  <si>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</si>
  <si>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</si>
  <si>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</si>
  <si>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</si>
  <si>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</si>
  <si>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</si>
  <si>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</si>
  <si>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</si>
  <si>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</si>
  <si>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</si>
  <si>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</si>
  <si>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</si>
  <si>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</si>
  <si>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</si>
  <si>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</si>
  <si>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</si>
  <si>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</si>
  <si>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</si>
  <si>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</si>
  <si>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</si>
  <si>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</si>
  <si>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</si>
  <si>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</si>
  <si>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</si>
  <si>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</si>
  <si>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</si>
  <si>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</si>
  <si>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</si>
  <si>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</si>
  <si>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</si>
  <si>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</si>
  <si>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</si>
  <si>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</si>
  <si>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</si>
  <si>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</si>
  <si>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</si>
  <si>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</si>
  <si>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</si>
  <si>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</si>
  <si>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</si>
  <si>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</si>
  <si>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</si>
  <si>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</si>
  <si>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</si>
  <si>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</si>
  <si>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</si>
  <si>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</si>
  <si>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</si>
  <si>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</si>
  <si>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</si>
  <si>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</si>
  <si>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</si>
  <si>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</si>
  <si>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</si>
  <si>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</si>
  <si>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</si>
  <si>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</si>
  <si>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</si>
  <si>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</si>
  <si>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</si>
  <si>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</si>
  <si>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</si>
  <si>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</si>
  <si>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</si>
  <si>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</si>
  <si>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</si>
  <si>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</si>
  <si>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</si>
  <si>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</si>
  <si>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</si>
  <si>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</si>
  <si>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</si>
  <si>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</si>
  <si>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</si>
  <si>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</si>
  <si>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</si>
  <si>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</si>
  <si>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</si>
  <si>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</si>
  <si>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</si>
  <si>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</si>
  <si>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</si>
  <si>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</si>
  <si>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</si>
  <si>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</si>
  <si>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</si>
  <si>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</si>
  <si>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</si>
  <si>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</si>
  <si>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</si>
  <si>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</si>
  <si>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</si>
  <si>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</si>
  <si>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</si>
  <si>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</si>
  <si>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</si>
  <si>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</si>
  <si>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</si>
  <si>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</si>
  <si>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</si>
  <si>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</si>
  <si>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</si>
  <si>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</si>
  <si>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</si>
  <si>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</si>
  <si>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</si>
  <si>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</si>
  <si>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</si>
  <si>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</si>
  <si>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</si>
  <si>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</si>
  <si>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</si>
  <si>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</si>
  <si>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</si>
  <si>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</si>
  <si>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</si>
  <si>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</si>
  <si>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</si>
  <si>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</si>
  <si>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</si>
  <si>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</si>
  <si>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</si>
  <si>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</si>
  <si>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</si>
  <si>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</si>
  <si>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</si>
  <si>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</si>
  <si>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</si>
  <si>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</si>
  <si>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</si>
  <si>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</si>
  <si>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</si>
  <si>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</si>
  <si>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</si>
  <si>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</si>
  <si>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</si>
  <si>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</si>
  <si>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</si>
  <si>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</si>
  <si>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</si>
  <si>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</si>
  <si>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</si>
  <si>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</si>
  <si>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</si>
  <si>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</si>
  <si>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</si>
  <si>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</si>
  <si>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</si>
  <si>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</si>
  <si>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</si>
  <si>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</si>
  <si>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</si>
  <si>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</si>
  <si>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</si>
  <si>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</si>
  <si>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</si>
  <si>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</si>
  <si>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</si>
  <si>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</si>
  <si>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</si>
  <si>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</si>
  <si>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</si>
  <si>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</si>
  <si>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</si>
  <si>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</si>
  <si>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</si>
  <si>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</si>
  <si>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</si>
  <si>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</si>
  <si>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</si>
  <si>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</si>
  <si>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</si>
  <si>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</si>
  <si>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</si>
  <si>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</si>
  <si>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</si>
  <si>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</si>
  <si>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</si>
  <si>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</si>
  <si>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</si>
  <si>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</si>
  <si>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</si>
  <si>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</si>
  <si>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</si>
  <si>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</si>
  <si>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</si>
  <si>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</si>
  <si>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</si>
  <si>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</si>
  <si>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</si>
  <si>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</si>
  <si>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</si>
  <si>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</si>
  <si>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</si>
  <si>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</si>
  <si>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</si>
  <si>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</si>
  <si>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</si>
  <si>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</si>
  <si>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</si>
  <si>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</si>
  <si>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</si>
  <si>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</si>
  <si>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</si>
  <si>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</si>
  <si>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</si>
  <si>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</si>
  <si>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</si>
  <si>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</si>
  <si>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</si>
  <si>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</si>
  <si>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</si>
  <si>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</si>
  <si>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</si>
  <si>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</si>
  <si>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</si>
  <si>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</si>
  <si>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</si>
  <si>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</si>
  <si>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</si>
  <si>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</si>
  <si>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</si>
  <si>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</si>
  <si>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</si>
  <si>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</si>
  <si>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</si>
  <si>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</si>
  <si>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</si>
  <si>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</si>
  <si>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</si>
  <si>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</si>
  <si>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</si>
  <si>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</si>
  <si>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</si>
  <si>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</si>
  <si>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</si>
  <si>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</si>
  <si>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</si>
  <si>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</si>
  <si>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</si>
  <si>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</si>
  <si>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</si>
  <si>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</si>
  <si>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</si>
  <si>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</si>
  <si>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</si>
  <si>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</si>
  <si>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</si>
  <si>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</si>
  <si>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</si>
  <si>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</si>
  <si>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</si>
  <si>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</si>
  <si>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</si>
  <si>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</si>
  <si>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</si>
  <si>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</si>
  <si>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</si>
  <si>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</si>
  <si>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</si>
  <si>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</si>
  <si>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</si>
  <si>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</si>
  <si>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</si>
  <si>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</si>
  <si>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</si>
  <si>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</si>
  <si>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</si>
  <si>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</si>
  <si>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</si>
  <si>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</si>
  <si>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</si>
  <si>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</si>
  <si>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</si>
  <si>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</si>
  <si>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</si>
  <si>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</si>
  <si>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</si>
  <si>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</si>
  <si>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</si>
  <si>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</si>
  <si>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</si>
  <si>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</si>
  <si>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</si>
  <si>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</si>
  <si>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</si>
  <si>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</si>
  <si>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</si>
  <si>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</si>
  <si>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</si>
  <si>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</si>
  <si>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</si>
  <si>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</si>
  <si>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</si>
  <si>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</si>
  <si>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</si>
  <si>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</si>
  <si>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</si>
  <si>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</si>
  <si>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</si>
  <si>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</si>
  <si>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</si>
  <si>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</si>
  <si>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</si>
  <si>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</si>
  <si>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</si>
  <si>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</si>
  <si>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</si>
  <si>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</si>
  <si>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</si>
  <si>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</si>
  <si>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</si>
  <si>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</si>
  <si>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</si>
  <si>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</si>
  <si>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</si>
  <si>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</si>
  <si>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</si>
  <si>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</si>
  <si>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</si>
  <si>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</si>
  <si>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</si>
  <si>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</si>
  <si>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</si>
  <si>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</si>
  <si>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</si>
  <si>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</si>
  <si>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</si>
  <si>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</si>
  <si>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</si>
  <si>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</si>
  <si>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</si>
  <si>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</si>
  <si>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</si>
  <si>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</si>
  <si>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</si>
  <si>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</si>
  <si>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</si>
  <si>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</si>
  <si>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</si>
  <si>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</si>
  <si>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</si>
  <si>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</si>
  <si>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</si>
  <si>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</si>
  <si>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</si>
  <si>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</si>
  <si>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</si>
  <si>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</si>
  <si>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</si>
  <si>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</si>
  <si>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</si>
  <si>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</si>
  <si>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</si>
  <si>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</si>
  <si>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</si>
  <si>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</si>
  <si>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</si>
  <si>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</si>
  <si>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</si>
  <si>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</si>
  <si>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</si>
  <si>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</si>
  <si>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</si>
  <si>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</si>
  <si>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</si>
  <si>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</si>
  <si>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</si>
  <si>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</si>
  <si>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</si>
  <si>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</si>
  <si>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</si>
  <si>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</si>
  <si>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</si>
  <si>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</si>
  <si>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</si>
  <si>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</si>
  <si>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</si>
  <si>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</si>
  <si>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</si>
  <si>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</si>
  <si>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</si>
  <si>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</si>
  <si>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</si>
  <si>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</si>
  <si>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</si>
  <si>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</si>
  <si>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</si>
  <si>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</si>
  <si>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</si>
  <si>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</si>
  <si>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</si>
  <si>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</si>
  <si>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</si>
  <si>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</si>
  <si>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</si>
  <si>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</si>
  <si>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</si>
  <si>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</si>
  <si>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</si>
  <si>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</si>
  <si>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</si>
  <si>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</si>
  <si>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</si>
  <si>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</si>
  <si>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</si>
  <si>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</si>
  <si>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</si>
  <si>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</si>
  <si>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</si>
  <si>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</si>
  <si>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</si>
  <si>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</si>
  <si>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</si>
  <si>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</si>
  <si>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</si>
  <si>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</si>
  <si>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</si>
  <si>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</si>
  <si>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</si>
  <si>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</si>
  <si>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</si>
  <si>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</si>
  <si>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</si>
  <si>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</si>
  <si>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</si>
  <si>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</si>
  <si>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</si>
  <si>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</si>
  <si>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</si>
  <si>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</si>
  <si>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</si>
  <si>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</si>
  <si>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</si>
  <si>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</si>
  <si>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</si>
  <si>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</si>
  <si>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</si>
  <si>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</si>
  <si>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</si>
  <si>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</si>
  <si>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</si>
  <si>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</si>
  <si>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</si>
  <si>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</si>
  <si>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</si>
  <si>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</si>
  <si>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</si>
  <si>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</si>
  <si>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</si>
  <si>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</si>
  <si>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</si>
  <si>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</si>
  <si>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</si>
  <si>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</si>
  <si>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</si>
  <si>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</si>
  <si>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</si>
  <si>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</si>
  <si>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</si>
  <si>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</si>
  <si>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</si>
  <si>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</si>
  <si>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</si>
  <si>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</si>
  <si>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</si>
  <si>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</si>
  <si>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</si>
  <si>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</si>
  <si>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</si>
  <si>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</si>
  <si>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</si>
  <si>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</si>
  <si>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</si>
  <si>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</si>
  <si>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</si>
  <si>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</si>
  <si>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</si>
  <si>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</si>
  <si>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</si>
  <si>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</si>
  <si>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</si>
  <si>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</si>
  <si>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</si>
  <si>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</si>
  <si>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</si>
  <si>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</si>
  <si>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</si>
  <si>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</si>
  <si>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</si>
  <si>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</si>
  <si>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</si>
  <si>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</si>
  <si>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</si>
  <si>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</si>
  <si>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</si>
  <si>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</si>
  <si>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</si>
  <si>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</si>
  <si>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</si>
  <si>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</si>
  <si>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</si>
  <si>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</si>
  <si>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</si>
  <si>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</si>
  <si>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</si>
  <si>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</si>
  <si>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</si>
  <si>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</si>
  <si>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</si>
  <si>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</si>
  <si>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</si>
  <si>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</si>
  <si>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</si>
  <si>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</si>
  <si>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</si>
  <si>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</si>
  <si>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</si>
  <si>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</si>
  <si>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</si>
  <si>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</si>
  <si>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</si>
  <si>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</si>
  <si>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</si>
  <si>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</si>
  <si>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</si>
  <si>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</si>
  <si>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</si>
  <si>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</si>
  <si>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</si>
  <si>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</si>
  <si>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</si>
  <si>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</si>
  <si>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</si>
  <si>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</si>
  <si>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</si>
  <si>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</si>
  <si>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</si>
  <si>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</si>
  <si>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</si>
  <si>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</si>
  <si>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</si>
  <si>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</si>
  <si>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</si>
  <si>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</si>
  <si>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</si>
  <si>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</si>
  <si>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</si>
  <si>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</si>
  <si>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</si>
  <si>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</si>
  <si>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</si>
  <si>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</si>
  <si>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</si>
  <si>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</si>
  <si>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</si>
  <si>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</si>
  <si>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</si>
  <si>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</si>
  <si>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</si>
  <si>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</si>
  <si>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</si>
  <si>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</si>
  <si>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</si>
  <si>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</si>
  <si>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</si>
  <si>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</si>
  <si>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</si>
  <si>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</si>
  <si>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</si>
  <si>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</si>
  <si>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</si>
  <si>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</si>
  <si>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</si>
  <si>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</si>
  <si>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</si>
  <si>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</si>
  <si>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</si>
  <si>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</si>
  <si>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</si>
  <si>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</si>
  <si>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</si>
  <si>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</si>
  <si>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</si>
  <si>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</si>
  <si>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</si>
  <si>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</si>
  <si>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</si>
  <si>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</si>
  <si>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</si>
  <si>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</si>
  <si>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</si>
  <si>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</si>
  <si>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</si>
  <si>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</si>
  <si>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</si>
  <si>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</si>
  <si>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</si>
  <si>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</si>
  <si>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</si>
  <si>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</si>
  <si>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</si>
  <si>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</si>
  <si>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</si>
  <si>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</si>
  <si>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</si>
  <si>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</si>
  <si>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</si>
  <si>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</si>
  <si>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</si>
  <si>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</si>
  <si>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</si>
  <si>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</si>
  <si>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</si>
  <si>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</si>
  <si>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</si>
  <si>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</si>
  <si>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</si>
  <si>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</si>
  <si>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</si>
  <si>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</si>
  <si>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</si>
  <si>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</si>
  <si>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</si>
  <si>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</si>
  <si>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</si>
  <si>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</si>
  <si>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</si>
  <si>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</si>
  <si>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</si>
  <si>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</si>
  <si>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</si>
  <si>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</si>
  <si>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</si>
  <si>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</si>
  <si>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</si>
  <si>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</si>
  <si>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</si>
  <si>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</si>
  <si>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</si>
  <si>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</si>
  <si>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</si>
  <si>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</si>
  <si>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</si>
  <si>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</si>
  <si>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</si>
  <si>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</si>
  <si>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</si>
  <si>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</si>
  <si>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</si>
  <si>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</si>
  <si>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</si>
  <si>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</si>
  <si>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</si>
  <si>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</si>
  <si>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</si>
  <si>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</si>
  <si>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</si>
  <si>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</si>
  <si>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</si>
  <si>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</si>
  <si>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</si>
  <si>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</si>
  <si>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</si>
  <si>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</si>
  <si>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</si>
  <si>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</si>
  <si>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</si>
  <si>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</si>
  <si>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</si>
  <si>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</si>
  <si>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</si>
  <si>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</si>
  <si>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</si>
  <si>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</si>
  <si>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</si>
  <si>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</si>
  <si>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</si>
  <si>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</si>
  <si>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</si>
  <si>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</si>
  <si>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</si>
  <si>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</si>
  <si>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</si>
  <si>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</si>
  <si>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</si>
  <si>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</si>
  <si>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</si>
  <si>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</si>
  <si>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</si>
  <si>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</si>
  <si>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</si>
  <si>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</si>
  <si>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</si>
  <si>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</si>
  <si>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</si>
  <si>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</si>
  <si>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</si>
  <si>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</si>
  <si>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</si>
  <si>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</si>
  <si>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</si>
  <si>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</si>
  <si>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</si>
  <si>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</si>
  <si>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</si>
  <si>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</si>
  <si>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</si>
  <si>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</si>
  <si>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</si>
  <si>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</si>
  <si>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</si>
  <si>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</si>
  <si>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</si>
  <si>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</si>
  <si>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</si>
  <si>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</si>
  <si>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</si>
  <si>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</si>
  <si>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</si>
  <si>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</si>
  <si>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</si>
  <si>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</si>
  <si>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</si>
  <si>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</si>
  <si>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</si>
  <si>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</si>
  <si>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</si>
  <si>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</si>
  <si>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</si>
  <si>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</si>
  <si>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</si>
  <si>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</si>
  <si>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</si>
  <si>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</si>
  <si>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</si>
  <si>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</si>
  <si>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</si>
  <si>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</si>
  <si>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</si>
  <si>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</si>
  <si>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</si>
  <si>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</si>
  <si>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</si>
  <si>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</si>
  <si>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</si>
  <si>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</si>
  <si>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</si>
  <si>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</si>
  <si>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</si>
  <si>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</si>
  <si>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</si>
  <si>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</si>
  <si>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</si>
  <si>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</si>
  <si>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</si>
  <si>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</si>
  <si>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</si>
  <si>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</si>
  <si>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</si>
  <si>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</si>
  <si>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</si>
  <si>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</si>
  <si>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</si>
  <si>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</si>
  <si>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</si>
  <si>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</si>
  <si>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</si>
  <si>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</si>
  <si>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</si>
  <si>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</si>
  <si>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</si>
  <si>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</si>
  <si>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</si>
  <si>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</si>
  <si>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</si>
  <si>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</si>
  <si>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</si>
  <si>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</si>
  <si>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</si>
  <si>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</si>
  <si>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</si>
  <si>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</si>
  <si>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</si>
  <si>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</si>
  <si>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</si>
  <si>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</si>
  <si>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</si>
  <si>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</si>
  <si>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</si>
  <si>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</si>
  <si>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</si>
  <si>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</si>
  <si>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</si>
  <si>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</si>
  <si>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</si>
  <si>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</si>
  <si>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</si>
  <si>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</si>
  <si>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</si>
  <si>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</si>
  <si>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</si>
  <si>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</si>
  <si>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</si>
  <si>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</si>
  <si>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</si>
  <si>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</si>
  <si>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</si>
  <si>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</si>
  <si>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</si>
  <si>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</si>
  <si>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</si>
  <si>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</si>
  <si>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</si>
  <si>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</si>
  <si>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</si>
  <si>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</si>
  <si>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</si>
  <si>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</si>
  <si>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</si>
  <si>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</si>
  <si>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</si>
  <si>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</si>
  <si>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</si>
  <si>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</si>
  <si>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</si>
  <si>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</si>
  <si>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</si>
  <si>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</si>
  <si>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</si>
  <si>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</si>
  <si>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</si>
  <si>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</si>
  <si>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</si>
  <si>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</si>
  <si>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</si>
  <si>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</si>
  <si>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</si>
  <si>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</si>
  <si>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</si>
  <si>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</si>
  <si>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</si>
  <si>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</si>
  <si>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</si>
  <si>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</si>
  <si>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</si>
  <si>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</si>
  <si>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</si>
  <si>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</si>
  <si>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</si>
  <si>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</si>
  <si>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</si>
  <si>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</si>
  <si>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</si>
  <si>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</si>
  <si>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</si>
  <si>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</si>
  <si>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</si>
  <si>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</si>
  <si>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</si>
  <si>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</si>
  <si>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</si>
  <si>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</si>
  <si>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</si>
  <si>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</si>
  <si>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</si>
  <si>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</si>
  <si>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</si>
  <si>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</si>
  <si>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</si>
  <si>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</si>
  <si>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</si>
  <si>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</si>
  <si>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</si>
  <si>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</si>
  <si>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</si>
  <si>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</si>
  <si>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</si>
  <si>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</si>
  <si>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</si>
  <si>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</si>
  <si>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</si>
  <si>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</si>
  <si>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</si>
  <si>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</si>
  <si>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</si>
  <si>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</si>
  <si>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</si>
  <si>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</si>
  <si>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</si>
  <si>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</si>
  <si>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</si>
  <si>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</si>
  <si>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</si>
  <si>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</si>
  <si>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</si>
  <si>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</si>
  <si>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</si>
  <si>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</si>
  <si>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</si>
  <si>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</si>
  <si>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</si>
  <si>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</si>
  <si>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</si>
  <si>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</si>
  <si>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</si>
  <si>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</si>
  <si>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</si>
  <si>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</si>
  <si>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</si>
  <si>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</si>
  <si>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</si>
  <si>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</si>
  <si>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</si>
  <si>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</si>
  <si>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</si>
  <si>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</si>
  <si>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</si>
  <si>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</si>
  <si>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</si>
  <si>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</si>
  <si>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</si>
  <si>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</si>
  <si>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</si>
  <si>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</si>
  <si>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</si>
  <si>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</si>
  <si>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</si>
  <si>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</si>
  <si>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</si>
  <si>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</si>
  <si>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</si>
  <si>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</si>
  <si>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</si>
  <si>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</si>
  <si>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</si>
  <si>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</si>
  <si>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</si>
  <si>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</si>
  <si>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</si>
  <si>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</si>
  <si>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</si>
  <si>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</si>
  <si>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</si>
  <si>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</si>
  <si>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</si>
  <si>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</si>
  <si>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</si>
  <si>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</si>
  <si>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</si>
  <si>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</si>
  <si>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</si>
  <si>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</si>
  <si>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</si>
  <si>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</si>
  <si>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</si>
  <si>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</si>
  <si>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</si>
  <si>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</si>
  <si>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</si>
  <si>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</si>
  <si>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</si>
  <si>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</si>
  <si>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</si>
  <si>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</si>
  <si>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</si>
  <si>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</si>
  <si>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</si>
  <si>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</si>
  <si>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</si>
  <si>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</si>
  <si>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</si>
  <si>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</si>
  <si>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</si>
  <si>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</si>
  <si>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</si>
  <si>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</si>
  <si>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</si>
  <si>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</si>
  <si>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</si>
  <si>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</si>
  <si>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</si>
  <si>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</si>
  <si>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</si>
  <si>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</si>
  <si>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</si>
  <si>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</si>
  <si>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</si>
  <si>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</si>
  <si>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</si>
  <si>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</si>
  <si>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</si>
  <si>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</si>
  <si>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</si>
  <si>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</si>
  <si>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</si>
  <si>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</si>
  <si>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</si>
  <si>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</si>
  <si>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</si>
  <si>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</si>
  <si>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</si>
  <si>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</si>
  <si>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</si>
  <si>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</si>
  <si>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</si>
  <si>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</si>
  <si>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</si>
  <si>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</si>
  <si>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</si>
  <si>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</si>
  <si>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</si>
  <si>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</si>
  <si>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</si>
  <si>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</si>
  <si>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</si>
  <si>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</si>
  <si>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</si>
  <si>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</si>
  <si>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</si>
  <si>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</si>
  <si>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</si>
  <si>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</si>
  <si>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</si>
  <si>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</si>
  <si>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</si>
  <si>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</si>
  <si>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</si>
  <si>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</si>
  <si>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</si>
  <si>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</si>
  <si>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</si>
  <si>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</si>
  <si>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</si>
  <si>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</si>
  <si>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</si>
  <si>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</si>
  <si>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</si>
  <si>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</si>
  <si>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</si>
  <si>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</si>
  <si>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</si>
  <si>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</si>
  <si>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</si>
  <si>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</si>
  <si>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</si>
  <si>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</si>
  <si>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</si>
  <si>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</si>
  <si>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</si>
  <si>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</si>
  <si>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</si>
  <si>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</si>
  <si>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</si>
  <si>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</si>
  <si>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</si>
  <si>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</si>
  <si>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</si>
  <si>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</si>
  <si>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</si>
  <si>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</si>
  <si>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</si>
  <si>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</si>
  <si>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</si>
  <si>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</si>
  <si>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</si>
  <si>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</si>
  <si>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</si>
  <si>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</si>
  <si>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</si>
  <si>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</si>
  <si>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</si>
  <si>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</si>
  <si>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</si>
  <si>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</si>
  <si>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</si>
  <si>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</si>
  <si>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</si>
  <si>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</si>
  <si>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</si>
  <si>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</si>
  <si>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</si>
  <si>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</si>
  <si>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</si>
  <si>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</si>
  <si>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</si>
  <si>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</si>
  <si>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</si>
  <si>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</si>
  <si>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</si>
  <si>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</si>
  <si>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</si>
  <si>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</si>
  <si>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</si>
  <si>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</si>
  <si>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</si>
  <si>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</si>
  <si>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</si>
  <si>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</si>
  <si>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</si>
  <si>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</si>
  <si>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</si>
  <si>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</si>
  <si>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</si>
  <si>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</si>
  <si>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</si>
  <si>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</si>
  <si>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</si>
  <si>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</si>
  <si>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</si>
  <si>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</si>
  <si>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</si>
  <si>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</si>
  <si>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</si>
  <si>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</si>
  <si>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</si>
  <si>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</si>
  <si>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</si>
  <si>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</si>
  <si>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</si>
  <si>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</si>
  <si>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</si>
  <si>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</si>
  <si>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</si>
  <si>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</si>
  <si>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</si>
  <si>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</si>
  <si>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</si>
  <si>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</si>
  <si>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</si>
  <si>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</si>
  <si>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</si>
  <si>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</si>
  <si>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</si>
  <si>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</si>
  <si>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</si>
  <si>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</si>
  <si>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</si>
  <si>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</si>
  <si>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</si>
  <si>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</si>
  <si>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</si>
  <si>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</si>
  <si>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</si>
  <si>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</si>
  <si>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</si>
  <si>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</si>
  <si>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</si>
  <si>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</si>
  <si>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</si>
  <si>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</si>
  <si>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</si>
  <si>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</si>
  <si>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</si>
  <si>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</si>
  <si>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</si>
  <si>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</si>
  <si>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</si>
  <si>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</si>
  <si>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</si>
  <si>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</si>
  <si>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</si>
  <si>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</si>
  <si>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</si>
  <si>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</si>
  <si>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</si>
  <si>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</si>
  <si>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</si>
  <si>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</si>
  <si>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</si>
  <si>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</si>
  <si>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</si>
  <si>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</si>
  <si>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</si>
  <si>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</si>
  <si>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</si>
  <si>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</si>
  <si>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</si>
  <si>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</si>
  <si>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</si>
  <si>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</si>
  <si>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</si>
  <si>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</si>
  <si>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</si>
  <si>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</si>
  <si>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</si>
  <si>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</si>
  <si>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</si>
  <si>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</si>
  <si>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</si>
  <si>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</si>
  <si>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</si>
  <si>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</si>
  <si>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</si>
  <si>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</si>
  <si>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</si>
  <si>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</si>
  <si>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</si>
  <si>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</si>
  <si>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</si>
  <si>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</si>
  <si>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</si>
  <si>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</si>
  <si>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</si>
  <si>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</si>
  <si>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</si>
  <si>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</si>
  <si>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</si>
  <si>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</si>
  <si>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</si>
  <si>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</si>
  <si>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</si>
  <si>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</si>
  <si>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</si>
  <si>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</si>
  <si>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</si>
  <si>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</si>
  <si>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</si>
  <si>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</si>
  <si>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</si>
  <si>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</si>
  <si>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</si>
  <si>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</si>
  <si>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</si>
  <si>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</si>
  <si>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</si>
  <si>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</si>
  <si>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</si>
  <si>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</si>
  <si>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</si>
  <si>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</si>
  <si>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</si>
  <si>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</si>
  <si>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</si>
  <si>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</si>
  <si>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</si>
  <si>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</si>
  <si>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</si>
  <si>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</si>
  <si>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</si>
  <si>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</si>
  <si>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</si>
  <si>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</si>
  <si>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</si>
  <si>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</si>
  <si>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</si>
  <si>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</si>
  <si>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</si>
  <si>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</si>
  <si>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</si>
  <si>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</si>
  <si>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</si>
  <si>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</si>
  <si>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</si>
  <si>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</si>
  <si>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</si>
  <si>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</si>
  <si>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</si>
  <si>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</si>
  <si>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</si>
  <si>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</si>
  <si>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</si>
  <si>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</si>
  <si>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</si>
  <si>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</si>
  <si>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</si>
  <si>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</si>
  <si>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</si>
  <si>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</si>
  <si>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</si>
  <si>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</si>
  <si>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</si>
  <si>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</si>
  <si>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</si>
  <si>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</si>
  <si>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</si>
  <si>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</si>
  <si>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</si>
  <si>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</si>
  <si>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</si>
  <si>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</si>
  <si>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</si>
  <si>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</si>
  <si>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</si>
  <si>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</si>
  <si>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</si>
  <si>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</si>
  <si>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</si>
  <si>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</si>
  <si>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</si>
  <si>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</si>
  <si>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</si>
  <si>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</si>
  <si>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</si>
  <si>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</si>
  <si>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</si>
  <si>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</si>
  <si>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</si>
  <si>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</si>
  <si>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</si>
  <si>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</si>
  <si>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</si>
  <si>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</si>
  <si>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</si>
  <si>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</si>
  <si>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</si>
  <si>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</si>
  <si>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</si>
  <si>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</si>
  <si>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</si>
  <si>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</si>
  <si>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</si>
  <si>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</si>
  <si>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</si>
  <si>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</si>
  <si>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</si>
  <si>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</si>
  <si>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</si>
  <si>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</si>
  <si>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</si>
  <si>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</si>
  <si>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</si>
  <si>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</si>
  <si>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</si>
  <si>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</si>
  <si>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</si>
  <si>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</si>
  <si>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</si>
  <si>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</si>
  <si>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</si>
  <si>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</si>
  <si>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</si>
  <si>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</si>
  <si>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</si>
  <si>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</si>
  <si>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</si>
  <si>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</si>
  <si>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</si>
  <si>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</si>
  <si>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</si>
  <si>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</si>
  <si>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</si>
  <si>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</si>
  <si>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</si>
  <si>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</si>
  <si>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</si>
  <si>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</si>
  <si>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</si>
  <si>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</si>
  <si>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</si>
  <si>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</si>
  <si>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</si>
  <si>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</si>
  <si>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</si>
  <si>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</si>
  <si>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</si>
  <si>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</si>
  <si>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</si>
  <si>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</si>
  <si>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</si>
  <si>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</si>
  <si>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</si>
  <si>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</si>
  <si>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</si>
  <si>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</si>
  <si>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</si>
  <si>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</si>
  <si>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</si>
  <si>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</si>
  <si>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</si>
  <si>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</si>
  <si>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</si>
  <si>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</si>
  <si>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</si>
  <si>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</si>
  <si>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</si>
  <si>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</si>
  <si>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</si>
  <si>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</si>
  <si>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</si>
  <si>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</si>
  <si>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</si>
  <si>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</si>
  <si>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</si>
  <si>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</si>
  <si>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</si>
  <si>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</si>
  <si>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</si>
  <si>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</si>
  <si>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</si>
  <si>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</si>
  <si>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</si>
  <si>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</si>
  <si>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</si>
  <si>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</si>
  <si>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</si>
  <si>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</si>
  <si>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</si>
  <si>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</si>
  <si>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</si>
  <si>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</si>
  <si>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</si>
  <si>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</si>
  <si>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</si>
  <si>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</si>
  <si>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</si>
  <si>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</si>
  <si>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</si>
  <si>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</si>
  <si>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</si>
  <si>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</si>
  <si>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</si>
  <si>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</si>
  <si>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</si>
  <si>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</si>
  <si>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</si>
  <si>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</si>
  <si>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</si>
  <si>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</si>
  <si>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</si>
  <si>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</si>
  <si>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</si>
  <si>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</si>
  <si>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</si>
  <si>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</si>
  <si>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</si>
  <si>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</si>
  <si>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</si>
  <si>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</si>
  <si>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</si>
  <si>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</si>
  <si>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</si>
  <si>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</si>
  <si>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</si>
  <si>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</si>
  <si>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</si>
  <si>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</si>
  <si>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</si>
  <si>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</si>
  <si>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</si>
  <si>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</si>
  <si>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</si>
  <si>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</si>
  <si>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</si>
  <si>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</si>
  <si>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</si>
  <si>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</si>
  <si>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</si>
  <si>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</si>
  <si>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</si>
  <si>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</si>
  <si>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</si>
  <si>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</si>
  <si>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</si>
  <si>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</si>
  <si>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</si>
  <si>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</si>
  <si>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</si>
  <si>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</si>
  <si>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</si>
  <si>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</si>
  <si>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</si>
  <si>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</si>
  <si>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</si>
  <si>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</si>
  <si>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</si>
  <si>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</si>
  <si>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</si>
  <si>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</si>
  <si>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</si>
  <si>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</si>
  <si>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</si>
  <si>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</si>
  <si>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</si>
  <si>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</si>
  <si>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</si>
  <si>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</si>
  <si>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</si>
  <si>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</si>
  <si>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</si>
  <si>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</si>
  <si>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</si>
  <si>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</si>
  <si>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</si>
  <si>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</si>
  <si>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</si>
  <si>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</si>
  <si>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</si>
  <si>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</si>
  <si>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</si>
  <si>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</si>
  <si>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</si>
  <si>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</si>
  <si>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</si>
  <si>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</si>
  <si>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</si>
  <si>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</si>
  <si>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</si>
  <si>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</si>
  <si>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</si>
  <si>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</si>
  <si>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</si>
  <si>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</si>
  <si>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</si>
  <si>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</si>
  <si>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</si>
  <si>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</si>
  <si>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</si>
  <si>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</si>
  <si>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</si>
  <si>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</si>
  <si>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</si>
  <si>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</si>
  <si>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</si>
  <si>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</si>
  <si>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</si>
  <si>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</si>
  <si>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</si>
  <si>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</si>
  <si>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</si>
  <si>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</si>
  <si>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</si>
  <si>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</si>
  <si>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</si>
  <si>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</si>
  <si>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</si>
  <si>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</si>
  <si>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</si>
  <si>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</si>
  <si>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</si>
  <si>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</si>
  <si>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</si>
  <si>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</si>
  <si>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</si>
  <si>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</si>
  <si>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</si>
  <si>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</si>
  <si>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</si>
  <si>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</si>
  <si>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</si>
  <si>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</si>
  <si>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</si>
  <si>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</si>
  <si>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</si>
  <si>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</si>
  <si>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</si>
  <si>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</si>
  <si>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</si>
  <si>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</si>
  <si>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</si>
  <si>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</si>
  <si>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</si>
  <si>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</si>
  <si>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</si>
  <si>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</si>
  <si>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</si>
  <si>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</si>
  <si>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</si>
  <si>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</si>
  <si>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</si>
  <si>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</si>
  <si>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</si>
  <si>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</si>
  <si>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</si>
  <si>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</si>
  <si>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</si>
  <si>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</si>
  <si>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</si>
  <si>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</si>
  <si>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</si>
  <si>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</si>
  <si>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</si>
  <si>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</si>
  <si>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</si>
  <si>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</si>
  <si>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</si>
  <si>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</si>
  <si>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</si>
  <si>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</si>
  <si>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</si>
  <si>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</si>
  <si>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</si>
  <si>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</si>
  <si>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</si>
  <si>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</si>
  <si>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</si>
  <si>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</si>
  <si>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</si>
  <si>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</si>
  <si>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</si>
  <si>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</si>
  <si>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</si>
  <si>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</si>
  <si>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</si>
  <si>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</si>
  <si>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</si>
  <si>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</si>
  <si>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</si>
  <si>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</si>
  <si>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</si>
  <si>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</si>
  <si>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</si>
  <si>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</si>
  <si>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</si>
  <si>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</si>
  <si>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</si>
  <si>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</si>
  <si>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</si>
  <si>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</si>
  <si>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</si>
  <si>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</si>
  <si>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</si>
  <si>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</si>
  <si>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</si>
  <si>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</si>
  <si>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</si>
  <si>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</si>
  <si>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</si>
  <si>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</si>
  <si>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</si>
  <si>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</si>
  <si>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</si>
  <si>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</si>
  <si>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</si>
  <si>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</si>
  <si>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</si>
  <si>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</si>
  <si>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</si>
  <si>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</si>
  <si>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</si>
  <si>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</si>
  <si>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</si>
  <si>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</si>
  <si>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</si>
  <si>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</si>
  <si>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</si>
  <si>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</si>
  <si>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</si>
  <si>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</si>
  <si>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</si>
  <si>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</si>
  <si>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</si>
  <si>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</si>
  <si>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</si>
  <si>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</si>
  <si>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</si>
  <si>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</si>
  <si>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</si>
  <si>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</si>
  <si>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</si>
  <si>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</si>
  <si>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</si>
  <si>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</si>
  <si>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</si>
  <si>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</si>
  <si>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</si>
  <si>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</si>
  <si>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</si>
  <si>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</si>
  <si>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</si>
  <si>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</si>
  <si>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</si>
  <si>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</si>
  <si>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</si>
  <si>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</si>
  <si>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</si>
  <si>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</si>
  <si>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</si>
  <si>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</si>
  <si>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</si>
  <si>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</si>
  <si>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</si>
  <si>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</si>
  <si>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</si>
  <si>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</si>
  <si>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</si>
  <si>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</si>
  <si>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</si>
  <si>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</si>
  <si>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</si>
  <si>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</si>
  <si>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</si>
  <si>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</si>
  <si>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</si>
  <si>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</si>
  <si>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</si>
  <si>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</si>
  <si>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</si>
  <si>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</si>
  <si>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</si>
  <si>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</si>
  <si>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</si>
  <si>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</si>
  <si>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</si>
  <si>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</si>
  <si>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</si>
  <si>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</si>
  <si>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</si>
  <si>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</si>
  <si>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</si>
  <si>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</si>
  <si>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</si>
  <si>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</si>
  <si>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</si>
  <si>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</si>
  <si>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</si>
  <si>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</si>
  <si>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</si>
  <si>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</si>
  <si>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</si>
  <si>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</si>
  <si>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</si>
  <si>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</si>
  <si>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</si>
  <si>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</si>
  <si>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</si>
  <si>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</si>
  <si>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</si>
  <si>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</si>
  <si>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</si>
  <si>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</si>
  <si>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</si>
  <si>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</si>
  <si>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</si>
  <si>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</si>
  <si>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</si>
  <si>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</si>
  <si>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</si>
  <si>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</si>
  <si>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</si>
  <si>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</si>
  <si>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</si>
  <si>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</si>
  <si>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</si>
  <si>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</si>
  <si>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</si>
  <si>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</si>
  <si>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</si>
  <si>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</si>
  <si>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</si>
  <si>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</si>
  <si>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</si>
  <si>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</si>
  <si>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</si>
  <si>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</si>
  <si>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</si>
  <si>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</si>
  <si>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</si>
  <si>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</si>
  <si>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</si>
  <si>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</si>
  <si>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</si>
  <si>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</si>
  <si>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</si>
  <si>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</si>
  <si>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</si>
  <si>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</si>
  <si>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</si>
  <si>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</si>
  <si>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</si>
  <si>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</si>
  <si>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</si>
  <si>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</si>
  <si>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</si>
  <si>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</si>
  <si>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</si>
  <si>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</si>
  <si>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</si>
  <si>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</si>
  <si>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</si>
  <si>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</si>
  <si>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</si>
  <si>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</si>
  <si>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</si>
  <si>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</si>
  <si>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</si>
  <si>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</si>
  <si>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</si>
  <si>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</si>
  <si>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</si>
  <si>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</si>
  <si>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</si>
  <si>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</si>
  <si>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</si>
  <si>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</si>
  <si>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</si>
  <si>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</si>
  <si>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</si>
  <si>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</si>
  <si>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</si>
  <si>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</si>
  <si>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</si>
  <si>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</si>
  <si>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</si>
  <si>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</si>
  <si>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</si>
  <si>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</si>
  <si>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</si>
  <si>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</si>
  <si>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</si>
  <si>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</si>
  <si>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</si>
  <si>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</si>
  <si>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</si>
  <si>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</si>
  <si>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</si>
  <si>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</si>
  <si>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</si>
  <si>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</si>
  <si>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</si>
  <si>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</si>
  <si>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</si>
  <si>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</si>
  <si>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</si>
  <si>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</si>
  <si>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</si>
  <si>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</si>
  <si>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</si>
  <si>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</si>
  <si>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</si>
  <si>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</si>
  <si>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</si>
  <si>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</si>
  <si>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</si>
  <si>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</si>
  <si>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</si>
  <si>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</si>
  <si>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</si>
  <si>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</si>
  <si>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</si>
  <si>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</si>
  <si>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</si>
  <si>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</si>
  <si>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</si>
  <si>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</si>
  <si>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</si>
  <si>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</si>
  <si>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</si>
  <si>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</si>
  <si>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</si>
  <si>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</si>
  <si>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</si>
  <si>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</si>
  <si>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</si>
  <si>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</si>
  <si>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</si>
  <si>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</si>
  <si>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</si>
  <si>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</si>
  <si>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</si>
  <si>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</si>
  <si>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</si>
  <si>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</si>
  <si>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</si>
  <si>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</si>
  <si>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</si>
  <si>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</si>
  <si>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</si>
  <si>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</si>
  <si>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</si>
  <si>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</si>
  <si>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</si>
  <si>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</si>
  <si>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</si>
  <si>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</si>
  <si>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</si>
  <si>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</si>
  <si>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</si>
  <si>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</si>
  <si>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</si>
  <si>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</si>
  <si>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</si>
  <si>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</si>
  <si>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</si>
  <si>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</si>
  <si>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</si>
  <si>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</si>
  <si>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</si>
  <si>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</si>
  <si>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</si>
  <si>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</si>
  <si>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</si>
  <si>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</si>
  <si>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</si>
  <si>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</si>
  <si>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</si>
  <si>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</si>
  <si>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</si>
  <si>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</si>
  <si>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</si>
  <si>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</si>
  <si>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</si>
  <si>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</si>
  <si>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</si>
  <si>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</si>
  <si>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</si>
  <si>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</si>
  <si>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</si>
  <si>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</si>
  <si>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</si>
  <si>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</si>
  <si>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</si>
  <si>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</si>
  <si>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</si>
  <si>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</si>
  <si>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</si>
  <si>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</si>
  <si>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</si>
  <si>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</si>
  <si>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</si>
  <si>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</si>
  <si>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</si>
  <si>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</si>
  <si>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</si>
  <si>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</si>
  <si>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</si>
  <si>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</si>
  <si>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</si>
  <si>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</si>
  <si>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</si>
  <si>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</si>
  <si>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</si>
  <si>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</si>
  <si>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</si>
  <si>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</si>
  <si>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</si>
  <si>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</si>
  <si>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</si>
  <si>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</si>
  <si>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</si>
  <si>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</si>
  <si>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</si>
  <si>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</si>
  <si>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</si>
  <si>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</si>
  <si>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</si>
  <si>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</si>
  <si>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</si>
  <si>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</si>
  <si>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</si>
  <si>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</si>
  <si>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</si>
  <si>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</si>
  <si>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</si>
  <si>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</si>
  <si>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</si>
  <si>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</si>
  <si>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</si>
  <si>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</si>
  <si>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</si>
  <si>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</si>
  <si>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</si>
  <si>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</si>
  <si>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</si>
  <si>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</si>
  <si>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</si>
  <si>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</si>
  <si>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</si>
  <si>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</si>
  <si>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</si>
  <si>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</si>
  <si>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</si>
  <si>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</si>
  <si>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</si>
  <si>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</si>
  <si>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</si>
  <si>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</si>
  <si>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</si>
  <si>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</si>
  <si>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</si>
  <si>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</si>
  <si>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</si>
  <si>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</si>
  <si>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</si>
  <si>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</si>
  <si>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</si>
  <si>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</si>
  <si>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</si>
  <si>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</si>
  <si>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</si>
  <si>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</si>
  <si>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</si>
  <si>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</si>
  <si>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</si>
  <si>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</si>
  <si>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</si>
  <si>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</si>
  <si>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</si>
  <si>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</si>
  <si>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</si>
  <si>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</si>
  <si>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</si>
  <si>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</si>
  <si>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</si>
  <si>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</si>
  <si>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</si>
  <si>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</si>
  <si>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</si>
  <si>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</si>
  <si>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</si>
  <si>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</si>
  <si>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</si>
  <si>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</si>
  <si>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</si>
  <si>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</si>
  <si>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</si>
  <si>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</si>
  <si>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</si>
  <si>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</si>
  <si>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</si>
  <si>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</si>
  <si>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</si>
  <si>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</si>
  <si>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</si>
  <si>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</si>
  <si>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</si>
  <si>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</si>
  <si>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</si>
  <si>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</si>
  <si>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</si>
  <si>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</si>
  <si>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</si>
  <si>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</si>
  <si>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</si>
  <si>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</si>
  <si>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</si>
  <si>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</si>
  <si>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</si>
  <si>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</si>
  <si>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</si>
  <si>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</si>
  <si>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</si>
  <si>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</si>
  <si>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</si>
  <si>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</si>
  <si>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</si>
  <si>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</si>
  <si>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</si>
  <si>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</si>
  <si>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</si>
  <si>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</si>
  <si>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</si>
  <si>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</si>
  <si>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</si>
  <si>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</si>
  <si>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</si>
  <si>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</si>
  <si>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</si>
  <si>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</si>
  <si>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</si>
  <si>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</si>
  <si>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</si>
  <si>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</si>
  <si>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</si>
  <si>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</si>
  <si>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</si>
  <si>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</si>
  <si>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</si>
  <si>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</si>
  <si>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</si>
  <si>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</si>
  <si>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</si>
  <si>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</si>
  <si>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</si>
  <si>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</si>
  <si>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</si>
  <si>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</si>
  <si>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</si>
  <si>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</si>
  <si>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</si>
  <si>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</si>
  <si>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</si>
  <si>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</si>
  <si>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</si>
  <si>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</si>
  <si>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</si>
  <si>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</si>
  <si>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</si>
  <si>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</si>
  <si>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</si>
  <si>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</si>
  <si>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</si>
  <si>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</si>
  <si>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</si>
  <si>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</si>
  <si>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</si>
  <si>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</si>
  <si>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</si>
  <si>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</si>
  <si>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</si>
  <si>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</si>
  <si>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</si>
  <si>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</si>
  <si>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</si>
  <si>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</si>
  <si>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</si>
  <si>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</si>
  <si>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</si>
  <si>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</si>
  <si>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</si>
  <si>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</si>
  <si>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</si>
  <si>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</si>
  <si>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</si>
  <si>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</si>
  <si>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</si>
  <si>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</si>
  <si>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</si>
  <si>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</si>
  <si>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</si>
  <si>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</si>
  <si>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</si>
  <si>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</si>
  <si>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</si>
  <si>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</si>
  <si>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</si>
  <si>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</si>
  <si>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</si>
  <si>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</si>
  <si>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</si>
  <si>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</si>
  <si>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</si>
  <si>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</si>
  <si>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</si>
  <si>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</si>
  <si>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</si>
  <si>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</si>
  <si>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</si>
  <si>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</si>
  <si>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</si>
  <si>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</si>
  <si>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</si>
  <si>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</si>
  <si>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</si>
  <si>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</si>
  <si>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</si>
  <si>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</si>
  <si>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</si>
  <si>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</si>
  <si>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</si>
  <si>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</si>
  <si>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</si>
  <si>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</si>
  <si>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</si>
  <si>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</si>
  <si>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</si>
  <si>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</si>
  <si>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</si>
  <si>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</si>
  <si>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</si>
  <si>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</si>
  <si>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</si>
  <si>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</si>
  <si>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</si>
  <si>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</si>
  <si>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</si>
  <si>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</si>
  <si>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</si>
  <si>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</si>
  <si>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</si>
  <si>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</si>
  <si>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</si>
  <si>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</si>
  <si>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</si>
  <si>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</si>
  <si>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</si>
  <si>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</si>
  <si>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</si>
  <si>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</si>
  <si>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</si>
  <si>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</si>
  <si>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</si>
  <si>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</si>
  <si>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</si>
  <si>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</si>
  <si>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</si>
  <si>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</si>
  <si>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</si>
  <si>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</si>
  <si>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</si>
  <si>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</si>
  <si>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</si>
  <si>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</si>
  <si>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</si>
  <si>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</si>
  <si>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</si>
  <si>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</si>
  <si>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</si>
  <si>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</si>
  <si>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</si>
  <si>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</si>
  <si>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</si>
  <si>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</si>
  <si>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</si>
  <si>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</si>
  <si>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</si>
  <si>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</si>
  <si>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</si>
  <si>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</si>
  <si>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</si>
  <si>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</si>
  <si>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</si>
  <si>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</si>
  <si>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</si>
  <si>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</si>
  <si>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</si>
  <si>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</si>
  <si>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</si>
  <si>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</si>
  <si>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</si>
  <si>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</si>
  <si>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</si>
  <si>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</si>
  <si>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</si>
  <si>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</si>
  <si>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</si>
  <si>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</si>
  <si>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</si>
  <si>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</si>
  <si>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</si>
  <si>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</si>
  <si>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</si>
  <si>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</si>
  <si>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</si>
  <si>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</si>
  <si>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</si>
  <si>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</si>
  <si>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</si>
  <si>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</si>
  <si>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</si>
  <si>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</si>
  <si>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</si>
  <si>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</si>
  <si>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</si>
  <si>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</si>
  <si>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</si>
  <si>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</si>
  <si>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</si>
  <si>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</si>
  <si>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</si>
  <si>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</si>
  <si>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</si>
  <si>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</si>
  <si>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</si>
  <si>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</si>
  <si>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</si>
  <si>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</si>
  <si>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</si>
  <si>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</si>
  <si>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</si>
  <si>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</si>
  <si>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</si>
  <si>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</si>
  <si>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</si>
  <si>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</si>
  <si>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</si>
  <si>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</si>
  <si>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</si>
  <si>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</si>
  <si>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</si>
  <si>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</si>
  <si>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</si>
  <si>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</si>
  <si>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</si>
  <si>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</si>
  <si>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</si>
  <si>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</si>
  <si>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</si>
  <si>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</si>
  <si>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</si>
  <si>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</si>
  <si>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</si>
  <si>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</si>
  <si>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</si>
  <si>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</si>
  <si>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</si>
  <si>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</si>
  <si>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</si>
  <si>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</si>
  <si>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</si>
  <si>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</si>
  <si>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</si>
  <si>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</si>
  <si>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</si>
  <si>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</si>
  <si>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</si>
  <si>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</si>
  <si>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</si>
  <si>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</si>
  <si>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</si>
  <si>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</si>
  <si>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</si>
  <si>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</si>
  <si>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</si>
  <si>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</si>
  <si>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</si>
  <si>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</si>
  <si>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</si>
  <si>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</si>
  <si>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</si>
  <si>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</si>
  <si>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</si>
  <si>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</si>
  <si>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</si>
  <si>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</si>
  <si>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</si>
  <si>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</si>
  <si>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</si>
  <si>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</si>
  <si>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</si>
  <si>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</si>
  <si>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</si>
  <si>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</si>
  <si>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</si>
  <si>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</si>
  <si>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</si>
  <si>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</si>
  <si>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</si>
  <si>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</si>
  <si>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</si>
  <si>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</si>
  <si>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</si>
  <si>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</si>
  <si>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</si>
  <si>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</si>
  <si>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</si>
  <si>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</si>
  <si>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</si>
  <si>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</si>
  <si>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</si>
  <si>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</si>
  <si>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</si>
  <si>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</si>
  <si>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</si>
  <si>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</si>
  <si>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</si>
  <si>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</si>
  <si>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</si>
  <si>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</si>
  <si>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</si>
  <si>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</si>
  <si>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</si>
  <si>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</si>
  <si>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</si>
  <si>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</si>
  <si>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</si>
  <si>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</si>
  <si>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</si>
  <si>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</si>
  <si>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</si>
  <si>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</si>
  <si>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</si>
  <si>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</si>
  <si>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</si>
  <si>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</si>
  <si>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</si>
  <si>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</si>
  <si>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</si>
  <si>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</si>
  <si>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</si>
  <si>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</si>
  <si>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</si>
  <si>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</si>
  <si>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</si>
  <si>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</si>
  <si>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</si>
  <si>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</si>
  <si>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</si>
  <si>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</si>
  <si>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</si>
  <si>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</si>
  <si>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</si>
  <si>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</si>
  <si>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</si>
  <si>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</si>
  <si>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</si>
  <si>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</si>
  <si>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</si>
  <si>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</si>
  <si>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</si>
  <si>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</si>
  <si>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</si>
  <si>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</si>
  <si>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</si>
  <si>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</si>
  <si>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</si>
  <si>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</si>
  <si>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</si>
  <si>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</si>
  <si>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</si>
  <si>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</si>
  <si>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</si>
  <si>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</si>
  <si>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</si>
  <si>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</si>
  <si>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</si>
  <si>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</si>
  <si>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</si>
  <si>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</si>
  <si>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</si>
  <si>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</si>
  <si>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</si>
  <si>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</si>
  <si>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</si>
  <si>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</si>
  <si>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</si>
  <si>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</si>
  <si>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</si>
  <si>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</si>
  <si>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</si>
  <si>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</si>
  <si>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</si>
  <si>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</si>
  <si>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</si>
  <si>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</si>
  <si>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</si>
  <si>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</si>
  <si>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</si>
  <si>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</si>
  <si>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</si>
  <si>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</si>
  <si>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</si>
  <si>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</si>
  <si>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</si>
  <si>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</si>
  <si>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</si>
  <si>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</si>
  <si>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</si>
  <si>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</si>
  <si>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</si>
  <si>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</si>
  <si>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</si>
  <si>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</si>
  <si>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</si>
  <si>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</si>
  <si>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</si>
  <si>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</si>
  <si>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</si>
  <si>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</si>
  <si>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</si>
  <si>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</si>
  <si>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</si>
  <si>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</si>
  <si>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</si>
  <si>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</si>
  <si>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</si>
  <si>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</si>
  <si>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</si>
  <si>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</si>
  <si>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</si>
  <si>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</si>
  <si>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</si>
  <si>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</si>
  <si>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</si>
  <si>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</si>
  <si>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</si>
  <si>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</si>
  <si>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</si>
  <si>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</si>
  <si>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</si>
  <si>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</si>
  <si>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</si>
  <si>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</si>
  <si>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</si>
  <si>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</si>
  <si>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</si>
  <si>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</si>
  <si>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</si>
  <si>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</si>
  <si>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</si>
  <si>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</si>
  <si>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</si>
  <si>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</si>
  <si>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</si>
  <si>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</si>
  <si>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</si>
  <si>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</si>
  <si>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</si>
  <si>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</si>
  <si>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</si>
  <si>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</si>
  <si>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</si>
  <si>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</si>
  <si>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</si>
  <si>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</si>
  <si>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</si>
  <si>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</si>
  <si>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</si>
  <si>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</si>
  <si>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</si>
  <si>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</si>
  <si>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</si>
  <si>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</si>
  <si>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</si>
  <si>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</si>
  <si>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</si>
  <si>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</si>
  <si>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</si>
  <si>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</si>
  <si>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</si>
  <si>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</si>
  <si>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</si>
  <si>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</si>
  <si>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</si>
  <si>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</si>
  <si>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</si>
  <si>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</si>
  <si>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</si>
  <si>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</si>
  <si>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</si>
  <si>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</si>
  <si>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</si>
  <si>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</si>
  <si>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</si>
  <si>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</si>
  <si>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</si>
  <si>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</si>
  <si>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</si>
  <si>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</si>
  <si>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</si>
  <si>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</si>
  <si>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</si>
  <si>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</si>
  <si>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</si>
  <si>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</si>
  <si>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</si>
  <si>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</si>
  <si>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</si>
  <si>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</si>
  <si>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</si>
  <si>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</si>
  <si>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</si>
  <si>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</si>
  <si>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</si>
  <si>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</si>
  <si>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</si>
  <si>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</si>
  <si>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</si>
  <si>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</si>
  <si>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</si>
  <si>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</si>
  <si>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</si>
  <si>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</si>
  <si>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</si>
  <si>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</si>
  <si>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</si>
  <si>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</si>
  <si>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</si>
  <si>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</si>
  <si>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</si>
  <si>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</si>
  <si>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</si>
  <si>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</si>
  <si>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</si>
  <si>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</si>
  <si>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</si>
  <si>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</si>
  <si>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</si>
  <si>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</si>
  <si>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</si>
  <si>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</si>
  <si>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</si>
  <si>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</si>
  <si>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</si>
  <si>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</si>
  <si>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</si>
  <si>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</si>
  <si>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</si>
  <si>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</si>
  <si>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</si>
  <si>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</si>
  <si>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</si>
  <si>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</si>
  <si>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</si>
  <si>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</si>
  <si>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</si>
  <si>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</si>
  <si>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</si>
  <si>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</si>
  <si>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</si>
  <si>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</si>
  <si>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</si>
  <si>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</si>
  <si>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</si>
  <si>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</si>
  <si>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</si>
  <si>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</si>
  <si>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</si>
  <si>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</si>
  <si>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</si>
  <si>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</si>
  <si>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</si>
  <si>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</si>
  <si>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</si>
  <si>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</si>
  <si>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</si>
  <si>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</si>
  <si>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</si>
  <si>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</si>
  <si>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</si>
  <si>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</si>
  <si>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</si>
  <si>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</si>
  <si>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</si>
  <si>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</si>
  <si>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</si>
  <si>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</si>
  <si>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</si>
  <si>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</si>
  <si>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</si>
  <si>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</si>
  <si>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</si>
  <si>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</si>
  <si>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</si>
  <si>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</si>
  <si>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</si>
  <si>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</si>
  <si>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</si>
  <si>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</si>
  <si>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</si>
  <si>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</si>
  <si>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</si>
  <si>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</si>
  <si>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</si>
  <si>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</si>
  <si>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</si>
  <si>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</si>
  <si>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</si>
  <si>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</si>
  <si>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</si>
  <si>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</si>
  <si>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</si>
  <si>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</si>
  <si>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</si>
  <si>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</si>
  <si>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</si>
  <si>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</si>
  <si>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</si>
  <si>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</si>
  <si>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</si>
  <si>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</si>
  <si>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</si>
  <si>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</si>
  <si>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</si>
  <si>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</si>
  <si>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</si>
  <si>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</si>
  <si>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</si>
  <si>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</si>
  <si>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</si>
  <si>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</si>
  <si>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</si>
  <si>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</si>
  <si>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</si>
  <si>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</si>
  <si>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</si>
  <si>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</si>
  <si>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</si>
  <si>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</si>
  <si>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</si>
  <si>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</si>
  <si>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</si>
  <si>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</si>
  <si>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</si>
  <si>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</si>
  <si>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</si>
  <si>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</si>
  <si>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</si>
  <si>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</si>
  <si>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</si>
  <si>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</si>
  <si>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</si>
  <si>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</si>
  <si>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</si>
  <si>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</si>
  <si>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</si>
  <si>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</si>
  <si>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</si>
  <si>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</si>
  <si>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</si>
  <si>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</si>
  <si>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</si>
  <si>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</si>
  <si>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</si>
  <si>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</si>
  <si>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</si>
  <si>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</si>
  <si>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</si>
  <si>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</si>
  <si>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</si>
  <si>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</si>
  <si>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</si>
  <si>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</si>
  <si>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</si>
  <si>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</si>
  <si>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</si>
  <si>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</si>
  <si>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</si>
  <si>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</si>
  <si>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</si>
  <si>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</si>
  <si>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</si>
  <si>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</si>
  <si>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</si>
  <si>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</si>
  <si>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</si>
  <si>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</si>
  <si>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</si>
  <si>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</si>
  <si>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</si>
  <si>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</si>
  <si>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</si>
  <si>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</si>
  <si>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</si>
  <si>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</si>
  <si>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</si>
  <si>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</si>
  <si>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</si>
  <si>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</si>
  <si>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</si>
  <si>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</si>
  <si>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</si>
  <si>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</si>
  <si>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</si>
  <si>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</si>
  <si>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</si>
  <si>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</si>
  <si>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</si>
  <si>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</si>
  <si>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</si>
  <si>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</si>
  <si>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</si>
  <si>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</si>
  <si>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</si>
  <si>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</si>
  <si>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</si>
  <si>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</si>
  <si>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</si>
  <si>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</si>
  <si>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</si>
  <si>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</si>
  <si>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</si>
  <si>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</si>
  <si>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</si>
  <si>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</si>
  <si>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</si>
  <si>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</si>
  <si>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</si>
  <si>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</si>
  <si>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</si>
  <si>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</si>
  <si>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</si>
  <si>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</si>
  <si>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</si>
  <si>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</si>
  <si>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</si>
  <si>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</si>
  <si>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</si>
  <si>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</si>
  <si>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</si>
  <si>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</si>
  <si>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</si>
  <si>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</si>
  <si>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</si>
  <si>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</si>
  <si>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</si>
  <si>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</si>
  <si>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</si>
  <si>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</si>
  <si>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</si>
  <si>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</si>
  <si>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</si>
  <si>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</si>
  <si>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</si>
  <si>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</si>
  <si>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</si>
  <si>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</si>
  <si>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</si>
  <si>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</si>
  <si>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</si>
  <si>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</si>
  <si>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</si>
  <si>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</si>
  <si>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</si>
  <si>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</si>
  <si>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</si>
  <si>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</si>
  <si>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</si>
  <si>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</si>
  <si>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</si>
  <si>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</si>
  <si>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</si>
  <si>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</si>
  <si>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</si>
  <si>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</si>
  <si>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</si>
  <si>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</si>
  <si>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</si>
  <si>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</si>
  <si>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</si>
  <si>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</si>
  <si>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</si>
  <si>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</si>
  <si>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</si>
  <si>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</si>
  <si>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</si>
  <si>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</si>
  <si>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</si>
  <si>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</si>
  <si>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</si>
  <si>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</si>
  <si>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</si>
  <si>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</si>
  <si>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</si>
  <si>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</si>
  <si>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</si>
  <si>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</si>
  <si>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</si>
  <si>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</si>
  <si>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</si>
  <si>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</si>
  <si>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</si>
  <si>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</si>
  <si>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</si>
  <si>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</si>
  <si>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</si>
  <si>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</si>
  <si>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</si>
  <si>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</si>
  <si>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</si>
  <si>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</si>
  <si>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</si>
  <si>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</si>
  <si>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</si>
  <si>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</si>
  <si>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</si>
  <si>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</si>
  <si>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</si>
  <si>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</si>
  <si>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</si>
  <si>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</si>
  <si>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</si>
  <si>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</si>
  <si>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</si>
  <si>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</si>
  <si>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</si>
  <si>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</si>
  <si>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</si>
  <si>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</si>
  <si>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</si>
  <si>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</si>
  <si>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</si>
  <si>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</si>
  <si>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</si>
  <si>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</si>
  <si>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</si>
  <si>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</si>
  <si>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</si>
  <si>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</si>
  <si>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</si>
  <si>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</si>
  <si>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</si>
  <si>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</si>
  <si>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</si>
  <si>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</si>
  <si>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</si>
  <si>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</si>
  <si>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</si>
  <si>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</si>
  <si>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</si>
  <si>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</si>
  <si>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</si>
  <si>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</si>
  <si>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</si>
  <si>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</si>
  <si>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</si>
  <si>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</si>
  <si>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</si>
  <si>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</si>
  <si>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</si>
  <si>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</si>
  <si>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</si>
  <si>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</si>
  <si>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</si>
  <si>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</si>
  <si>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</si>
  <si>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</si>
  <si>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</si>
  <si>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</si>
  <si>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</si>
  <si>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</si>
  <si>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</si>
  <si>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</si>
  <si>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</si>
  <si>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</si>
  <si>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</si>
  <si>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</si>
  <si>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</si>
  <si>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</si>
  <si>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</si>
  <si>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</si>
  <si>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</si>
  <si>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</si>
  <si>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</si>
  <si>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</si>
  <si>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</si>
  <si>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</si>
  <si>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</si>
  <si>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</si>
  <si>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</si>
  <si>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</si>
  <si>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</si>
  <si>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</si>
  <si>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</si>
  <si>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</si>
  <si>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</si>
  <si>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</si>
  <si>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</si>
  <si>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</si>
  <si>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</si>
  <si>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</si>
  <si>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</si>
  <si>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</si>
  <si>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</si>
  <si>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</si>
  <si>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</si>
  <si>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</si>
  <si>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</si>
  <si>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</si>
  <si>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</si>
  <si>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</si>
  <si>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</si>
  <si>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</si>
  <si>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</si>
  <si>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</si>
  <si>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</si>
  <si>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</si>
  <si>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</si>
  <si>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</si>
  <si>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</si>
  <si>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</si>
  <si>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</si>
  <si>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</si>
  <si>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</si>
  <si>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</si>
  <si>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</si>
  <si>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</si>
  <si>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</si>
  <si>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</si>
  <si>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</si>
  <si>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</si>
  <si>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</si>
  <si>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</si>
  <si>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</si>
  <si>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</si>
  <si>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</si>
  <si>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</si>
  <si>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</si>
  <si>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</si>
  <si>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</si>
  <si>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</si>
  <si>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</si>
  <si>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</si>
  <si>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</si>
  <si>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</si>
  <si>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</si>
  <si>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</si>
  <si>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</si>
  <si>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</si>
  <si>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</si>
  <si>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</si>
  <si>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</si>
  <si>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</si>
  <si>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</si>
  <si>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</si>
  <si>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</si>
  <si>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</si>
  <si>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</si>
  <si>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</si>
  <si>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</si>
  <si>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</si>
  <si>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</si>
  <si>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</si>
  <si>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</si>
  <si>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</si>
  <si>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</si>
  <si>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</si>
  <si>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</si>
  <si>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</si>
  <si>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</si>
  <si>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</si>
  <si>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</si>
  <si>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</si>
  <si>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</si>
  <si>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</si>
  <si>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</si>
  <si>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</si>
  <si>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</si>
  <si>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</si>
  <si>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</si>
  <si>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</si>
  <si>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</si>
  <si>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</si>
  <si>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</si>
  <si>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</si>
  <si>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</si>
  <si>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</si>
  <si>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</si>
  <si>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</si>
  <si>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</si>
  <si>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</si>
  <si>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</si>
  <si>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</si>
  <si>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</si>
  <si>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</si>
  <si>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</si>
  <si>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</si>
  <si>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</si>
  <si>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</si>
  <si>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</si>
  <si>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</si>
  <si>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</si>
  <si>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</si>
  <si>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</si>
  <si>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</si>
  <si>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</si>
  <si>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</si>
  <si>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</si>
  <si>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</si>
  <si>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</si>
  <si>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</si>
  <si>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</si>
  <si>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</si>
  <si>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</si>
  <si>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</si>
  <si>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</si>
  <si>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</si>
  <si>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</si>
  <si>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</si>
  <si>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</si>
  <si>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</si>
  <si>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</si>
  <si>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</si>
  <si>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</si>
  <si>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</si>
  <si>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</si>
  <si>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</si>
  <si>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</si>
  <si>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</si>
  <si>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</si>
  <si>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</si>
  <si>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</si>
  <si>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</si>
  <si>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</si>
  <si>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</si>
  <si>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</si>
  <si>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</si>
  <si>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</si>
  <si>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</si>
  <si>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</si>
  <si>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</si>
  <si>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</si>
  <si>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</si>
  <si>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</si>
  <si>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</si>
  <si>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</si>
  <si>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</si>
  <si>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</si>
  <si>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</si>
  <si>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</si>
  <si>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</si>
  <si>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</si>
  <si>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</si>
  <si>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</si>
  <si>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</si>
  <si>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</si>
  <si>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</si>
  <si>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</si>
  <si>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</si>
  <si>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</si>
  <si>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</si>
  <si>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</si>
  <si>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</si>
  <si>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</si>
  <si>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</si>
  <si>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</si>
  <si>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</si>
  <si>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</si>
  <si>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</si>
  <si>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</si>
  <si>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</si>
  <si>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</si>
  <si>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</si>
  <si>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</si>
  <si>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</si>
  <si>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</si>
  <si>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</si>
  <si>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</si>
  <si>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</si>
  <si>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</si>
  <si>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</si>
  <si>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</si>
  <si>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</si>
  <si>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</si>
  <si>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</si>
  <si>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</si>
  <si>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</si>
  <si>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</si>
  <si>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</si>
  <si>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</si>
  <si>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</si>
  <si>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</si>
  <si>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</si>
  <si>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</si>
  <si>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</si>
  <si>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</si>
  <si>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</si>
  <si>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</si>
  <si>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</si>
  <si>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</si>
  <si>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</si>
  <si>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</si>
  <si>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</si>
  <si>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</si>
  <si>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</si>
  <si>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</si>
  <si>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</si>
  <si>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</si>
  <si>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</si>
  <si>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</si>
  <si>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</si>
  <si>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</si>
  <si>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</si>
  <si>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</si>
  <si>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</si>
  <si>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</si>
  <si>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</si>
  <si>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</si>
  <si>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</si>
  <si>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</si>
  <si>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</si>
  <si>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</si>
  <si>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</si>
  <si>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</si>
  <si>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</si>
  <si>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</si>
  <si>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</si>
  <si>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</si>
  <si>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</si>
  <si>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</si>
  <si>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</si>
  <si>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</si>
  <si>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</si>
  <si>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</si>
  <si>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</si>
  <si>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</si>
  <si>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</si>
  <si>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</si>
  <si>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</si>
  <si>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</si>
  <si>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</si>
  <si>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</si>
  <si>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</si>
  <si>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</si>
  <si>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</si>
  <si>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</si>
  <si>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</si>
  <si>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</si>
  <si>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</si>
  <si>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</si>
  <si>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</si>
  <si>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</si>
  <si>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</si>
  <si>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</si>
  <si>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</si>
  <si>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</si>
  <si>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</si>
  <si>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</si>
  <si>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</si>
  <si>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</si>
  <si>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</si>
  <si>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</si>
  <si>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</si>
  <si>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</si>
  <si>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</si>
  <si>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</si>
  <si>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</si>
  <si>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</si>
  <si>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</si>
  <si>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</si>
  <si>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</si>
  <si>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</si>
  <si>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</si>
  <si>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</si>
  <si>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</si>
  <si>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</si>
  <si>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</si>
  <si>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</si>
  <si>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</si>
  <si>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</si>
  <si>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</si>
  <si>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</si>
  <si>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</si>
  <si>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</si>
  <si>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</si>
  <si>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</si>
  <si>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</si>
  <si>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</si>
  <si>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</si>
  <si>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</si>
  <si>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</si>
  <si>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</si>
  <si>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</si>
  <si>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</si>
  <si>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</si>
  <si>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</si>
  <si>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</si>
  <si>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</si>
  <si>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</si>
  <si>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</si>
  <si>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</si>
  <si>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</si>
  <si>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</si>
  <si>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</si>
  <si>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</si>
  <si>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</si>
  <si>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</si>
  <si>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</si>
  <si>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</si>
  <si>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</si>
  <si>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</si>
  <si>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</si>
  <si>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</si>
  <si>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</si>
  <si>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</si>
  <si>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</si>
  <si>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</si>
  <si>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</si>
  <si>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</si>
  <si>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</si>
  <si>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</si>
  <si>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</si>
  <si>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</si>
  <si>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</si>
  <si>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</si>
  <si>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</si>
  <si>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</si>
  <si>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</si>
  <si>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</si>
  <si>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</si>
  <si>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</si>
  <si>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</si>
  <si>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</si>
  <si>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</si>
  <si>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</si>
  <si>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</si>
  <si>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</si>
  <si>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</si>
  <si>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</si>
  <si>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</si>
  <si>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</si>
  <si>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</si>
  <si>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</si>
  <si>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</si>
  <si>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</si>
  <si>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</si>
  <si>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</si>
  <si>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</si>
  <si>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</si>
  <si>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</si>
  <si>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</si>
  <si>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</si>
  <si>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</si>
  <si>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</si>
  <si>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</si>
  <si>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</si>
  <si>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</si>
  <si>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</si>
  <si>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</si>
  <si>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</si>
  <si>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</si>
  <si>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</si>
  <si>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</si>
  <si>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</si>
  <si>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</si>
  <si>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</si>
  <si>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</si>
  <si>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</si>
  <si>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</si>
  <si>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</si>
  <si>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</si>
  <si>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</si>
  <si>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</si>
  <si>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</si>
  <si>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</si>
  <si>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</si>
  <si>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</si>
  <si>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</si>
  <si>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</si>
  <si>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</si>
  <si>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</si>
  <si>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</si>
  <si>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</si>
  <si>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</si>
  <si>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</si>
  <si>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</si>
  <si>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</si>
  <si>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</si>
  <si>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</si>
  <si>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</si>
  <si>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</si>
  <si>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</si>
  <si>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</si>
  <si>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</si>
  <si>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</si>
  <si>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</si>
  <si>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</si>
  <si>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</si>
  <si>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</si>
  <si>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</si>
  <si>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</si>
  <si>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</si>
  <si>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</si>
  <si>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</si>
  <si>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</si>
  <si>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</si>
  <si>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</si>
  <si>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</si>
  <si>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</si>
  <si>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</si>
  <si>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</si>
  <si>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</si>
  <si>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</si>
  <si>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</si>
  <si>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</si>
  <si>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</si>
  <si>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</si>
  <si>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</si>
  <si>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</si>
  <si>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</si>
  <si>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</si>
  <si>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</si>
  <si>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</si>
  <si>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</si>
  <si>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</si>
  <si>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</si>
  <si>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</si>
  <si>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</si>
  <si>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</si>
  <si>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</si>
  <si>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</si>
  <si>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</si>
  <si>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</si>
  <si>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</si>
  <si>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</si>
  <si>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</si>
  <si>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</si>
  <si>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</si>
  <si>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</si>
  <si>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</si>
  <si>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</si>
  <si>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</si>
  <si>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</si>
  <si>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</si>
  <si>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</si>
  <si>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</si>
  <si>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</si>
  <si>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</si>
  <si>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</si>
  <si>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</si>
  <si>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</si>
  <si>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</si>
  <si>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</si>
  <si>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</si>
  <si>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</si>
  <si>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</si>
  <si>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</si>
  <si>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</si>
  <si>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</si>
  <si>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</si>
  <si>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</si>
  <si>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</si>
  <si>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</si>
  <si>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</si>
  <si>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</si>
  <si>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</si>
  <si>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</si>
  <si>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</si>
  <si>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</si>
  <si>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</si>
  <si>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</si>
  <si>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</si>
  <si>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</si>
  <si>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</si>
  <si>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</si>
  <si>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</si>
  <si>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</si>
  <si>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</si>
  <si>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</si>
  <si>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</si>
  <si>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</si>
  <si>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</si>
  <si>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</si>
  <si>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</si>
  <si>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</si>
  <si>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</si>
  <si>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</si>
  <si>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</si>
  <si>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</si>
  <si>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</si>
  <si>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</si>
  <si>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</si>
  <si>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</si>
  <si>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</si>
  <si>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</si>
  <si>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</si>
  <si>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</si>
  <si>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</si>
  <si>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</si>
  <si>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</si>
  <si>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</si>
  <si>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</si>
  <si>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</si>
  <si>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</si>
  <si>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</si>
  <si>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</si>
  <si>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</si>
  <si>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</si>
  <si>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</si>
  <si>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</si>
  <si>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</si>
  <si>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</si>
  <si>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</si>
  <si>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</si>
  <si>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</si>
  <si>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</si>
  <si>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</si>
  <si>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</si>
  <si>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</si>
  <si>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</si>
  <si>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</si>
  <si>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</si>
  <si>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</si>
  <si>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</si>
  <si>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</si>
  <si>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</si>
  <si>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</si>
  <si>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</si>
  <si>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</si>
  <si>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</si>
  <si>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</si>
  <si>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</si>
  <si>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</si>
  <si>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</si>
  <si>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</si>
  <si>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</si>
  <si>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</si>
  <si>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</si>
  <si>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</si>
  <si>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</si>
  <si>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</si>
  <si>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</si>
  <si>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</si>
  <si>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</si>
  <si>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</si>
  <si>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</si>
  <si>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</si>
  <si>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</si>
  <si>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</si>
  <si>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</si>
  <si>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</si>
  <si>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</si>
  <si>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</si>
  <si>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</si>
  <si>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</si>
  <si>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</si>
  <si>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</si>
  <si>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</si>
  <si>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</si>
  <si>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</si>
  <si>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</si>
  <si>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</si>
  <si>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</si>
  <si>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</si>
  <si>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</si>
  <si>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</si>
  <si>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</si>
  <si>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</si>
  <si>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</si>
  <si>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</si>
  <si>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</si>
  <si>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</si>
  <si>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</si>
  <si>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</si>
  <si>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</si>
  <si>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</si>
  <si>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</si>
  <si>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</si>
  <si>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</si>
  <si>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</si>
  <si>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</si>
  <si>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</si>
  <si>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</si>
  <si>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</si>
  <si>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</si>
  <si>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</si>
  <si>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</si>
  <si>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</si>
  <si>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</si>
  <si>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</si>
  <si>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</si>
  <si>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</si>
  <si>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</si>
  <si>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</si>
  <si>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</si>
  <si>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</si>
  <si>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</si>
  <si>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</si>
  <si>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</si>
  <si>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</si>
  <si>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</si>
  <si>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</si>
  <si>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</si>
  <si>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</si>
  <si>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</si>
  <si>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</si>
  <si>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</si>
  <si>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</si>
  <si>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</si>
  <si>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</si>
  <si>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</si>
  <si>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</si>
  <si>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</si>
  <si>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</si>
  <si>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</si>
  <si>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</si>
  <si>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</si>
  <si>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</si>
  <si>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</si>
  <si>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</si>
  <si>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</si>
  <si>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</si>
  <si>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</si>
  <si>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</si>
  <si>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</si>
  <si>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</si>
  <si>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</si>
  <si>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</si>
  <si>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</si>
  <si>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</si>
  <si>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</si>
  <si>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</si>
  <si>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</si>
  <si>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</si>
  <si>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</si>
  <si>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</si>
  <si>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</si>
  <si>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</si>
  <si>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</si>
  <si>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</si>
  <si>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</si>
  <si>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</si>
  <si>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</si>
  <si>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</si>
  <si>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</si>
  <si>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</si>
  <si>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</si>
  <si>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</si>
  <si>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</si>
  <si>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</si>
  <si>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</si>
  <si>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</si>
  <si>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</si>
  <si>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</si>
  <si>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</si>
  <si>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</si>
  <si>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</si>
  <si>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</si>
  <si>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</si>
  <si>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</si>
  <si>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</si>
  <si>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</si>
  <si>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</si>
  <si>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</si>
  <si>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</si>
  <si>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</si>
  <si>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</si>
  <si>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</si>
  <si>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</si>
  <si>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</si>
  <si>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</si>
  <si>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</si>
  <si>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</si>
  <si>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</si>
  <si>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</si>
  <si>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</si>
  <si>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</si>
  <si>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</si>
  <si>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</si>
  <si>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</si>
  <si>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</si>
  <si>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</si>
  <si>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</si>
  <si>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</si>
  <si>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</si>
  <si>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</si>
  <si>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</si>
  <si>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</si>
  <si>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</si>
  <si>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</si>
  <si>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</si>
  <si>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</si>
  <si>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</si>
  <si>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</si>
  <si>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</si>
  <si>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</si>
  <si>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</si>
  <si>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</si>
  <si>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</si>
  <si>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</si>
  <si>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</si>
  <si>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</si>
  <si>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</si>
  <si>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</si>
  <si>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</si>
  <si>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</si>
  <si>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</si>
  <si>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</si>
  <si>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</si>
  <si>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</si>
  <si>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</si>
  <si>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</si>
  <si>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</si>
  <si>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</si>
  <si>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</si>
  <si>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</si>
  <si>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</si>
  <si>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</si>
  <si>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</si>
  <si>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</si>
  <si>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</si>
  <si>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</si>
  <si>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</si>
  <si>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</si>
  <si>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</si>
  <si>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</si>
  <si>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</si>
  <si>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</si>
  <si>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</si>
  <si>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</si>
  <si>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</si>
  <si>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</si>
  <si>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</si>
  <si>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</si>
  <si>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</si>
  <si>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</si>
  <si>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</si>
  <si>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</si>
  <si>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</si>
  <si>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</si>
  <si>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</si>
  <si>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</si>
  <si>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</si>
  <si>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</si>
  <si>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</si>
  <si>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</si>
  <si>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</si>
  <si>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</si>
  <si>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</si>
  <si>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</si>
  <si>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</si>
  <si>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</si>
  <si>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</si>
  <si>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</si>
  <si>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</si>
  <si>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</si>
  <si>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</si>
  <si>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</si>
  <si>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</si>
  <si>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</si>
  <si>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</si>
  <si>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</si>
  <si>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</si>
  <si>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</si>
  <si>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</si>
  <si>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</si>
  <si>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</si>
  <si>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</si>
  <si>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</si>
  <si>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</si>
  <si>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</si>
  <si>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</si>
  <si>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</si>
  <si>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</si>
  <si>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</si>
  <si>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</si>
  <si>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</si>
  <si>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</si>
  <si>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</si>
  <si>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</si>
  <si>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</si>
  <si>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</si>
  <si>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</si>
  <si>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</si>
  <si>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</si>
  <si>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</si>
  <si>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</si>
  <si>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</si>
  <si>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</si>
  <si>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</si>
  <si>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</si>
  <si>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</si>
  <si>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</si>
  <si>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</si>
  <si>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</si>
  <si>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</si>
  <si>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</si>
  <si>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</si>
  <si>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</si>
  <si>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</si>
  <si>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</si>
  <si>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</si>
  <si>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</si>
  <si>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</si>
  <si>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</si>
  <si>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</si>
  <si>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</si>
  <si>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</si>
  <si>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</si>
  <si>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</si>
  <si>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</si>
  <si>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</si>
  <si>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</si>
  <si>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</si>
  <si>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</si>
  <si>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</si>
  <si>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</si>
  <si>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</si>
  <si>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</si>
  <si>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</si>
  <si>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</si>
  <si>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</si>
  <si>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</si>
  <si>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</si>
  <si>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</si>
  <si>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</si>
  <si>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</si>
  <si>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</si>
  <si>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</si>
  <si>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</si>
  <si>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</si>
  <si>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</si>
  <si>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</si>
  <si>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</si>
  <si>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</si>
  <si>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</si>
  <si>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</si>
  <si>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</si>
  <si>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</si>
  <si>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</si>
  <si>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</si>
  <si>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</si>
  <si>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</si>
  <si>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</si>
  <si>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</si>
  <si>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</si>
  <si>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</si>
  <si>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</si>
  <si>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</si>
  <si>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</si>
  <si>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</si>
  <si>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</si>
  <si>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</si>
  <si>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</si>
  <si>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</si>
  <si>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</si>
  <si>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</si>
  <si>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</si>
  <si>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</si>
  <si>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</si>
  <si>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</si>
  <si>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</si>
  <si>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</si>
  <si>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</si>
  <si>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</si>
  <si>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</si>
  <si>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</si>
  <si>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</si>
  <si>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</si>
  <si>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</si>
  <si>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</si>
  <si>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</si>
  <si>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</si>
  <si>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</si>
  <si>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</si>
  <si>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</si>
  <si>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</si>
  <si>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</si>
  <si>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</si>
  <si>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</si>
  <si>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</si>
  <si>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</si>
  <si>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</si>
  <si>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</si>
  <si>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</si>
  <si>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</si>
  <si>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</si>
  <si>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</si>
  <si>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</si>
  <si>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</si>
  <si>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</si>
  <si>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</si>
  <si>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</si>
  <si>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</si>
  <si>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</si>
  <si>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</si>
  <si>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</si>
  <si>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</si>
  <si>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</si>
  <si>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</si>
  <si>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</si>
  <si>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</si>
  <si>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</si>
  <si>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</si>
  <si>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</si>
  <si>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</si>
  <si>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</si>
  <si>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</si>
  <si>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</si>
  <si>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</si>
  <si>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</si>
  <si>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</si>
  <si>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</si>
  <si>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</si>
  <si>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</si>
  <si>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</si>
  <si>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</si>
  <si>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</si>
  <si>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</si>
  <si>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</si>
  <si>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</si>
  <si>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</si>
  <si>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</si>
  <si>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</si>
  <si>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</si>
  <si>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</si>
  <si>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</si>
  <si>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</si>
  <si>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</si>
  <si>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</si>
  <si>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</si>
  <si>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</si>
  <si>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</si>
  <si>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</si>
  <si>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</si>
  <si>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</si>
  <si>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</si>
  <si>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</si>
  <si>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</si>
  <si>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</si>
  <si>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</si>
  <si>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</si>
  <si>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</si>
  <si>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</si>
  <si>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</si>
  <si>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</si>
  <si>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</si>
  <si>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</si>
  <si>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</si>
  <si>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</si>
  <si>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</si>
  <si>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</si>
  <si>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</si>
  <si>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</si>
  <si>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</si>
  <si>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</si>
  <si>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</si>
  <si>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</si>
  <si>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</si>
  <si>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</si>
  <si>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</si>
  <si>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</si>
  <si>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</si>
  <si>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</si>
  <si>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</si>
  <si>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</si>
  <si>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</si>
  <si>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</si>
  <si>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</si>
  <si>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</si>
  <si>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</si>
  <si>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</si>
  <si>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</si>
  <si>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</si>
  <si>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</si>
  <si>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</si>
  <si>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</si>
  <si>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</si>
  <si>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</si>
  <si>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</si>
  <si>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</si>
  <si>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</si>
  <si>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</si>
  <si>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</si>
  <si>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</si>
  <si>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</si>
  <si>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</si>
  <si>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</si>
  <si>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</si>
  <si>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</si>
  <si>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</si>
  <si>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</si>
  <si>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</si>
  <si>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</si>
  <si>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</si>
  <si>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</si>
  <si>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</si>
  <si>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</si>
  <si>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</si>
  <si>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</si>
  <si>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</si>
  <si>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</si>
  <si>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</si>
  <si>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</si>
  <si>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</si>
  <si>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</si>
  <si>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</si>
  <si>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</si>
  <si>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</si>
  <si>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</si>
  <si>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</si>
  <si>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</si>
  <si>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</si>
  <si>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</si>
  <si>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</si>
  <si>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</si>
  <si>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</si>
  <si>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</si>
  <si>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</si>
  <si>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</si>
  <si>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</si>
  <si>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</si>
  <si>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</si>
  <si>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</si>
  <si>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</si>
  <si>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</si>
  <si>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</si>
  <si>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</si>
  <si>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</si>
  <si>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</si>
  <si>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</si>
  <si>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</si>
  <si>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</si>
  <si>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</si>
  <si>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</si>
  <si>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</si>
  <si>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</si>
  <si>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</si>
  <si>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</si>
  <si>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</si>
  <si>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</si>
  <si>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</si>
  <si>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</si>
  <si>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</si>
  <si>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</si>
  <si>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</si>
  <si>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</si>
  <si>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</si>
  <si>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</si>
  <si>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</si>
  <si>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</si>
  <si>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</si>
  <si>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</si>
  <si>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</si>
  <si>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</si>
  <si>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</si>
  <si>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</si>
  <si>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</si>
  <si>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</si>
  <si>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</si>
  <si>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</si>
  <si>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</si>
  <si>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</si>
  <si>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</si>
  <si>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</si>
  <si>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</si>
  <si>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</si>
  <si>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</si>
  <si>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</si>
  <si>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</si>
  <si>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</si>
  <si>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</si>
  <si>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</si>
  <si>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</si>
  <si>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</si>
  <si>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</si>
  <si>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</si>
  <si>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</si>
  <si>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</si>
  <si>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</si>
  <si>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</si>
  <si>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</si>
  <si>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</si>
  <si>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</si>
  <si>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</si>
  <si>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</si>
  <si>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</si>
  <si>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</si>
  <si>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</si>
  <si>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</si>
  <si>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</si>
  <si>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</si>
  <si>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</si>
  <si>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</si>
  <si>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</si>
  <si>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</si>
  <si>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</si>
  <si>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</si>
  <si>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</si>
  <si>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</si>
  <si>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</si>
  <si>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</si>
  <si>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</si>
  <si>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</si>
  <si>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</si>
  <si>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</si>
  <si>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</si>
  <si>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</si>
  <si>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</si>
  <si>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</si>
  <si>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</si>
  <si>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</si>
  <si>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</si>
  <si>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</si>
  <si>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</si>
  <si>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</si>
  <si>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</si>
  <si>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</si>
  <si>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</si>
  <si>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</si>
  <si>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</si>
  <si>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</si>
  <si>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</si>
  <si>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</si>
  <si>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</si>
  <si>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</si>
  <si>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</si>
  <si>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</si>
  <si>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</si>
  <si>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</si>
  <si>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</si>
  <si>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</si>
  <si>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</si>
  <si>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</si>
  <si>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</si>
  <si>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</si>
  <si>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</si>
  <si>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</si>
  <si>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</si>
  <si>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</si>
  <si>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</si>
  <si>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</si>
  <si>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</si>
  <si>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</si>
  <si>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</si>
  <si>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</si>
  <si>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</si>
  <si>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</si>
  <si>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</si>
  <si>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</si>
  <si>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</si>
  <si>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</si>
  <si>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</si>
  <si>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</si>
  <si>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</si>
  <si>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</si>
  <si>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</si>
  <si>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</si>
  <si>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</si>
  <si>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</si>
  <si>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</si>
  <si>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</si>
  <si>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</si>
  <si>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</si>
  <si>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</si>
  <si>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</si>
  <si>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</si>
  <si>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</si>
  <si>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</si>
  <si>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</si>
  <si>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</si>
  <si>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</si>
  <si>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</si>
  <si>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</si>
  <si>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</si>
  <si>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</si>
  <si>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</si>
  <si>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</si>
  <si>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</si>
  <si>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</si>
  <si>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</si>
  <si>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</si>
  <si>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</si>
  <si>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</si>
  <si>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</si>
  <si>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</si>
  <si>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</si>
  <si>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</si>
  <si>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</si>
  <si>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</si>
  <si>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</si>
  <si>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</si>
  <si>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</si>
  <si>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</si>
  <si>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</si>
  <si>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</si>
  <si>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</si>
  <si>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</si>
  <si>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</si>
  <si>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</si>
  <si>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</si>
  <si>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</si>
  <si>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</si>
  <si>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</si>
  <si>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</si>
  <si>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</si>
  <si>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</si>
  <si>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</si>
  <si>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</si>
  <si>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</si>
  <si>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</si>
  <si>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</si>
  <si>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</si>
  <si>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</si>
  <si>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</si>
  <si>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</si>
  <si>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</si>
  <si>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</si>
  <si>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</si>
  <si>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</si>
  <si>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</si>
  <si>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</si>
  <si>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</si>
  <si>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</si>
  <si>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</si>
  <si>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</si>
  <si>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</si>
  <si>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</si>
  <si>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</si>
  <si>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</si>
  <si>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</si>
  <si>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</si>
  <si>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</si>
  <si>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</si>
  <si>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</si>
  <si>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</si>
  <si>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</si>
  <si>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</si>
  <si>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</si>
  <si>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</si>
  <si>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</si>
  <si>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</si>
  <si>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</si>
  <si>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</si>
  <si>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</si>
  <si>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</si>
  <si>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</si>
  <si>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</si>
  <si>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</si>
  <si>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</si>
  <si>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</si>
  <si>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</si>
  <si>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</si>
  <si>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</si>
  <si>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</si>
  <si>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</si>
  <si>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</si>
  <si>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</si>
  <si>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</si>
  <si>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</si>
  <si>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</si>
  <si>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</si>
  <si>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</si>
  <si>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</si>
  <si>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</si>
  <si>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</si>
  <si>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</si>
  <si>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</si>
  <si>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</si>
  <si>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</si>
  <si>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</si>
  <si>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</si>
  <si>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</si>
  <si>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</si>
  <si>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</si>
  <si>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</si>
  <si>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</si>
  <si>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</si>
  <si>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</si>
  <si>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</si>
  <si>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</si>
  <si>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</si>
  <si>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</si>
  <si>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</si>
  <si>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</si>
  <si>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</si>
  <si>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</si>
  <si>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</si>
  <si>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</si>
  <si>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</si>
  <si>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</si>
  <si>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</si>
  <si>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</si>
  <si>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</si>
  <si>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</si>
  <si>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</si>
  <si>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</si>
  <si>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</si>
  <si>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</si>
  <si>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</si>
  <si>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</si>
  <si>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</si>
  <si>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</si>
  <si>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</si>
  <si>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</si>
  <si>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</si>
  <si>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</si>
  <si>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</si>
  <si>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</si>
  <si>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</si>
  <si>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</si>
  <si>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</si>
  <si>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</si>
  <si>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</si>
  <si>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</si>
  <si>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</si>
  <si>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</si>
  <si>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</si>
  <si>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</si>
  <si>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</si>
  <si>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</si>
  <si>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</si>
  <si>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</si>
  <si>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</si>
  <si>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</si>
  <si>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</si>
  <si>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</si>
  <si>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</si>
  <si>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</si>
  <si>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</si>
  <si>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</si>
  <si>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</si>
  <si>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</si>
  <si>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</si>
  <si>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</si>
  <si>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</si>
  <si>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</si>
  <si>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</si>
  <si>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</si>
  <si>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</si>
  <si>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</si>
  <si>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</si>
  <si>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</si>
  <si>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</si>
  <si>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</si>
  <si>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</si>
  <si>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</si>
  <si>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</si>
  <si>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</si>
  <si>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</si>
  <si>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</si>
  <si>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</si>
  <si>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</si>
  <si>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</si>
  <si>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</si>
  <si>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</si>
  <si>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</si>
  <si>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</si>
  <si>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</si>
  <si>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</si>
  <si>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</si>
  <si>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</si>
  <si>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</si>
  <si>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</si>
  <si>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</si>
  <si>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</si>
  <si>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</si>
  <si>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</si>
  <si>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</si>
  <si>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</si>
  <si>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</si>
  <si>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</si>
  <si>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</si>
  <si>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</si>
  <si>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</si>
  <si>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</si>
  <si>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</si>
  <si>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</si>
  <si>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</si>
  <si>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</si>
  <si>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</si>
  <si>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</si>
  <si>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</si>
  <si>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</si>
  <si>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</si>
  <si>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</si>
  <si>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</si>
  <si>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</si>
  <si>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</si>
  <si>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</si>
  <si>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</si>
  <si>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</si>
  <si>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</si>
  <si>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</si>
  <si>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</si>
  <si>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</si>
  <si>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</si>
  <si>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</si>
  <si>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</si>
  <si>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</si>
  <si>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</si>
  <si>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</si>
  <si>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</si>
  <si>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</si>
  <si>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</si>
  <si>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</si>
  <si>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</si>
  <si>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</si>
  <si>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</si>
  <si>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</si>
  <si>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</si>
  <si>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</si>
  <si>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</si>
  <si>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</si>
  <si>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</si>
  <si>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</si>
  <si>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</si>
  <si>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</si>
  <si>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</si>
  <si>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</si>
  <si>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</si>
  <si>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</si>
  <si>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</si>
  <si>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</si>
  <si>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</si>
  <si>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</si>
  <si>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</si>
  <si>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</si>
  <si>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</si>
  <si>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</si>
  <si>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</si>
  <si>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</si>
  <si>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</si>
  <si>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</si>
  <si>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</si>
  <si>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</si>
  <si>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</si>
  <si>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</si>
  <si>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</si>
  <si>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</si>
  <si>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</si>
  <si>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</si>
  <si>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</si>
  <si>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</si>
  <si>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</si>
  <si>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</si>
  <si>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</si>
  <si>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</si>
  <si>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</si>
  <si>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</si>
  <si>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</si>
  <si>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</si>
  <si>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</si>
  <si>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</si>
  <si>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</si>
  <si>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</si>
  <si>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</si>
  <si>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</si>
  <si>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</si>
  <si>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</si>
  <si>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</si>
  <si>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</si>
  <si>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</si>
  <si>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</si>
  <si>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</si>
  <si>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</si>
  <si>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</si>
  <si>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</si>
  <si>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</si>
  <si>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</si>
  <si>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</si>
  <si>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</si>
  <si>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</si>
  <si>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</si>
  <si>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</si>
  <si>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</si>
  <si>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</si>
  <si>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</si>
  <si>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</si>
  <si>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</si>
  <si>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</si>
  <si>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</si>
  <si>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</si>
  <si>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</si>
  <si>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</si>
  <si>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</si>
  <si>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</si>
  <si>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</si>
  <si>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</si>
  <si>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</si>
  <si>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</si>
  <si>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</si>
  <si>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</si>
  <si>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</si>
  <si>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</si>
  <si>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</si>
  <si>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</si>
  <si>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</si>
  <si>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</si>
  <si>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</si>
  <si>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</si>
  <si>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</si>
  <si>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</si>
  <si>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</si>
  <si>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</si>
  <si>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</si>
  <si>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</si>
  <si>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</si>
  <si>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</si>
  <si>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</si>
  <si>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</si>
  <si>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</si>
  <si>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</si>
  <si>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</si>
  <si>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</si>
  <si>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</si>
  <si>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</si>
  <si>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</si>
  <si>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</si>
  <si>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</si>
  <si>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</si>
  <si>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</si>
  <si>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</si>
  <si>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</si>
  <si>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</si>
  <si>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</si>
  <si>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</si>
  <si>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</si>
  <si>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</si>
  <si>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</si>
  <si>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</si>
  <si>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</si>
  <si>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</si>
  <si>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</si>
  <si>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</si>
  <si>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</si>
  <si>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</si>
  <si>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</si>
  <si>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</si>
  <si>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</si>
  <si>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</si>
  <si>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</si>
  <si>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</si>
  <si>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</si>
  <si>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</si>
  <si>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</si>
  <si>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</si>
  <si>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</si>
  <si>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</si>
  <si>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</si>
  <si>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</si>
  <si>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</si>
  <si>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</si>
  <si>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</si>
  <si>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</si>
  <si>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</si>
  <si>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</si>
  <si>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</si>
  <si>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</si>
  <si>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</si>
  <si>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</si>
  <si>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</si>
  <si>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</si>
  <si>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</si>
  <si>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</si>
  <si>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</si>
  <si>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</si>
  <si>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</si>
  <si>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</si>
  <si>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</si>
  <si>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</si>
  <si>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</si>
  <si>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</si>
  <si>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</si>
  <si>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</si>
  <si>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</si>
  <si>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</si>
  <si>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</si>
  <si>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</si>
  <si>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</si>
  <si>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</si>
  <si>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</si>
  <si>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</si>
  <si>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</si>
  <si>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</si>
  <si>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</si>
  <si>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</si>
  <si>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</si>
  <si>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</si>
  <si>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</si>
  <si>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</si>
  <si>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</si>
  <si>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</si>
  <si>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</si>
  <si>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</si>
  <si>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</si>
  <si>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</si>
  <si>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</si>
  <si>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</si>
  <si>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</si>
  <si>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</si>
  <si>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</si>
  <si>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</si>
  <si>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</si>
  <si>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</si>
  <si>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</si>
  <si>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</si>
  <si>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</si>
  <si>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</si>
  <si>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</si>
  <si>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</si>
  <si>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</si>
  <si>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</si>
  <si>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</si>
  <si>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</si>
  <si>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</si>
  <si>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</si>
  <si>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</si>
  <si>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</si>
  <si>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</si>
  <si>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</si>
  <si>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</si>
  <si>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</si>
  <si>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</si>
  <si>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</si>
  <si>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</si>
  <si>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</si>
  <si>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</si>
  <si>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</si>
  <si>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</si>
  <si>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</si>
  <si>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</si>
  <si>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</si>
  <si>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</si>
  <si>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</si>
  <si>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</si>
  <si>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</si>
  <si>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</si>
  <si>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</si>
  <si>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</si>
  <si>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</si>
  <si>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</si>
  <si>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</si>
  <si>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</si>
  <si>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</si>
  <si>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</si>
  <si>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</si>
  <si>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</si>
  <si>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</si>
  <si>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</si>
  <si>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</si>
  <si>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</si>
  <si>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</si>
  <si>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</si>
  <si>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</si>
  <si>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</si>
  <si>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</si>
  <si>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</si>
  <si>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</si>
  <si>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</si>
  <si>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</si>
  <si>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</si>
  <si>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</si>
  <si>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</si>
  <si>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</si>
  <si>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</si>
  <si>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</si>
  <si>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</si>
  <si>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</si>
  <si>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</si>
  <si>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</si>
  <si>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</si>
  <si>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</si>
  <si>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</si>
  <si>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</si>
  <si>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</si>
  <si>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</si>
  <si>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</si>
  <si>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</si>
  <si>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</si>
  <si>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</si>
  <si>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</si>
  <si>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</si>
  <si>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</si>
  <si>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</si>
  <si>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</si>
  <si>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</si>
  <si>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</si>
  <si>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</si>
  <si>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</si>
  <si>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</si>
  <si>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</si>
  <si>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</si>
  <si>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</si>
  <si>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</si>
  <si>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</si>
  <si>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</si>
  <si>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</si>
  <si>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</si>
  <si>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</si>
  <si>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</si>
  <si>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</si>
  <si>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</si>
  <si>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</si>
  <si>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</si>
  <si>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</si>
  <si>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</si>
  <si>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</si>
  <si>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</si>
  <si>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</si>
  <si>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</si>
  <si>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</si>
  <si>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</si>
  <si>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</si>
  <si>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</si>
  <si>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</si>
  <si>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</si>
  <si>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</si>
  <si>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</si>
  <si>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</si>
  <si>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</si>
  <si>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</si>
  <si>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</si>
  <si>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</si>
  <si>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</si>
  <si>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</si>
  <si>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</si>
  <si>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</si>
  <si>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</si>
  <si>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</si>
  <si>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</si>
  <si>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</si>
  <si>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</si>
  <si>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</si>
  <si>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</si>
  <si>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</si>
  <si>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</si>
  <si>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</si>
  <si>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</si>
  <si>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</si>
  <si>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</si>
  <si>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</si>
  <si>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</si>
  <si>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</si>
  <si>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</si>
  <si>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</si>
  <si>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</si>
  <si>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</si>
  <si>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</si>
  <si>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</si>
  <si>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</si>
  <si>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</si>
  <si>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</si>
  <si>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</si>
  <si>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</si>
  <si>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</si>
  <si>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</si>
  <si>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</si>
  <si>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</si>
  <si>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</si>
  <si>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</si>
  <si>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</si>
  <si>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</si>
  <si>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</si>
  <si>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</si>
  <si>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</si>
  <si>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</si>
  <si>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</si>
  <si>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</si>
  <si>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</si>
  <si>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</si>
  <si>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</si>
  <si>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</si>
  <si>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</si>
  <si>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</si>
  <si>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</si>
  <si>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</si>
  <si>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</si>
  <si>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</si>
  <si>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</si>
  <si>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</si>
  <si>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</si>
  <si>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</si>
  <si>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</si>
  <si>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</si>
  <si>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</si>
  <si>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</si>
  <si>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</si>
  <si>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</si>
  <si>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</si>
  <si>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</si>
  <si>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</si>
  <si>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</si>
  <si>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</si>
  <si>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</si>
  <si>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</si>
  <si>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</si>
  <si>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</si>
  <si>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</si>
  <si>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</si>
  <si>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</si>
  <si>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</si>
  <si>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</si>
  <si>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</si>
  <si>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</si>
  <si>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</si>
  <si>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</si>
  <si>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</si>
  <si>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</si>
  <si>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</si>
  <si>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</si>
  <si>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</si>
  <si>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</si>
  <si>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</si>
  <si>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</si>
  <si>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</si>
  <si>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</si>
  <si>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</si>
  <si>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</si>
  <si>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</si>
  <si>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</si>
  <si>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</si>
  <si>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</si>
  <si>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</si>
  <si>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</si>
  <si>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</si>
  <si>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</si>
  <si>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</si>
  <si>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</si>
  <si>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</si>
  <si>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</si>
  <si>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</si>
  <si>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</si>
  <si>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</si>
  <si>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</si>
  <si>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</si>
  <si>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</si>
  <si>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</si>
  <si>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</si>
  <si>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</si>
  <si>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</si>
  <si>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</si>
  <si>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</si>
  <si>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</si>
  <si>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</si>
  <si>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</si>
  <si>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</si>
  <si>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</si>
  <si>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</si>
  <si>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</si>
  <si>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</si>
  <si>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</si>
  <si>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</si>
  <si>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</si>
  <si>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</si>
  <si>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</si>
  <si>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</si>
  <si>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</si>
  <si>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</si>
  <si>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</si>
  <si>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</si>
  <si>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</si>
  <si>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</si>
  <si>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</si>
  <si>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</si>
  <si>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</si>
  <si>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</si>
  <si>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</si>
  <si>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</si>
  <si>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</si>
  <si>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</si>
  <si>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</si>
  <si>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</si>
  <si>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</si>
  <si>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</si>
  <si>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</si>
  <si>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</si>
  <si>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</si>
  <si>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</si>
  <si>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</si>
  <si>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</si>
  <si>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</si>
  <si>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</si>
  <si>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</si>
  <si>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</si>
  <si>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</si>
  <si>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</si>
  <si>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</si>
  <si>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</si>
  <si>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</si>
  <si>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</si>
  <si>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</si>
  <si>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</si>
  <si>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</si>
  <si>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</si>
  <si>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</si>
  <si>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</si>
  <si>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</si>
  <si>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</si>
  <si>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</si>
  <si>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</si>
  <si>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</si>
  <si>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</si>
  <si>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</si>
  <si>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</si>
  <si>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</si>
  <si>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</si>
  <si>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</si>
  <si>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</si>
  <si>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</si>
  <si>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</si>
  <si>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</si>
  <si>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</si>
  <si>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</si>
  <si>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</si>
  <si>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</si>
  <si>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</si>
  <si>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</si>
  <si>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</si>
  <si>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</si>
  <si>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</si>
  <si>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</si>
  <si>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</si>
  <si>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</si>
  <si>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</si>
  <si>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</si>
  <si>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</si>
  <si>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</si>
  <si>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</si>
  <si>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</si>
  <si>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</si>
  <si>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</si>
  <si>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</si>
  <si>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</si>
  <si>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</si>
  <si>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</si>
  <si>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</si>
  <si>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</si>
  <si>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</si>
  <si>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</si>
  <si>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</si>
  <si>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</si>
  <si>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</si>
  <si>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</si>
  <si>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</si>
  <si>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</si>
  <si>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</si>
  <si>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</si>
  <si>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</si>
  <si>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</si>
  <si>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</si>
  <si>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</si>
  <si>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</si>
  <si>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</si>
  <si>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</si>
  <si>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</si>
  <si>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</si>
  <si>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</si>
  <si>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</si>
  <si>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</si>
  <si>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</si>
  <si>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</si>
  <si>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</si>
  <si>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</si>
  <si>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</si>
  <si>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</si>
  <si>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</si>
  <si>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</si>
  <si>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</si>
  <si>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</si>
  <si>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</si>
  <si>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</si>
  <si>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</si>
  <si>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</si>
  <si>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</si>
  <si>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</si>
  <si>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</si>
  <si>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</si>
  <si>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</si>
  <si>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</si>
  <si>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</si>
  <si>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</si>
  <si>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</si>
  <si>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</si>
  <si>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</si>
  <si>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</si>
  <si>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</si>
  <si>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</si>
  <si>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</si>
  <si>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</si>
  <si>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</si>
  <si>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</si>
  <si>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</si>
  <si>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</si>
  <si>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</si>
  <si>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</si>
  <si>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</si>
  <si>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</si>
  <si>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</si>
  <si>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</si>
  <si>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</si>
  <si>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</si>
  <si>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</si>
  <si>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</si>
  <si>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</si>
  <si>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</si>
  <si>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</si>
  <si>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</si>
  <si>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</si>
  <si>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</si>
  <si>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</si>
  <si>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</si>
  <si>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</si>
  <si>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</si>
  <si>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</si>
  <si>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</si>
  <si>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</si>
  <si>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</si>
  <si>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</si>
  <si>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</si>
  <si>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</si>
  <si>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</si>
  <si>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</si>
  <si>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</si>
  <si>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</si>
  <si>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</si>
  <si>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</si>
  <si>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</si>
  <si>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</si>
  <si>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</si>
  <si>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</si>
  <si>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</si>
  <si>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</si>
  <si>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</si>
  <si>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</si>
  <si>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</si>
  <si>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</si>
  <si>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</si>
  <si>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</si>
  <si>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</si>
  <si>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</si>
  <si>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</si>
  <si>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</si>
  <si>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</si>
  <si>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</si>
  <si>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</si>
  <si>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</si>
  <si>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</si>
  <si>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</si>
  <si>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</si>
  <si>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</si>
  <si>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</si>
  <si>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</si>
  <si>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</si>
  <si>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</si>
  <si>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</si>
  <si>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</si>
  <si>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</si>
  <si>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</si>
  <si>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</si>
  <si>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</si>
  <si>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</si>
  <si>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</si>
  <si>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</si>
  <si>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</si>
  <si>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</si>
  <si>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</si>
  <si>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</si>
  <si>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</si>
  <si>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</si>
  <si>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</si>
  <si>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</si>
  <si>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</si>
  <si>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</si>
  <si>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</si>
  <si>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</si>
  <si>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</si>
  <si>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</si>
  <si>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</si>
  <si>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</si>
  <si>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</si>
  <si>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</si>
  <si>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</si>
  <si>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</si>
  <si>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</si>
  <si>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</si>
  <si>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</si>
  <si>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</si>
  <si>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</si>
  <si>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</si>
  <si>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</si>
  <si>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</si>
  <si>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</si>
  <si>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</si>
  <si>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</si>
  <si>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</si>
  <si>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</si>
  <si>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</si>
  <si>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</si>
  <si>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</si>
  <si>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</si>
  <si>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</si>
  <si>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</si>
  <si>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</si>
  <si>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</si>
  <si>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</si>
  <si>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</si>
  <si>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</si>
  <si>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</si>
  <si>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</si>
  <si>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</si>
  <si>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</si>
  <si>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</si>
  <si>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</si>
  <si>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</si>
  <si>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</si>
  <si>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</si>
  <si>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</si>
  <si>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</si>
  <si>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</si>
  <si>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</si>
  <si>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</si>
  <si>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</si>
  <si>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</si>
  <si>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</si>
  <si>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</si>
  <si>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</si>
  <si>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</si>
  <si>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</si>
  <si>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</si>
  <si>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</si>
  <si>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</si>
  <si>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</si>
  <si>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</si>
  <si>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</si>
  <si>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</si>
  <si>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</si>
  <si>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</si>
  <si>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</si>
  <si>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</si>
  <si>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</si>
  <si>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</si>
  <si>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</si>
  <si>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</si>
  <si>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</si>
  <si>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</si>
  <si>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</si>
  <si>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</si>
  <si>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</si>
  <si>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</si>
  <si>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</si>
  <si>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</si>
  <si>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</si>
  <si>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</si>
  <si>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</si>
  <si>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</si>
  <si>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</si>
  <si>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</si>
  <si>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</si>
  <si>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</si>
  <si>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</si>
  <si>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</si>
  <si>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</si>
  <si>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</si>
  <si>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</si>
  <si>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</si>
  <si>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</si>
  <si>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</si>
  <si>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</si>
  <si>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</si>
  <si>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</si>
  <si>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</si>
  <si>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</si>
  <si>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</si>
  <si>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</si>
  <si>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</si>
  <si>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</si>
  <si>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</si>
  <si>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</si>
  <si>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</si>
  <si>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</si>
  <si>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</si>
  <si>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</si>
  <si>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</si>
  <si>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</si>
  <si>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</si>
  <si>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</si>
  <si>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</si>
  <si>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</si>
  <si>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</si>
  <si>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</si>
  <si>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</si>
  <si>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</si>
  <si>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</si>
  <si>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</si>
  <si>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</si>
  <si>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</si>
  <si>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</si>
  <si>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</si>
  <si>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</si>
  <si>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</si>
  <si>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</si>
  <si>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</si>
  <si>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</si>
  <si>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</si>
  <si>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</si>
  <si>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</si>
  <si>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</si>
  <si>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</si>
  <si>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</si>
  <si>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</si>
  <si>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</si>
  <si>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</si>
  <si>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</si>
  <si>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</si>
  <si>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</si>
  <si>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</si>
  <si>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</si>
  <si>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</si>
  <si>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</si>
  <si>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</si>
  <si>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</si>
  <si>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</si>
  <si>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</si>
  <si>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</si>
  <si>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</si>
  <si>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</si>
  <si>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</si>
  <si>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</si>
  <si>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</si>
  <si>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</si>
  <si>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</si>
  <si>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</si>
  <si>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</si>
  <si>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</si>
  <si>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</si>
  <si>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</si>
  <si>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</si>
  <si>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</si>
  <si>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</si>
  <si>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</si>
  <si>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</si>
  <si>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</si>
  <si>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</si>
  <si>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</si>
  <si>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</si>
  <si>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</si>
  <si>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</si>
  <si>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</si>
  <si>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</si>
  <si>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</si>
  <si>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</si>
  <si>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</si>
  <si>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</si>
  <si>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</si>
  <si>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</si>
  <si>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</si>
  <si>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</si>
  <si>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</si>
  <si>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</si>
  <si>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</si>
  <si>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</si>
  <si>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</si>
  <si>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</si>
  <si>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</si>
  <si>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</si>
  <si>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</si>
  <si>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</si>
  <si>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</si>
  <si>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</si>
  <si>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</si>
  <si>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</si>
  <si>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</si>
  <si>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</si>
  <si>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</si>
  <si>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</si>
  <si>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</si>
  <si>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</si>
  <si>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</si>
  <si>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</si>
  <si>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</si>
  <si>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</si>
  <si>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</si>
  <si>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</si>
  <si>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</si>
  <si>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</si>
  <si>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</si>
  <si>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</si>
  <si>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</si>
  <si>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</si>
  <si>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</si>
  <si>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</si>
  <si>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</si>
  <si>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</si>
  <si>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</si>
  <si>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</si>
  <si>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</si>
  <si>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</si>
  <si>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</si>
  <si>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</si>
  <si>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</si>
  <si>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</si>
  <si>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</si>
  <si>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</si>
  <si>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</si>
  <si>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</si>
  <si>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</si>
  <si>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</si>
  <si>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</si>
  <si>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</si>
  <si>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</si>
  <si>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</si>
  <si>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</si>
  <si>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</si>
  <si>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</si>
  <si>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</si>
  <si>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</si>
  <si>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</si>
  <si>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</si>
  <si>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</si>
  <si>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</si>
  <si>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</si>
  <si>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</si>
  <si>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</si>
  <si>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</si>
  <si>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</si>
  <si>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</si>
  <si>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</si>
  <si>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</si>
  <si>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</si>
  <si>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</si>
  <si>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</si>
  <si>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</si>
  <si>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</si>
  <si>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</si>
  <si>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</si>
  <si>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</si>
  <si>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</si>
  <si>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</si>
  <si>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</si>
  <si>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</si>
  <si>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</si>
  <si>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</si>
  <si>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</si>
  <si>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</si>
  <si>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</si>
  <si>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</si>
  <si>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</si>
  <si>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</si>
  <si>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</si>
  <si>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</si>
  <si>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</si>
  <si>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</si>
  <si>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</si>
  <si>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</si>
  <si>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</si>
  <si>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</si>
  <si>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</si>
  <si>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</si>
  <si>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</si>
  <si>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</si>
  <si>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</si>
  <si>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</si>
  <si>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</si>
  <si>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</si>
  <si>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</si>
  <si>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</si>
  <si>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</si>
  <si>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</si>
  <si>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</si>
  <si>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</si>
  <si>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</si>
  <si>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</si>
  <si>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</si>
  <si>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</si>
  <si>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</si>
  <si>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</si>
  <si>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</si>
  <si>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</si>
  <si>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</si>
  <si>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</si>
  <si>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</si>
  <si>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</si>
  <si>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</si>
  <si>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</si>
  <si>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</si>
  <si>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</si>
  <si>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</si>
  <si>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</si>
  <si>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</si>
  <si>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</si>
  <si>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</si>
  <si>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</si>
  <si>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</si>
  <si>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</si>
  <si>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</si>
  <si>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</si>
  <si>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</si>
  <si>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</si>
  <si>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</si>
  <si>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</si>
  <si>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</si>
  <si>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</si>
  <si>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</si>
  <si>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</si>
  <si>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</si>
  <si>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</si>
  <si>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</si>
  <si>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</si>
  <si>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</si>
  <si>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</si>
  <si>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</si>
  <si>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</si>
  <si>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</si>
  <si>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</si>
  <si>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</si>
  <si>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</si>
  <si>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</si>
  <si>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</si>
  <si>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</si>
  <si>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</si>
  <si>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</si>
  <si>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</si>
  <si>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</si>
  <si>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</si>
  <si>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</si>
  <si>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</si>
  <si>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</si>
  <si>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</si>
  <si>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</si>
  <si>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</si>
  <si>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</si>
  <si>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</si>
  <si>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</si>
  <si>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</si>
  <si>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</si>
  <si>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</si>
  <si>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</si>
  <si>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</si>
  <si>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</si>
  <si>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</si>
  <si>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</si>
  <si>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</si>
  <si>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</si>
  <si>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</si>
  <si>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</si>
  <si>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</si>
  <si>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</si>
  <si>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</si>
  <si>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</si>
  <si>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</si>
  <si>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</si>
  <si>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</si>
  <si>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</si>
  <si>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</si>
  <si>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</si>
  <si>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</si>
  <si>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</si>
  <si>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</si>
  <si>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</si>
  <si>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</si>
  <si>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</si>
  <si>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</si>
  <si>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</si>
  <si>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</si>
  <si>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</si>
  <si>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</si>
  <si>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</si>
  <si>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</si>
  <si>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</si>
  <si>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</si>
  <si>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</si>
  <si>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</si>
  <si>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</si>
  <si>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</si>
  <si>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</si>
  <si>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</si>
  <si>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</si>
  <si>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</si>
  <si>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</si>
  <si>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</si>
  <si>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</si>
  <si>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</si>
  <si>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</si>
  <si>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</si>
  <si>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</si>
  <si>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</si>
  <si>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</si>
  <si>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</si>
  <si>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</si>
  <si>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</si>
  <si>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</si>
  <si>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</si>
  <si>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</si>
  <si>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</si>
  <si>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</si>
  <si>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</si>
  <si>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</si>
  <si>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</si>
  <si>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</si>
  <si>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</si>
  <si>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</si>
  <si>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</si>
  <si>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</si>
  <si>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</si>
  <si>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</si>
  <si>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</si>
  <si>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</si>
  <si>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</si>
  <si>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</si>
  <si>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</si>
  <si>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</si>
  <si>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</si>
  <si>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</si>
  <si>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</si>
  <si>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</si>
  <si>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</si>
  <si>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</si>
  <si>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</si>
  <si>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</si>
  <si>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</si>
  <si>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</si>
  <si>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</si>
  <si>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</si>
  <si>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</si>
  <si>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</si>
  <si>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</si>
  <si>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</si>
  <si>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</si>
  <si>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</si>
  <si>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</si>
  <si>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</si>
  <si>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</si>
  <si>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</si>
  <si>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</si>
  <si>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</si>
  <si>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</si>
  <si>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</si>
  <si>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</si>
  <si>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</si>
  <si>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</si>
  <si>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</si>
  <si>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</si>
  <si>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</si>
  <si>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</si>
  <si>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</si>
  <si>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</si>
  <si>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</si>
  <si>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</si>
  <si>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</si>
  <si>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</si>
  <si>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</si>
  <si>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</si>
  <si>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</si>
  <si>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</si>
  <si>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</si>
  <si>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</si>
  <si>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</si>
  <si>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</si>
  <si>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</si>
  <si>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</si>
  <si>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</si>
  <si>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</si>
  <si>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</si>
  <si>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</si>
  <si>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</si>
  <si>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</si>
  <si>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</si>
  <si>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</si>
  <si>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</si>
  <si>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</si>
  <si>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</si>
  <si>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</si>
  <si>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</si>
  <si>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</si>
  <si>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</si>
  <si>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</si>
  <si>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</si>
  <si>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</si>
  <si>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</si>
  <si>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</si>
  <si>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</si>
  <si>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</si>
  <si>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</si>
  <si>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</si>
  <si>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</si>
  <si>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</si>
  <si>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</si>
  <si>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</si>
  <si>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</si>
  <si>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</si>
  <si>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</si>
  <si>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</si>
  <si>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</si>
  <si>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</si>
  <si>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</si>
  <si>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</si>
  <si>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</si>
  <si>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</si>
  <si>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</si>
  <si>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</si>
  <si>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</si>
  <si>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</si>
  <si>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</si>
  <si>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</si>
  <si>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</si>
  <si>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</si>
  <si>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</si>
  <si>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</si>
  <si>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</si>
  <si>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</si>
  <si>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</si>
  <si>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</si>
  <si>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</si>
  <si>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</si>
  <si>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</si>
  <si>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</si>
  <si>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</si>
  <si>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</si>
  <si>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</si>
  <si>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</si>
  <si>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</si>
  <si>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</si>
  <si>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</si>
  <si>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</si>
  <si>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</si>
  <si>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</si>
  <si>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</si>
  <si>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</si>
  <si>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</si>
  <si>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</si>
  <si>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</si>
  <si>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</si>
  <si>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</si>
  <si>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</si>
  <si>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</si>
  <si>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</si>
  <si>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</si>
  <si>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</si>
  <si>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</si>
  <si>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</si>
  <si>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</si>
  <si>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</si>
  <si>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</si>
  <si>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</si>
  <si>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</si>
  <si>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</si>
  <si>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</si>
  <si>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</si>
  <si>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</si>
  <si>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</si>
  <si>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</si>
  <si>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</si>
  <si>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</si>
  <si>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</si>
  <si>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</si>
  <si>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</si>
  <si>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</si>
  <si>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</si>
  <si>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</si>
  <si>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</si>
  <si>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</si>
  <si>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</si>
  <si>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</si>
  <si>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</si>
  <si>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</si>
  <si>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</si>
  <si>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</si>
  <si>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</si>
  <si>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</si>
  <si>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</si>
  <si>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</si>
  <si>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</si>
  <si>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</si>
  <si>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</si>
  <si>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</si>
  <si>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</si>
  <si>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</si>
  <si>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</si>
  <si>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</si>
  <si>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</si>
  <si>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</si>
  <si>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</si>
  <si>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</si>
  <si>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</si>
  <si>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</si>
  <si>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</si>
  <si>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</si>
  <si>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</si>
  <si>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</si>
  <si>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</si>
  <si>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</si>
  <si>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</si>
  <si>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</si>
  <si>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</si>
  <si>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</si>
  <si>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</si>
  <si>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</si>
  <si>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</si>
  <si>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</si>
  <si>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</si>
  <si>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</si>
  <si>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</si>
  <si>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</si>
  <si>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</si>
  <si>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</si>
  <si>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</si>
  <si>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</si>
  <si>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</si>
  <si>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</si>
  <si>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</si>
  <si>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</si>
  <si>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</si>
  <si>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</si>
  <si>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</si>
  <si>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</si>
  <si>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</si>
  <si>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</si>
  <si>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</si>
  <si>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</si>
  <si>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</si>
  <si>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</si>
  <si>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</si>
  <si>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</si>
  <si>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</si>
  <si>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</si>
  <si>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</si>
  <si>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</si>
  <si>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</si>
  <si>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</si>
  <si>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</si>
  <si>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</si>
  <si>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</si>
  <si>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</si>
  <si>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</si>
  <si>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</si>
  <si>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</si>
  <si>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</si>
  <si>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</si>
  <si>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</si>
  <si>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</si>
  <si>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</si>
  <si>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</si>
  <si>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</si>
  <si>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</si>
  <si>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</si>
  <si>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</si>
  <si>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</si>
  <si>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</si>
  <si>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</si>
  <si>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</si>
  <si>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</si>
  <si>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</si>
  <si>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</si>
  <si>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</si>
  <si>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</si>
  <si>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</si>
  <si>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</si>
  <si>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</si>
  <si>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</si>
  <si>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</si>
  <si>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</si>
  <si>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</si>
  <si>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</si>
  <si>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</si>
  <si>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</si>
  <si>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</si>
  <si>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</si>
  <si>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</si>
  <si>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</si>
  <si>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</si>
  <si>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</si>
  <si>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</si>
  <si>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</si>
  <si>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</si>
  <si>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</si>
  <si>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</si>
  <si>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</si>
  <si>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</si>
  <si>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</si>
  <si>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</si>
  <si>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</si>
  <si>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</si>
  <si>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</si>
  <si>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</si>
  <si>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</si>
  <si>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</si>
  <si>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</si>
  <si>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</si>
  <si>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</si>
  <si>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</si>
  <si>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</si>
  <si>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</si>
  <si>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</si>
  <si>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</si>
  <si>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</si>
  <si>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</si>
  <si>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</si>
  <si>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</si>
  <si>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</si>
  <si>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</si>
  <si>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</si>
  <si>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</si>
  <si>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</si>
  <si>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</si>
  <si>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</si>
  <si>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</si>
  <si>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</si>
  <si>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</si>
  <si>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</si>
  <si>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</si>
  <si>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</si>
  <si>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</si>
  <si>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</si>
  <si>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</si>
  <si>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</si>
  <si>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</si>
  <si>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</si>
  <si>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</si>
  <si>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</si>
  <si>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</si>
  <si>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</si>
  <si>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</si>
  <si>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</si>
  <si>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</si>
  <si>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</si>
  <si>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</si>
  <si>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</si>
  <si>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</si>
  <si>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</si>
  <si>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</si>
  <si>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</si>
  <si>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</si>
  <si>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</si>
  <si>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</si>
  <si>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</si>
  <si>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</si>
  <si>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</si>
  <si>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</si>
  <si>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</si>
  <si>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</si>
  <si>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</si>
  <si>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</si>
  <si>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</si>
  <si>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</si>
  <si>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</si>
  <si>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</si>
  <si>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</si>
  <si>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</si>
  <si>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</si>
  <si>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</si>
  <si>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</si>
  <si>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</si>
  <si>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</si>
  <si>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</si>
  <si>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</si>
  <si>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</si>
  <si>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</si>
  <si>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</si>
  <si>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</si>
  <si>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</si>
  <si>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</si>
  <si>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</si>
  <si>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</si>
  <si>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</si>
  <si>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</si>
  <si>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</si>
  <si>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</si>
  <si>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</si>
  <si>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</si>
  <si>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</si>
  <si>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</si>
  <si>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</si>
  <si>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</si>
  <si>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</si>
  <si>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</si>
  <si>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</si>
  <si>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</si>
  <si>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</si>
  <si>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</si>
  <si>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</si>
  <si>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</si>
  <si>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</si>
  <si>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</si>
  <si>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</si>
  <si>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</si>
  <si>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</si>
  <si>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</si>
  <si>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</si>
  <si>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</si>
  <si>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</si>
  <si>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</si>
  <si>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</si>
  <si>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</si>
  <si>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</si>
  <si>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</si>
  <si>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</si>
  <si>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</si>
  <si>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</si>
  <si>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</si>
  <si>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</si>
  <si>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</si>
  <si>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</si>
  <si>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</si>
  <si>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</si>
  <si>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</si>
  <si>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</si>
  <si>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</si>
  <si>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</si>
  <si>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</si>
  <si>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</si>
  <si>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</si>
  <si>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</si>
  <si>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</si>
  <si>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</si>
  <si>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</si>
  <si>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</si>
  <si>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</si>
  <si>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</si>
  <si>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</si>
  <si>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</si>
  <si>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</si>
  <si>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</si>
  <si>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</si>
  <si>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</si>
  <si>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</si>
  <si>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</si>
  <si>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</si>
  <si>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</si>
  <si>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</si>
  <si>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</si>
  <si>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</si>
  <si>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</si>
  <si>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</si>
  <si>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</si>
  <si>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</si>
  <si>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</si>
  <si>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</si>
  <si>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</si>
  <si>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</si>
  <si>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</si>
  <si>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</si>
  <si>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</si>
  <si>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</si>
  <si>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</si>
  <si>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</si>
  <si>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</si>
  <si>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</si>
  <si>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</si>
  <si>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</si>
  <si>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</si>
  <si>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</si>
  <si>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</si>
  <si>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</si>
  <si>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</si>
  <si>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</si>
  <si>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</si>
  <si>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</si>
  <si>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</si>
  <si>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</si>
  <si>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</si>
  <si>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</si>
  <si>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</si>
  <si>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</si>
  <si>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</si>
  <si>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</si>
  <si>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</si>
  <si>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</si>
  <si>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</si>
  <si>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</si>
  <si>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</si>
  <si>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</si>
  <si>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</si>
  <si>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</si>
  <si>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</si>
  <si>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</si>
  <si>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</si>
  <si>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</si>
  <si>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</si>
  <si>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</si>
  <si>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</si>
  <si>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</si>
  <si>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</si>
  <si>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</si>
  <si>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</si>
  <si>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</si>
  <si>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</si>
  <si>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</si>
  <si>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</si>
  <si>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</si>
  <si>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</si>
  <si>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</si>
  <si>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</si>
  <si>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</si>
  <si>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</si>
  <si>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</si>
  <si>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</si>
  <si>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</si>
  <si>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</si>
  <si>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</si>
  <si>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</si>
  <si>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</si>
  <si>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</si>
  <si>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</si>
  <si>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</si>
  <si>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</si>
  <si>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</si>
  <si>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</si>
  <si>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</si>
  <si>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</si>
  <si>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</si>
  <si>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</si>
  <si>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</si>
  <si>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</si>
  <si>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</si>
  <si>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</si>
  <si>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</si>
  <si>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</si>
  <si>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</si>
  <si>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</si>
  <si>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</si>
  <si>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</si>
  <si>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</si>
  <si>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</si>
  <si>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</si>
  <si>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</si>
  <si>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</si>
  <si>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</si>
  <si>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</si>
  <si>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</si>
  <si>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</si>
  <si>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</si>
  <si>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</si>
  <si>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</si>
  <si>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</si>
  <si>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</si>
  <si>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</si>
  <si>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</si>
  <si>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</si>
  <si>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</si>
  <si>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</si>
  <si>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</si>
  <si>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</si>
  <si>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</si>
  <si>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</si>
  <si>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</si>
  <si>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</si>
  <si>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</si>
  <si>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</si>
  <si>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</si>
  <si>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</si>
  <si>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</si>
  <si>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</si>
  <si>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</si>
  <si>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</si>
  <si>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</si>
  <si>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</si>
  <si>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</si>
  <si>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</si>
  <si>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</si>
  <si>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</si>
  <si>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</si>
  <si>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</si>
  <si>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</si>
  <si>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</si>
  <si>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</si>
  <si>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</si>
  <si>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</si>
  <si>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</si>
  <si>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</si>
  <si>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</si>
  <si>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</si>
  <si>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</si>
  <si>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</si>
  <si>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</si>
  <si>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</si>
  <si>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</si>
  <si>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</si>
  <si>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</si>
  <si>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</si>
  <si>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</si>
  <si>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</si>
  <si>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</si>
  <si>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</si>
  <si>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</si>
  <si>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</si>
  <si>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</si>
  <si>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</si>
  <si>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</si>
  <si>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</si>
  <si>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</si>
  <si>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</si>
  <si>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</si>
  <si>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</si>
  <si>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</si>
  <si>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</si>
  <si>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</si>
  <si>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</si>
  <si>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</si>
  <si>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</si>
  <si>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</si>
  <si>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</si>
  <si>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</si>
  <si>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</si>
  <si>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</si>
  <si>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</si>
  <si>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</si>
  <si>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</si>
  <si>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</si>
  <si>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</si>
  <si>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</si>
  <si>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</si>
  <si>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</si>
  <si>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</si>
  <si>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</si>
  <si>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</si>
  <si>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</si>
  <si>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</si>
  <si>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</si>
  <si>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</si>
  <si>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</si>
  <si>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</si>
  <si>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</si>
  <si>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</si>
  <si>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</si>
  <si>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</si>
  <si>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</si>
  <si>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</si>
  <si>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</si>
  <si>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</si>
  <si>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</si>
  <si>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</si>
  <si>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</si>
  <si>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</si>
  <si>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</si>
  <si>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</si>
  <si>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</si>
  <si>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</si>
  <si>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</si>
  <si>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</si>
  <si>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</si>
  <si>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</si>
  <si>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</si>
  <si>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</si>
  <si>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</si>
  <si>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</si>
  <si>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</si>
  <si>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</si>
  <si>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</si>
  <si>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</si>
  <si>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</si>
  <si>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</si>
  <si>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</si>
  <si>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</si>
  <si>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</si>
  <si>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</si>
  <si>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</si>
  <si>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</si>
  <si>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</si>
  <si>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</si>
  <si>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</si>
  <si>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</si>
  <si>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</si>
  <si>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</si>
  <si>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</si>
  <si>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</si>
  <si>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</si>
  <si>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</si>
  <si>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</si>
  <si>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</si>
  <si>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</si>
  <si>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</si>
  <si>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</si>
  <si>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</si>
  <si>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</si>
  <si>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</si>
  <si>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</si>
  <si>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</si>
  <si>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</si>
  <si>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</si>
  <si>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</si>
  <si>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</si>
  <si>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</si>
  <si>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</si>
  <si>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</si>
  <si>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</si>
  <si>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</si>
  <si>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</si>
  <si>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</si>
  <si>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</si>
  <si>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</si>
  <si>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</si>
  <si>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</si>
  <si>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</si>
  <si>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</si>
  <si>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</si>
  <si>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</si>
  <si>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</si>
  <si>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</si>
  <si>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</si>
  <si>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</si>
  <si>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</si>
  <si>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</si>
  <si>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</si>
  <si>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</si>
  <si>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</si>
  <si>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</si>
  <si>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</si>
  <si>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</si>
  <si>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</si>
  <si>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</si>
  <si>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</si>
  <si>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</si>
  <si>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</si>
  <si>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</si>
  <si>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</si>
  <si>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</si>
  <si>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</si>
  <si>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</si>
  <si>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</si>
  <si>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</si>
  <si>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</si>
  <si>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</si>
  <si>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</si>
  <si>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</si>
  <si>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</si>
  <si>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</si>
  <si>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</si>
  <si>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</si>
  <si>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</si>
  <si>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</si>
  <si>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</si>
  <si>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</si>
  <si>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</si>
  <si>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</si>
  <si>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</si>
  <si>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</si>
  <si>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</si>
  <si>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</si>
  <si>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</si>
  <si>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</si>
  <si>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</si>
  <si>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</si>
  <si>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</si>
  <si>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</si>
  <si>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</si>
  <si>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</si>
  <si>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</si>
  <si>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</si>
  <si>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</si>
  <si>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</si>
  <si>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</si>
  <si>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</si>
  <si>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</si>
  <si>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</si>
  <si>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</si>
  <si>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</si>
  <si>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</si>
  <si>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</si>
  <si>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</si>
  <si>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</si>
  <si>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</si>
  <si>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</si>
  <si>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</si>
  <si>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</si>
  <si>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</si>
  <si>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</si>
  <si>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</si>
  <si>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</si>
  <si>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</si>
  <si>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</si>
  <si>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</si>
  <si>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</si>
  <si>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</si>
  <si>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</si>
  <si>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</si>
  <si>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</si>
  <si>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</si>
  <si>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</si>
  <si>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</si>
  <si>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</si>
  <si>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</si>
  <si>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</si>
  <si>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</si>
  <si>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</si>
  <si>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</si>
  <si>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</si>
  <si>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</si>
  <si>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</si>
  <si>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</si>
  <si>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</si>
  <si>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</si>
  <si>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</si>
  <si>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</si>
  <si>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</si>
  <si>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</si>
  <si>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</si>
  <si>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</si>
  <si>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</si>
  <si>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</si>
  <si>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</si>
  <si>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</si>
  <si>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</si>
  <si>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</si>
  <si>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</si>
  <si>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</si>
  <si>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</si>
  <si>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</si>
  <si>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</si>
  <si>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</si>
  <si>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</si>
  <si>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</si>
  <si>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</si>
  <si>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</si>
  <si>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</si>
  <si>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</si>
  <si>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</si>
  <si>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</si>
  <si>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</si>
  <si>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</si>
  <si>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</si>
  <si>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</si>
  <si>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</si>
  <si>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</si>
  <si>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</si>
  <si>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</si>
  <si>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</si>
  <si>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</si>
  <si>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</si>
  <si>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</si>
  <si>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</si>
  <si>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</si>
  <si>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</si>
  <si>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</si>
  <si>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</si>
  <si>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</si>
  <si>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</si>
  <si>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</si>
  <si>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</si>
  <si>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</si>
  <si>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</si>
  <si>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</si>
  <si>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</si>
  <si>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</si>
  <si>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</si>
  <si>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</si>
  <si>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</si>
  <si>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</si>
  <si>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</si>
  <si>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</si>
  <si>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</si>
  <si>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</si>
  <si>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</si>
  <si>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</si>
  <si>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</si>
  <si>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</si>
  <si>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</si>
  <si>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</si>
  <si>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</si>
  <si>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</si>
  <si>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</si>
  <si>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</si>
  <si>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</si>
  <si>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</si>
  <si>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</si>
  <si>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</si>
  <si>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</si>
  <si>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</si>
  <si>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</si>
  <si>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</si>
  <si>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</si>
  <si>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</si>
  <si>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</si>
  <si>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</si>
  <si>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</si>
  <si>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</si>
  <si>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</si>
  <si>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</si>
  <si>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</si>
  <si>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</si>
  <si>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</si>
  <si>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</si>
  <si>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</si>
  <si>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</si>
  <si>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</si>
  <si>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</si>
  <si>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</si>
  <si>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</si>
  <si>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</si>
  <si>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</si>
  <si>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</si>
  <si>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</si>
  <si>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</si>
  <si>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</si>
  <si>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</si>
  <si>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</si>
  <si>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</si>
  <si>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</si>
  <si>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</si>
  <si>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</si>
  <si>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</si>
  <si>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</si>
  <si>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</si>
  <si>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</si>
  <si>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</si>
  <si>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</si>
  <si>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</si>
  <si>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</si>
  <si>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</si>
  <si>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</si>
  <si>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</si>
  <si>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</si>
  <si>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</si>
  <si>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</si>
  <si>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</si>
  <si>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</si>
  <si>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</si>
  <si>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</si>
  <si>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</si>
  <si>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</si>
  <si>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</si>
  <si>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</si>
  <si>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</si>
  <si>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</si>
  <si>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</si>
  <si>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</si>
  <si>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</si>
  <si>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</si>
  <si>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</si>
  <si>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</si>
  <si>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</si>
  <si>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</si>
  <si>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</si>
  <si>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</si>
  <si>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</si>
  <si>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</si>
  <si>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</si>
  <si>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</si>
  <si>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</si>
  <si>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</si>
  <si>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</si>
  <si>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</si>
  <si>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</si>
  <si>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</si>
  <si>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</si>
  <si>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</si>
  <si>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</si>
  <si>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</si>
  <si>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</si>
  <si>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</si>
  <si>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</si>
  <si>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</si>
  <si>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</si>
  <si>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</si>
  <si>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</si>
  <si>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</si>
  <si>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</si>
  <si>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</si>
  <si>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</si>
  <si>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</si>
  <si>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</si>
  <si>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</si>
  <si>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</si>
  <si>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</si>
  <si>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</si>
  <si>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</si>
  <si>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</si>
  <si>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</si>
  <si>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</si>
  <si>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</si>
  <si>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</si>
  <si>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</si>
  <si>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</si>
  <si>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</si>
  <si>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</si>
  <si>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</si>
  <si>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</si>
  <si>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</si>
  <si>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</si>
  <si>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</si>
  <si>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</si>
  <si>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</si>
  <si>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</si>
  <si>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</si>
  <si>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</si>
  <si>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</si>
  <si>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</si>
  <si>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</si>
  <si>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</si>
  <si>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</si>
  <si>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</si>
  <si>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</si>
  <si>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</si>
  <si>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</si>
  <si>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</si>
  <si>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</si>
  <si>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</si>
  <si>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</si>
  <si>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</si>
  <si>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</si>
  <si>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</si>
  <si>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</si>
  <si>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</si>
  <si>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</si>
  <si>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</si>
  <si>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</si>
  <si>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</si>
  <si>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</si>
  <si>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</si>
  <si>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</si>
  <si>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</si>
  <si>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</si>
  <si>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</si>
  <si>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</si>
  <si>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</si>
  <si>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</si>
  <si>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</si>
  <si>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</si>
  <si>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</si>
  <si>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</si>
  <si>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</si>
  <si>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</si>
  <si>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</si>
  <si>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</si>
  <si>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</si>
  <si>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</si>
  <si>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</si>
  <si>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</si>
  <si>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</si>
  <si>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</si>
  <si>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</si>
  <si>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</si>
  <si>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</si>
  <si>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</si>
  <si>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</si>
  <si>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</si>
  <si>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</si>
  <si>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</si>
  <si>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</si>
  <si>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</si>
  <si>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</si>
  <si>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</si>
  <si>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</si>
  <si>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</si>
  <si>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</si>
  <si>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</si>
  <si>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</si>
  <si>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</si>
  <si>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</si>
  <si>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</si>
  <si>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</si>
  <si>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</si>
  <si>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</si>
  <si>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</si>
  <si>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</si>
  <si>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</si>
  <si>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</si>
  <si>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</si>
  <si>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</si>
  <si>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</si>
  <si>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</si>
  <si>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</si>
  <si>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</si>
  <si>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</si>
  <si>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</si>
  <si>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</si>
  <si>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</si>
  <si>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</si>
  <si>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</si>
  <si>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</si>
  <si>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</si>
  <si>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</si>
  <si>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</si>
  <si>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</si>
  <si>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</si>
  <si>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</si>
  <si>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</si>
  <si>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</si>
  <si>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</si>
  <si>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</si>
  <si>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</si>
  <si>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</si>
  <si>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</si>
  <si>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</si>
  <si>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</si>
  <si>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</si>
  <si>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</si>
  <si>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</si>
  <si>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</si>
  <si>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</si>
  <si>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</si>
  <si>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</si>
  <si>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</si>
  <si>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</si>
  <si>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</si>
  <si>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</si>
  <si>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</si>
  <si>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</si>
  <si>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</si>
  <si>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</si>
  <si>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</si>
  <si>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</si>
  <si>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</si>
  <si>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</si>
  <si>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</si>
  <si>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</si>
  <si>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</si>
  <si>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</si>
  <si>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</si>
  <si>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</si>
  <si>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</si>
  <si>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</si>
  <si>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</si>
  <si>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</si>
  <si>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</si>
  <si>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</si>
  <si>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</si>
  <si>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</si>
  <si>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</si>
  <si>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</si>
  <si>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</si>
  <si>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</si>
  <si>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</si>
  <si>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</si>
  <si>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</si>
  <si>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</si>
  <si>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</si>
  <si>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</si>
  <si>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</si>
  <si>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</si>
  <si>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</si>
  <si>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</si>
  <si>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</si>
  <si>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</si>
  <si>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</si>
  <si>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</si>
  <si>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</si>
  <si>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</si>
  <si>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</si>
  <si>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</si>
  <si>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</si>
  <si>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</si>
  <si>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</si>
  <si>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</si>
  <si>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</si>
  <si>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</si>
  <si>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</si>
  <si>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</si>
  <si>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</si>
  <si>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</si>
  <si>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</si>
  <si>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</si>
  <si>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</si>
  <si>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</si>
  <si>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</si>
  <si>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</si>
  <si>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</si>
  <si>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</si>
  <si>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</si>
  <si>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</si>
  <si>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</si>
  <si>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</si>
  <si>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</si>
  <si>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</si>
  <si>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</si>
  <si>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</si>
  <si>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</si>
  <si>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</si>
  <si>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</si>
  <si>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</si>
  <si>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</si>
  <si>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</si>
  <si>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</si>
  <si>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</si>
  <si>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</si>
  <si>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</si>
  <si>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</si>
  <si>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</si>
  <si>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</si>
  <si>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</si>
  <si>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</si>
  <si>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</si>
  <si>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</si>
  <si>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</si>
  <si>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</si>
  <si>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</si>
  <si>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</si>
  <si>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</si>
  <si>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</si>
  <si>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</si>
  <si>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</si>
  <si>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</si>
  <si>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</si>
  <si>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</si>
  <si>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</si>
  <si>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</si>
  <si>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</si>
  <si>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</si>
  <si>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</si>
  <si>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</si>
  <si>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</si>
  <si>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</si>
  <si>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</si>
  <si>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</si>
  <si>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</si>
  <si>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</si>
  <si>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</si>
  <si>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</si>
  <si>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</si>
  <si>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</si>
  <si>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</si>
  <si>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</si>
  <si>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</si>
  <si>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</si>
  <si>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</si>
  <si>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</si>
  <si>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</si>
  <si>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</si>
  <si>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</si>
  <si>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</si>
  <si>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</si>
  <si>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</si>
  <si>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</si>
  <si>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</si>
  <si>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</si>
  <si>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</si>
  <si>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</si>
  <si>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</si>
  <si>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</si>
  <si>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</si>
  <si>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</si>
  <si>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</si>
  <si>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</si>
  <si>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</si>
  <si>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</si>
  <si>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</si>
  <si>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</si>
  <si>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</si>
  <si>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</si>
  <si>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</si>
  <si>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</si>
  <si>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</si>
  <si>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</si>
  <si>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</si>
  <si>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</si>
  <si>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</si>
  <si>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</si>
  <si>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</si>
  <si>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</si>
  <si>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</si>
  <si>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</si>
  <si>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</si>
  <si>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</si>
  <si>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</si>
  <si>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</si>
  <si>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</si>
  <si>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</si>
  <si>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</si>
  <si>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</si>
  <si>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</si>
  <si>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</si>
  <si>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</si>
  <si>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</si>
  <si>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</si>
  <si>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</si>
  <si>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</si>
  <si>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</si>
  <si>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</si>
  <si>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</si>
  <si>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</si>
  <si>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</si>
  <si>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</si>
  <si>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</si>
  <si>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</si>
  <si>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</si>
  <si>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</si>
  <si>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</si>
  <si>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</si>
  <si>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</si>
  <si>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</si>
  <si>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</si>
  <si>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</si>
  <si>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</si>
  <si>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</si>
  <si>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</si>
  <si>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</si>
  <si>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</si>
  <si>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</si>
  <si>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</si>
  <si>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</si>
  <si>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</si>
  <si>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</si>
  <si>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</si>
  <si>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</si>
  <si>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</si>
  <si>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</si>
  <si>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</si>
  <si>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</si>
  <si>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</si>
  <si>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</si>
  <si>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</si>
  <si>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</si>
  <si>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</si>
  <si>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</si>
  <si>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</si>
  <si>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</si>
  <si>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</si>
  <si>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</si>
  <si>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</si>
  <si>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</si>
  <si>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</si>
  <si>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</si>
  <si>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</si>
  <si>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</si>
  <si>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</si>
  <si>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</si>
  <si>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</si>
  <si>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</si>
  <si>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</si>
  <si>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</si>
  <si>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</si>
  <si>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</si>
  <si>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</si>
  <si>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</si>
  <si>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</si>
  <si>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</si>
  <si>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</si>
  <si>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</si>
  <si>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</si>
  <si>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</si>
  <si>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</si>
  <si>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</si>
  <si>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</si>
  <si>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</si>
  <si>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</si>
  <si>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</si>
  <si>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</si>
  <si>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</si>
  <si>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</si>
  <si>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</si>
  <si>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</si>
  <si>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</si>
  <si>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</si>
  <si>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</si>
  <si>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</si>
  <si>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</si>
  <si>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</si>
  <si>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</si>
  <si>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</si>
  <si>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</si>
  <si>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</si>
  <si>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</si>
  <si>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</si>
  <si>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</si>
  <si>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</si>
  <si>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</si>
  <si>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</si>
  <si>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</si>
  <si>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</si>
  <si>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</si>
  <si>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</si>
  <si>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</si>
  <si>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</si>
  <si>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</si>
  <si>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</si>
  <si>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</si>
  <si>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</si>
  <si>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</si>
  <si>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</si>
  <si>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</si>
  <si>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</si>
  <si>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</si>
  <si>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</si>
  <si>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</si>
  <si>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</si>
  <si>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</si>
  <si>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</si>
  <si>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</si>
  <si>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</si>
  <si>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</si>
  <si>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</si>
  <si>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</si>
  <si>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</si>
  <si>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</si>
  <si>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</si>
  <si>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</si>
  <si>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</si>
  <si>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</si>
  <si>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</si>
  <si>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</si>
  <si>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</si>
  <si>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</si>
  <si>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</si>
  <si>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</si>
  <si>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</si>
  <si>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</si>
  <si>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</si>
  <si>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</si>
  <si>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</si>
  <si>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</si>
  <si>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</si>
  <si>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</si>
  <si>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</si>
  <si>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</si>
  <si>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</si>
  <si>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</si>
  <si>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</si>
  <si>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</si>
  <si>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</si>
  <si>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</si>
  <si>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</si>
  <si>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</si>
  <si>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</si>
  <si>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</si>
  <si>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</si>
  <si>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</si>
  <si>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</si>
  <si>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</si>
  <si>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</si>
  <si>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</si>
  <si>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</si>
  <si>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</si>
  <si>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</si>
  <si>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</si>
  <si>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</si>
  <si>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</si>
  <si>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</si>
  <si>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</si>
  <si>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</si>
  <si>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</si>
  <si>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</si>
  <si>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</si>
  <si>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</si>
  <si>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</si>
  <si>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</si>
  <si>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</si>
  <si>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</si>
  <si>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</si>
  <si>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</si>
  <si>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</si>
  <si>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</si>
  <si>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</si>
  <si>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</si>
  <si>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</si>
  <si>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</si>
  <si>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</si>
  <si>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</si>
  <si>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</si>
  <si>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</si>
  <si>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</si>
  <si>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</si>
  <si>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</si>
  <si>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</si>
  <si>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</si>
  <si>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</si>
  <si>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</si>
  <si>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</si>
  <si>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</si>
  <si>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</si>
  <si>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</si>
  <si>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</si>
  <si>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</si>
  <si>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</si>
  <si>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</si>
  <si>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</si>
  <si>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</si>
  <si>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</si>
  <si>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</si>
  <si>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</si>
  <si>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</si>
  <si>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</si>
  <si>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</si>
  <si>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</si>
  <si>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</si>
  <si>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</si>
  <si>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</si>
  <si>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</si>
  <si>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</si>
  <si>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</si>
  <si>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</si>
  <si>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</si>
  <si>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</si>
  <si>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</si>
  <si>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</si>
  <si>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</si>
  <si>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</si>
  <si>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</si>
  <si>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</si>
  <si>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</si>
  <si>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</si>
  <si>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</si>
  <si>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</si>
  <si>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</si>
  <si>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</si>
  <si>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</si>
  <si>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</si>
  <si>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</si>
  <si>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</si>
  <si>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</si>
  <si>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</si>
  <si>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</si>
  <si>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</si>
  <si>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</si>
  <si>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</si>
  <si>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</si>
  <si>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</si>
  <si>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</si>
  <si>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</si>
  <si>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</si>
  <si>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</si>
  <si>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</si>
  <si>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</si>
  <si>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</si>
  <si>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</si>
  <si>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</si>
  <si>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</si>
  <si>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</si>
  <si>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</si>
  <si>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</si>
  <si>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</si>
  <si>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</si>
  <si>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</si>
  <si>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</si>
  <si>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</si>
  <si>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</si>
  <si>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</si>
  <si>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</si>
  <si>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</si>
  <si>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</si>
  <si>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</si>
  <si>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</si>
  <si>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</si>
  <si>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</si>
  <si>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</si>
  <si>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</si>
  <si>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</si>
  <si>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</si>
  <si>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</si>
  <si>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</si>
  <si>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</si>
  <si>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</si>
  <si>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</si>
  <si>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</si>
  <si>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</si>
  <si>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</si>
  <si>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</si>
  <si>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</si>
  <si>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</si>
  <si>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</si>
  <si>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</si>
  <si>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</si>
  <si>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</si>
  <si>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</si>
  <si>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</si>
  <si>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</si>
  <si>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</si>
  <si>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</si>
  <si>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</si>
  <si>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</si>
  <si>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</si>
  <si>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</si>
  <si>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</si>
  <si>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</si>
  <si>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</si>
  <si>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</si>
  <si>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</si>
  <si>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</si>
  <si>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</si>
  <si>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</si>
  <si>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</si>
  <si>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</si>
  <si>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</si>
  <si>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</si>
  <si>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</si>
  <si>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</si>
  <si>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</si>
  <si>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</si>
  <si>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</si>
  <si>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</si>
  <si>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</si>
  <si>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</si>
  <si>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</si>
  <si>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</si>
  <si>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</si>
  <si>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</si>
  <si>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</si>
  <si>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</si>
  <si>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</si>
  <si>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</si>
  <si>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</si>
  <si>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</si>
  <si>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</si>
  <si>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</si>
  <si>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</si>
  <si>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</si>
  <si>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</si>
  <si>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</si>
  <si>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</si>
  <si>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</si>
  <si>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</si>
  <si>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</si>
  <si>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</si>
  <si>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</si>
  <si>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</si>
  <si>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</si>
  <si>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</si>
  <si>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</si>
  <si>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</si>
  <si>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</si>
  <si>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</si>
  <si>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</si>
  <si>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</si>
  <si>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</si>
  <si>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</si>
  <si>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</si>
  <si>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</si>
  <si>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</si>
  <si>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</si>
  <si>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</si>
  <si>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</si>
  <si>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</si>
  <si>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</si>
  <si>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</si>
  <si>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</si>
  <si>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</si>
  <si>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</si>
  <si>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</si>
  <si>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</si>
  <si>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</si>
  <si>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</si>
  <si>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</si>
  <si>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</si>
  <si>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</si>
  <si>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</si>
  <si>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</si>
  <si>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</si>
  <si>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</si>
  <si>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</si>
  <si>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</si>
  <si>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</si>
  <si>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</si>
  <si>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</si>
  <si>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</si>
  <si>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</si>
  <si>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</si>
  <si>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</si>
  <si>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</si>
  <si>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</si>
  <si>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</si>
  <si>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</si>
  <si>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</si>
  <si>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</si>
  <si>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</si>
  <si>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</si>
  <si>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</si>
  <si>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</si>
  <si>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</si>
  <si>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</si>
  <si>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</si>
  <si>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</si>
  <si>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</si>
  <si>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</si>
  <si>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</si>
  <si>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</si>
  <si>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</si>
  <si>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</si>
  <si>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</si>
  <si>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</si>
  <si>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</si>
  <si>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</si>
  <si>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</si>
  <si>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</si>
  <si>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</si>
  <si>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</si>
  <si>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</si>
  <si>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</si>
  <si>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</si>
  <si>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</si>
  <si>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</si>
  <si>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</si>
  <si>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</si>
  <si>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</si>
  <si>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</si>
  <si>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</si>
  <si>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</si>
  <si>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</si>
  <si>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</si>
  <si>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</si>
  <si>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</si>
  <si>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</si>
  <si>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</si>
  <si>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</si>
  <si>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</si>
  <si>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</si>
  <si>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</si>
  <si>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</si>
  <si>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</si>
  <si>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</si>
  <si>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</si>
  <si>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</si>
  <si>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</si>
  <si>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</si>
  <si>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</si>
  <si>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</si>
  <si>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</si>
  <si>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</si>
  <si>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</si>
  <si>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</si>
  <si>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</si>
  <si>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</si>
  <si>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</si>
  <si>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</si>
  <si>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</si>
  <si>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</si>
  <si>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</si>
  <si>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</si>
  <si>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</si>
  <si>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</si>
  <si>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</si>
  <si>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</si>
  <si>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</si>
  <si>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</si>
  <si>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</si>
  <si>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</si>
  <si>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</si>
  <si>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</si>
  <si>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</si>
  <si>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</si>
  <si>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</si>
  <si>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</si>
  <si>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</si>
  <si>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</si>
  <si>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</si>
  <si>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</si>
  <si>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</si>
  <si>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</si>
  <si>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</si>
  <si>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</si>
  <si>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</si>
  <si>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</si>
  <si>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</si>
  <si>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</si>
  <si>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</si>
  <si>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</si>
  <si>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</si>
  <si>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</si>
  <si>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</si>
  <si>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</si>
  <si>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</si>
  <si>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</si>
  <si>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</si>
  <si>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</si>
  <si>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</si>
  <si>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</si>
  <si>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</si>
  <si>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</si>
  <si>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</si>
  <si>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</si>
  <si>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</si>
  <si>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</si>
  <si>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</si>
  <si>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</si>
  <si>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</si>
  <si>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</si>
  <si>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</si>
  <si>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</si>
  <si>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</si>
  <si>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</si>
  <si>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</si>
  <si>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</si>
  <si>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</si>
  <si>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</si>
  <si>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</si>
  <si>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</si>
  <si>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</si>
  <si>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</si>
  <si>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</si>
  <si>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</si>
  <si>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</si>
  <si>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</si>
  <si>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</si>
  <si>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</si>
  <si>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</si>
  <si>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</si>
  <si>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</si>
  <si>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</si>
  <si>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</si>
  <si>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</si>
  <si>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</si>
  <si>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</si>
  <si>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</si>
  <si>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</si>
  <si>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</si>
  <si>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</si>
  <si>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</si>
  <si>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</si>
  <si>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</si>
  <si>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</si>
  <si>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</si>
  <si>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</si>
  <si>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</si>
  <si>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</si>
  <si>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</si>
  <si>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</si>
  <si>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</si>
  <si>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</si>
  <si>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</si>
  <si>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</si>
  <si>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</si>
  <si>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</si>
  <si>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</si>
  <si>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</si>
  <si>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</si>
  <si>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</si>
  <si>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</si>
  <si>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</si>
  <si>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</si>
  <si>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</si>
  <si>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</si>
  <si>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</si>
  <si>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</si>
  <si>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</si>
  <si>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</si>
  <si>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</si>
  <si>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</si>
  <si>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</si>
  <si>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</si>
  <si>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</si>
  <si>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</si>
  <si>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</si>
  <si>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</si>
  <si>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</si>
  <si>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</si>
  <si>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</si>
  <si>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</si>
  <si>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</si>
  <si>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</si>
  <si>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</si>
  <si>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</si>
  <si>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</si>
  <si>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</si>
  <si>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</si>
  <si>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</si>
  <si>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</si>
  <si>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</si>
  <si>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</si>
  <si>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</si>
  <si>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</si>
  <si>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</si>
  <si>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</si>
  <si>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</si>
  <si>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</si>
  <si>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</si>
  <si>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</si>
  <si>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</si>
  <si>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</si>
  <si>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</si>
  <si>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</si>
  <si>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</si>
  <si>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</si>
  <si>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</si>
  <si>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</si>
  <si>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</si>
  <si>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</si>
  <si>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</si>
  <si>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</si>
  <si>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</si>
  <si>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</si>
  <si>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</si>
  <si>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</si>
  <si>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</si>
  <si>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</si>
  <si>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</si>
  <si>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</si>
  <si>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</si>
  <si>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</si>
  <si>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</si>
  <si>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</si>
  <si>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</si>
  <si>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</si>
  <si>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</si>
  <si>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</si>
  <si>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</si>
  <si>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</si>
  <si>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</si>
  <si>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</si>
  <si>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</si>
  <si>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</si>
  <si>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</si>
  <si>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</si>
  <si>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</si>
  <si>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</si>
  <si>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</si>
  <si>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</si>
  <si>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</si>
  <si>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</si>
  <si>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</si>
  <si>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</si>
  <si>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</si>
  <si>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</si>
  <si>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</si>
  <si>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</si>
  <si>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</si>
  <si>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</si>
  <si>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</si>
  <si>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</si>
  <si>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</si>
  <si>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</si>
  <si>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</si>
  <si>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</si>
  <si>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</si>
  <si>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</si>
  <si>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</si>
  <si>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</si>
  <si>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</si>
  <si>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</si>
  <si>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</si>
  <si>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</si>
  <si>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</si>
  <si>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</si>
  <si>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</si>
  <si>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</si>
  <si>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</si>
  <si>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</si>
  <si>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</si>
  <si>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</si>
  <si>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</si>
  <si>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</si>
  <si>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</si>
  <si>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</si>
  <si>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</si>
  <si>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</si>
  <si>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</si>
  <si>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</si>
  <si>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</si>
  <si>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</si>
  <si>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</si>
  <si>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</si>
  <si>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</si>
  <si>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</si>
  <si>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</si>
  <si>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</si>
  <si>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</si>
  <si>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</si>
  <si>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</si>
  <si>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</si>
  <si>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</si>
  <si>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</si>
  <si>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</si>
  <si>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</si>
  <si>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</si>
  <si>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</si>
  <si>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</si>
  <si>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</si>
  <si>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</si>
  <si>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</si>
  <si>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</si>
  <si>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</si>
  <si>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</si>
  <si>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</si>
  <si>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</si>
  <si>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</si>
  <si>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</si>
  <si>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</si>
  <si>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</si>
  <si>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</si>
  <si>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</si>
  <si>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</si>
  <si>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</si>
  <si>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</si>
  <si>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</si>
  <si>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</si>
  <si>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</si>
  <si>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</si>
  <si>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</si>
  <si>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</si>
  <si>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</si>
  <si>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</si>
  <si>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</si>
  <si>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</si>
  <si>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</si>
  <si>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</si>
  <si>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</si>
  <si>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</si>
  <si>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</si>
  <si>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</si>
  <si>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</si>
  <si>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</si>
  <si>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</si>
  <si>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</si>
  <si>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</si>
  <si>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</si>
  <si>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</si>
  <si>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</si>
  <si>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</si>
  <si>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</si>
  <si>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</si>
  <si>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</si>
  <si>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</si>
  <si>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</si>
  <si>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</si>
  <si>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</si>
  <si>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</si>
  <si>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</si>
  <si>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</si>
  <si>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</si>
  <si>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</si>
  <si>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</si>
  <si>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</si>
  <si>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</si>
  <si>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</si>
  <si>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</si>
  <si>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</si>
  <si>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</si>
  <si>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</si>
  <si>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</si>
  <si>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</si>
  <si>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</si>
  <si>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</si>
  <si>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</si>
  <si>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</si>
  <si>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</si>
  <si>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</si>
  <si>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</si>
  <si>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</si>
  <si>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</si>
  <si>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</si>
  <si>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</si>
  <si>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</si>
  <si>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</si>
  <si>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</si>
  <si>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</si>
  <si>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</si>
  <si>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</si>
  <si>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</si>
  <si>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</si>
  <si>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</si>
  <si>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</si>
  <si>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</si>
  <si>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</si>
  <si>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</si>
  <si>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</si>
  <si>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</si>
  <si>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</si>
  <si>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</si>
  <si>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</si>
  <si>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</si>
  <si>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</si>
  <si>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</si>
  <si>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</si>
  <si>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</si>
  <si>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</si>
  <si>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</si>
  <si>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</si>
  <si>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</si>
  <si>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</si>
  <si>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</si>
  <si>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</si>
  <si>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</si>
  <si>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</si>
  <si>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</si>
  <si>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</si>
  <si>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</si>
  <si>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</si>
  <si>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</si>
  <si>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</si>
  <si>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</si>
  <si>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</si>
  <si>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</si>
  <si>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</si>
  <si>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</si>
  <si>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</si>
  <si>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</si>
  <si>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</si>
  <si>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</si>
  <si>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</si>
  <si>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</si>
  <si>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</si>
  <si>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</si>
  <si>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</si>
  <si>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</si>
  <si>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</si>
  <si>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</si>
  <si>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</si>
  <si>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</si>
  <si>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</si>
  <si>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</si>
  <si>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</si>
  <si>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</si>
  <si>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</si>
  <si>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</si>
  <si>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</si>
  <si>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</si>
  <si>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</si>
  <si>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</si>
  <si>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</si>
  <si>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</si>
  <si>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</si>
  <si>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</si>
  <si>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</si>
  <si>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</si>
  <si>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</si>
  <si>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</si>
  <si>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</si>
  <si>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</si>
  <si>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</si>
  <si>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</si>
  <si>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</si>
  <si>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</si>
  <si>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</si>
  <si>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</si>
  <si>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</si>
  <si>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</si>
  <si>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</si>
  <si>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</si>
  <si>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</si>
  <si>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</si>
  <si>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</si>
  <si>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</si>
  <si>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</si>
  <si>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</si>
  <si>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</si>
  <si>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</si>
  <si>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</si>
  <si>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</si>
  <si>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</si>
  <si>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</si>
  <si>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</si>
  <si>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</si>
  <si>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</si>
  <si>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</si>
  <si>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</si>
  <si>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</si>
  <si>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</si>
  <si>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</si>
  <si>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</si>
  <si>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</si>
  <si>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</si>
  <si>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</si>
  <si>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</si>
  <si>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</si>
  <si>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</si>
  <si>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</si>
  <si>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</si>
  <si>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</si>
  <si>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</si>
  <si>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</si>
  <si>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</si>
  <si>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</si>
  <si>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</si>
  <si>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</si>
  <si>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</si>
  <si>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</si>
  <si>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</si>
  <si>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</si>
  <si>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</si>
  <si>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</si>
  <si>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</si>
  <si>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</si>
  <si>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</si>
  <si>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</si>
  <si>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</si>
  <si>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</si>
  <si>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</si>
  <si>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</si>
  <si>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</si>
  <si>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</si>
  <si>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</si>
  <si>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</si>
  <si>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</si>
  <si>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</si>
  <si>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</si>
  <si>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</si>
  <si>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</si>
  <si>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</si>
  <si>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</si>
  <si>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</si>
  <si>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</si>
  <si>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</si>
  <si>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</si>
  <si>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</si>
  <si>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</si>
  <si>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</si>
  <si>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</si>
  <si>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</si>
  <si>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</si>
  <si>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</si>
  <si>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</si>
  <si>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</si>
  <si>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</si>
  <si>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</si>
  <si>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</si>
  <si>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</si>
  <si>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</si>
  <si>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</si>
  <si>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</si>
  <si>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</si>
  <si>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</si>
  <si>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</si>
  <si>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</si>
  <si>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</si>
  <si>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</si>
  <si>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</si>
  <si>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</si>
  <si>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</si>
  <si>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</si>
  <si>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</si>
  <si>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</si>
  <si>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</si>
  <si>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</si>
  <si>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</si>
  <si>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</si>
  <si>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</si>
  <si>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</si>
  <si>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</si>
  <si>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</si>
  <si>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</si>
  <si>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</si>
  <si>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</si>
  <si>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</si>
  <si>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</si>
  <si>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</si>
  <si>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</si>
  <si>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</si>
  <si>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</si>
  <si>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</si>
  <si>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</si>
  <si>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</si>
  <si>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</si>
  <si>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</si>
  <si>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</si>
  <si>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</si>
  <si>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</si>
  <si>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</si>
  <si>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</si>
  <si>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</si>
  <si>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</si>
  <si>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</si>
  <si>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</si>
  <si>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</si>
  <si>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</si>
  <si>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</si>
  <si>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</si>
  <si>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</si>
  <si>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</si>
  <si>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</si>
  <si>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</si>
  <si>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</si>
  <si>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</si>
  <si>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</si>
  <si>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</si>
  <si>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</si>
  <si>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</si>
  <si>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</si>
  <si>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</si>
  <si>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</si>
  <si>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</si>
  <si>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</si>
  <si>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</si>
  <si>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</si>
  <si>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</si>
  <si>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</si>
  <si>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</si>
  <si>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</si>
  <si>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</si>
  <si>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</si>
  <si>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</si>
  <si>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</si>
  <si>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</si>
  <si>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</si>
  <si>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</si>
  <si>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</si>
  <si>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</si>
  <si>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</si>
  <si>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</si>
  <si>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</si>
  <si>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</si>
  <si>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</si>
  <si>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</si>
  <si>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</si>
  <si>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</si>
  <si>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</si>
  <si>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</si>
  <si>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</si>
  <si>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</si>
  <si>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</si>
  <si>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</si>
  <si>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</si>
  <si>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</si>
  <si>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</si>
  <si>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</si>
  <si>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</si>
  <si>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</si>
  <si>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</si>
  <si>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</si>
  <si>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</si>
  <si>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</si>
  <si>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</si>
  <si>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</si>
  <si>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</si>
  <si>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</si>
  <si>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</si>
  <si>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</si>
  <si>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</si>
  <si>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</si>
  <si>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</si>
  <si>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</si>
  <si>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</si>
  <si>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</si>
  <si>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</si>
  <si>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</si>
  <si>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</si>
  <si>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</si>
  <si>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</si>
  <si>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</si>
  <si>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</si>
  <si>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</si>
  <si>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</si>
  <si>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</si>
  <si>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</si>
  <si>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</si>
  <si>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</si>
  <si>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</si>
  <si>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</si>
  <si>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</si>
  <si>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</si>
  <si>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</si>
  <si>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</si>
  <si>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</si>
  <si>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</si>
  <si>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</si>
  <si>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</si>
  <si>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</si>
  <si>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</si>
  <si>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</si>
  <si>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</si>
  <si>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</si>
  <si>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</si>
  <si>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</si>
  <si>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</si>
  <si>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</si>
  <si>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</si>
  <si>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</si>
  <si>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</si>
  <si>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</si>
  <si>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</si>
  <si>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</si>
  <si>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</si>
  <si>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</si>
  <si>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</si>
  <si>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</si>
  <si>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</si>
  <si>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</si>
  <si>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</si>
  <si>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</si>
  <si>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</si>
  <si>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</si>
  <si>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</si>
  <si>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</si>
  <si>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</si>
  <si>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</si>
  <si>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</si>
  <si>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</si>
  <si>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</si>
  <si>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</si>
  <si>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</si>
  <si>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</si>
  <si>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</si>
  <si>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</si>
  <si>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</si>
  <si>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</si>
  <si>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</si>
  <si>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</si>
  <si>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</si>
  <si>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</si>
  <si>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</si>
  <si>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</si>
  <si>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</si>
  <si>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</si>
  <si>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</si>
  <si>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</si>
  <si>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</si>
  <si>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</si>
  <si>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</si>
  <si>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</si>
  <si>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</si>
  <si>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</si>
  <si>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</si>
  <si>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</si>
  <si>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</si>
  <si>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</si>
  <si>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</si>
  <si>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</si>
  <si>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</si>
  <si>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</si>
  <si>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</si>
  <si>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</si>
  <si>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</si>
  <si>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</si>
  <si>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</si>
  <si>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</si>
  <si>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</si>
  <si>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</si>
  <si>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</si>
  <si>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</si>
  <si>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</si>
  <si>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</si>
  <si>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</si>
  <si>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</si>
  <si>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</si>
  <si>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</si>
  <si>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</si>
  <si>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</si>
  <si>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</si>
  <si>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</si>
  <si>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</si>
  <si>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</si>
  <si>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</si>
  <si>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</si>
  <si>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</si>
  <si>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</si>
  <si>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</si>
  <si>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</si>
  <si>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</si>
  <si>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</si>
  <si>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</si>
  <si>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</si>
  <si>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</si>
  <si>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</si>
  <si>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</si>
  <si>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</si>
  <si>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</si>
  <si>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</si>
  <si>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</si>
  <si>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</si>
  <si>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</si>
  <si>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</si>
  <si>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</si>
  <si>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</si>
  <si>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</si>
  <si>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</si>
  <si>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</si>
  <si>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</si>
  <si>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</si>
  <si>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</si>
  <si>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</si>
  <si>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</si>
  <si>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</si>
  <si>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</si>
  <si>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</si>
  <si>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</si>
  <si>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</si>
  <si>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</si>
  <si>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</si>
  <si>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</si>
  <si>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</si>
  <si>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</si>
  <si>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</si>
  <si>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</si>
  <si>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</si>
  <si>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</si>
  <si>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</si>
  <si>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</si>
  <si>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</si>
  <si>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</si>
  <si>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</si>
  <si>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</si>
  <si>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</si>
  <si>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</si>
  <si>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</si>
  <si>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</si>
  <si>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</si>
  <si>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</si>
  <si>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</si>
  <si>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</si>
  <si>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</si>
  <si>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</si>
  <si>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</si>
  <si>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</si>
  <si>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</si>
  <si>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</si>
  <si>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</si>
  <si>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</si>
  <si>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</si>
  <si>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</si>
  <si>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</si>
  <si>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</si>
  <si>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</si>
  <si>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</si>
  <si>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</si>
  <si>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</si>
  <si>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</si>
  <si>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</si>
  <si>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</si>
  <si>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</si>
  <si>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</si>
  <si>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</si>
  <si>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</si>
  <si>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</si>
  <si>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</si>
  <si>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</si>
  <si>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</si>
  <si>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</si>
  <si>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</si>
  <si>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</si>
  <si>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</si>
  <si>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</si>
  <si>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</si>
  <si>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</si>
  <si>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</si>
  <si>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</si>
  <si>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</si>
  <si>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</si>
  <si>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</si>
  <si>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</si>
  <si>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</si>
  <si>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</si>
  <si>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</si>
  <si>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</si>
  <si>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</si>
  <si>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</si>
  <si>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</si>
  <si>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</si>
  <si>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</si>
  <si>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</si>
  <si>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</si>
  <si>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</si>
  <si>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</si>
  <si>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</si>
  <si>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</si>
  <si>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</si>
  <si>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</si>
  <si>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</si>
  <si>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</si>
  <si>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</si>
  <si>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</si>
  <si>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</si>
  <si>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</si>
  <si>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</si>
  <si>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</si>
  <si>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</si>
  <si>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</si>
  <si>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</si>
  <si>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</si>
  <si>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</si>
  <si>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</si>
  <si>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</si>
  <si>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</si>
  <si>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</si>
  <si>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</si>
  <si>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</si>
  <si>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</si>
  <si>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</si>
  <si>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</si>
  <si>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</si>
  <si>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</si>
  <si>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</si>
  <si>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</si>
  <si>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</si>
  <si>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</si>
  <si>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</si>
  <si>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</si>
  <si>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</si>
  <si>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</si>
  <si>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</si>
  <si>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</si>
  <si>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</si>
  <si>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</si>
  <si>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</si>
  <si>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</si>
  <si>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</si>
  <si>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</si>
  <si>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</si>
  <si>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</si>
  <si>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</si>
  <si>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</si>
  <si>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</si>
  <si>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</si>
  <si>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</si>
  <si>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</si>
  <si>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</si>
  <si>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</si>
  <si>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</si>
  <si>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</si>
  <si>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</si>
  <si>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</si>
  <si>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</si>
  <si>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</si>
  <si>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</si>
  <si>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</si>
  <si>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</si>
  <si>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</si>
  <si>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</si>
  <si>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</si>
  <si>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</si>
  <si>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</si>
  <si>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</si>
  <si>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</si>
  <si>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</si>
  <si>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</si>
  <si>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</si>
  <si>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</si>
  <si>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</si>
  <si>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</si>
  <si>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</si>
  <si>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</si>
  <si>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</si>
  <si>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</si>
  <si>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</si>
  <si>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</si>
  <si>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</si>
  <si>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</si>
  <si>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</si>
  <si>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</si>
  <si>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</si>
  <si>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</si>
  <si>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</si>
  <si>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</si>
  <si>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</si>
  <si>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</si>
  <si>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</si>
  <si>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</si>
  <si>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</si>
  <si>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</si>
  <si>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</si>
  <si>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</si>
  <si>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</si>
  <si>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</si>
  <si>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</si>
  <si>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</si>
  <si>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</si>
  <si>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</si>
  <si>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</si>
  <si>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</si>
  <si>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</si>
  <si>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</si>
  <si>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</si>
  <si>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</si>
  <si>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</si>
  <si>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</si>
  <si>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</si>
  <si>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</si>
  <si>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</si>
  <si>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</si>
  <si>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</si>
  <si>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</si>
  <si>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</si>
  <si>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</si>
  <si>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</si>
  <si>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</si>
  <si>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</si>
  <si>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</si>
  <si>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</si>
  <si>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</si>
  <si>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</si>
  <si>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</si>
  <si>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</si>
  <si>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</si>
  <si>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</si>
  <si>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</si>
  <si>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</si>
  <si>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</si>
  <si>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</si>
  <si>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</si>
  <si>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</si>
  <si>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</si>
  <si>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</si>
  <si>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</si>
  <si>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</si>
  <si>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</si>
  <si>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</si>
  <si>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</si>
  <si>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</si>
  <si>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</si>
  <si>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</si>
  <si>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</si>
  <si>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</si>
  <si>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</si>
  <si>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</si>
  <si>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</si>
  <si>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</si>
  <si>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</si>
  <si>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</si>
  <si>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</si>
  <si>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</si>
  <si>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</si>
  <si>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</si>
  <si>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</si>
  <si>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</si>
  <si>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</si>
  <si>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</si>
  <si>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</si>
  <si>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</si>
  <si>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</si>
  <si>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</si>
  <si>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</si>
  <si>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</si>
  <si>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</si>
  <si>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</si>
  <si>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</si>
  <si>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</si>
  <si>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</si>
  <si>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</si>
  <si>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</si>
  <si>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</si>
  <si>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</si>
  <si>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</si>
  <si>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</si>
  <si>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</si>
  <si>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</si>
  <si>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</si>
  <si>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</si>
  <si>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</si>
  <si>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</si>
  <si>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</si>
  <si>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</si>
  <si>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</si>
  <si>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</si>
  <si>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</si>
  <si>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</si>
  <si>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</si>
  <si>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</si>
  <si>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</si>
  <si>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</si>
  <si>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</si>
  <si>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</si>
  <si>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</si>
  <si>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</si>
  <si>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</si>
  <si>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</si>
  <si>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</si>
  <si>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</si>
  <si>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</si>
  <si>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</si>
  <si>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</si>
  <si>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</si>
  <si>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</si>
  <si>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</si>
  <si>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</si>
  <si>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</si>
  <si>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</si>
  <si>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</si>
  <si>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</si>
  <si>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</si>
  <si>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</si>
  <si>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</si>
  <si>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</si>
  <si>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</si>
  <si>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</si>
  <si>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</si>
  <si>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</si>
  <si>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</si>
  <si>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</si>
  <si>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</si>
  <si>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</si>
  <si>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</si>
  <si>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</si>
  <si>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</si>
  <si>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</si>
  <si>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</si>
  <si>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</si>
  <si>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</si>
  <si>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</si>
  <si>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</si>
  <si>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</si>
  <si>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</si>
  <si>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</si>
  <si>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</si>
  <si>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</si>
  <si>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</si>
  <si>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</si>
  <si>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</si>
  <si>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</si>
  <si>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</si>
  <si>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</si>
  <si>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</si>
  <si>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</si>
  <si>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</si>
  <si>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</si>
  <si>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</si>
  <si>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</si>
  <si>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</si>
  <si>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</si>
  <si>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</si>
  <si>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</si>
  <si>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</si>
  <si>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</si>
  <si>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</si>
  <si>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</si>
  <si>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</si>
  <si>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</si>
  <si>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</si>
  <si>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</si>
  <si>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</si>
  <si>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</si>
  <si>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</si>
  <si>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</si>
  <si>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</si>
  <si>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</si>
  <si>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</si>
  <si>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</si>
  <si>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</si>
  <si>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</si>
  <si>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</si>
  <si>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</si>
  <si>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</si>
  <si>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</si>
  <si>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</si>
  <si>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</si>
  <si>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</si>
  <si>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</si>
  <si>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</si>
  <si>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</si>
  <si>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</si>
  <si>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</si>
  <si>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</si>
  <si>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</si>
  <si>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</si>
  <si>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</si>
  <si>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</si>
  <si>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</si>
  <si>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</si>
  <si>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</si>
  <si>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</si>
  <si>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</si>
  <si>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</si>
  <si>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</si>
  <si>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</si>
  <si>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</si>
  <si>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</si>
  <si>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</si>
  <si>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</si>
  <si>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</si>
  <si>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</si>
  <si>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</si>
  <si>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</si>
  <si>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</si>
  <si>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</si>
  <si>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</si>
  <si>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</si>
  <si>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</si>
  <si>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</si>
  <si>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</si>
  <si>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</si>
  <si>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</si>
  <si>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</si>
  <si>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</si>
  <si>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</si>
  <si>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</si>
  <si>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</si>
  <si>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</si>
  <si>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</si>
  <si>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</si>
  <si>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</si>
  <si>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</si>
  <si>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</si>
  <si>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</si>
  <si>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</si>
  <si>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</si>
  <si>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</si>
  <si>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</si>
  <si>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</si>
  <si>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</si>
  <si>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</si>
  <si>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</si>
  <si>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</si>
  <si>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</si>
  <si>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</si>
  <si>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</si>
  <si>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</si>
  <si>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</si>
  <si>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</si>
  <si>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</si>
  <si>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</si>
  <si>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</si>
  <si>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</si>
  <si>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</si>
  <si>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</si>
  <si>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</si>
  <si>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</si>
  <si>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</si>
  <si>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</si>
  <si>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</si>
  <si>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</si>
  <si>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</si>
  <si>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</si>
  <si>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</si>
  <si>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</si>
  <si>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</si>
  <si>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</si>
  <si>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</si>
  <si>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</si>
  <si>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</si>
  <si>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</si>
  <si>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</si>
  <si>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</si>
  <si>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</si>
  <si>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</si>
  <si>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</si>
  <si>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</si>
  <si>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</si>
  <si>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</si>
  <si>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</si>
  <si>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</si>
  <si>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</si>
  <si>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</si>
  <si>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</si>
  <si>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</si>
  <si>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</si>
  <si>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</si>
  <si>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</si>
  <si>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</si>
  <si>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</si>
  <si>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</si>
  <si>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</si>
  <si>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</si>
  <si>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</si>
  <si>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</si>
  <si>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</si>
  <si>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</si>
  <si>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</si>
  <si>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</si>
  <si>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</si>
  <si>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</si>
  <si>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</si>
  <si>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</si>
  <si>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</si>
  <si>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</si>
  <si>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</si>
  <si>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</si>
  <si>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</si>
  <si>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</si>
  <si>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</si>
  <si>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</si>
  <si>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</si>
  <si>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</si>
  <si>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</si>
  <si>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</si>
  <si>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</si>
  <si>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</si>
  <si>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</si>
  <si>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</si>
  <si>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</si>
  <si>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</si>
  <si>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</si>
  <si>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</si>
  <si>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</si>
  <si>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</si>
  <si>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</si>
  <si>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</si>
  <si>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</si>
  <si>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</si>
  <si>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</si>
  <si>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</si>
  <si>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</si>
  <si>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</si>
  <si>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</si>
  <si>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</si>
  <si>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</si>
  <si>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</si>
  <si>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</si>
  <si>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</si>
  <si>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</si>
  <si>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</si>
  <si>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</si>
  <si>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</si>
  <si>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</si>
  <si>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</si>
  <si>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</si>
  <si>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</si>
  <si>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</si>
  <si>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</si>
  <si>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</si>
  <si>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</si>
  <si>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</si>
  <si>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</si>
  <si>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</si>
  <si>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</si>
  <si>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</si>
  <si>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</si>
  <si>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</si>
  <si>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</si>
  <si>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</si>
  <si>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</si>
  <si>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</si>
  <si>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</si>
  <si>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</si>
  <si>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</si>
  <si>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</si>
  <si>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</si>
  <si>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</si>
  <si>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</si>
  <si>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</si>
  <si>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</si>
  <si>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</si>
  <si>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</si>
  <si>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</si>
  <si>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</si>
  <si>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</si>
  <si>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</si>
  <si>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</si>
  <si>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</si>
  <si>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</si>
  <si>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</si>
  <si>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</si>
  <si>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</si>
  <si>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</si>
  <si>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</si>
  <si>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</si>
  <si>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</si>
  <si>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</si>
  <si>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</si>
  <si>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</si>
  <si>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</si>
  <si>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</si>
  <si>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</si>
  <si>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</si>
  <si>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</si>
  <si>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</si>
  <si>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</si>
  <si>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</si>
  <si>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</si>
  <si>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</si>
  <si>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</si>
  <si>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</si>
  <si>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</si>
  <si>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</si>
  <si>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</si>
  <si>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</si>
  <si>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</si>
  <si>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</si>
  <si>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</si>
  <si>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</si>
  <si>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</si>
  <si>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</si>
  <si>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</si>
  <si>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</si>
  <si>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</si>
  <si>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</si>
  <si>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</si>
  <si>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</si>
  <si>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</si>
  <si>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</si>
  <si>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</si>
  <si>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</si>
  <si>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</si>
  <si>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</si>
  <si>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</si>
  <si>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</si>
  <si>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</si>
  <si>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</si>
  <si>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</si>
  <si>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</si>
  <si>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</si>
  <si>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</si>
  <si>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</si>
  <si>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</si>
  <si>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</si>
  <si>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</si>
  <si>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</si>
  <si>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</si>
  <si>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</si>
  <si>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</si>
  <si>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</si>
  <si>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</si>
  <si>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</si>
  <si>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</si>
  <si>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</si>
  <si>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</si>
  <si>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</si>
  <si>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</si>
  <si>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</si>
  <si>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</si>
  <si>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</si>
  <si>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</si>
  <si>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</si>
  <si>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</si>
  <si>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</si>
  <si>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</si>
  <si>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</si>
  <si>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</si>
  <si>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</si>
  <si>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</si>
  <si>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</si>
  <si>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</si>
  <si>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</si>
  <si>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</si>
  <si>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</si>
  <si>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</si>
  <si>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</si>
  <si>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</si>
  <si>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</si>
  <si>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</si>
  <si>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</si>
  <si>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</si>
  <si>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</si>
  <si>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</si>
  <si>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</si>
  <si>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</si>
  <si>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</si>
  <si>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</si>
  <si>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</si>
  <si>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</si>
  <si>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</si>
  <si>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</si>
  <si>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</si>
  <si>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</si>
  <si>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</si>
  <si>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</si>
  <si>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</si>
  <si>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</si>
  <si>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</si>
  <si>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</si>
  <si>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</si>
  <si>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</si>
  <si>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</si>
  <si>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</si>
  <si>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</si>
  <si>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</si>
  <si>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</si>
  <si>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</si>
  <si>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</si>
  <si>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</si>
  <si>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</si>
  <si>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</si>
  <si>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</si>
  <si>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</si>
  <si>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</si>
  <si>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</si>
  <si>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</si>
  <si>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</si>
  <si>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</si>
  <si>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</si>
  <si>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</si>
  <si>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</si>
  <si>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</si>
  <si>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</si>
  <si>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</si>
  <si>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</si>
  <si>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</si>
  <si>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</si>
  <si>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</si>
  <si>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</si>
  <si>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</si>
  <si>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</si>
  <si>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</si>
  <si>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</si>
  <si>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</si>
  <si>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</si>
  <si>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</si>
  <si>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</si>
  <si>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</si>
  <si>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</si>
  <si>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</si>
  <si>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</si>
  <si>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</si>
  <si>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</si>
  <si>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</si>
  <si>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</si>
  <si>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</si>
  <si>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</si>
  <si>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</si>
  <si>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</si>
  <si>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</si>
  <si>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</si>
  <si>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</si>
  <si>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</si>
  <si>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</si>
  <si>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</si>
  <si>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</si>
  <si>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</si>
  <si>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</si>
  <si>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</si>
  <si>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</si>
  <si>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</si>
  <si>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</si>
  <si>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</si>
  <si>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</si>
  <si>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</si>
  <si>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</si>
  <si>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</si>
  <si>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</si>
  <si>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</si>
  <si>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</si>
  <si>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</si>
  <si>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</si>
  <si>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</si>
  <si>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</si>
  <si>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</si>
  <si>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</si>
  <si>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</si>
  <si>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</si>
  <si>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</si>
  <si>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</si>
  <si>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</si>
  <si>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</si>
  <si>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</si>
  <si>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</si>
  <si>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</si>
  <si>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</si>
  <si>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</si>
  <si>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</si>
  <si>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</si>
  <si>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</si>
  <si>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</si>
  <si>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</si>
  <si>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</si>
  <si>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</si>
  <si>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</si>
  <si>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</si>
  <si>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</si>
  <si>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</si>
  <si>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</si>
  <si>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</si>
  <si>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</si>
  <si>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</si>
  <si>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</si>
  <si>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</si>
  <si>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</si>
  <si>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</si>
  <si>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</si>
  <si>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</si>
  <si>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</si>
  <si>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</si>
  <si>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</si>
  <si>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</si>
  <si>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</si>
  <si>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</si>
  <si>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</si>
  <si>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</si>
  <si>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</si>
  <si>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</si>
  <si>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</si>
  <si>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</si>
  <si>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</si>
  <si>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</si>
  <si>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</si>
  <si>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</si>
  <si>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</si>
  <si>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</si>
  <si>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</si>
  <si>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</si>
  <si>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</si>
  <si>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</si>
  <si>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</si>
  <si>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</si>
  <si>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</si>
  <si>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</si>
  <si>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</si>
  <si>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</si>
  <si>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</si>
  <si>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</si>
  <si>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</si>
  <si>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</si>
  <si>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</si>
  <si>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</si>
  <si>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</si>
  <si>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</si>
  <si>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</si>
  <si>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</si>
  <si>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</si>
  <si>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</si>
  <si>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</si>
  <si>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</si>
  <si>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</si>
  <si>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</si>
  <si>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</si>
  <si>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</si>
  <si>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</si>
  <si>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</si>
  <si>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</si>
  <si>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</si>
  <si>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</si>
  <si>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</si>
  <si>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</si>
  <si>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</si>
  <si>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</si>
  <si>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</si>
  <si>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</si>
  <si>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</si>
  <si>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</si>
  <si>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</si>
  <si>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</si>
  <si>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</si>
  <si>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</si>
  <si>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</si>
  <si>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</si>
  <si>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</si>
  <si>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</si>
  <si>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</si>
  <si>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</si>
  <si>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</si>
  <si>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</si>
  <si>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</si>
  <si>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</si>
  <si>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</si>
  <si>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</si>
  <si>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</si>
  <si>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</si>
  <si>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</si>
  <si>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</si>
  <si>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</si>
  <si>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</si>
  <si>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</si>
  <si>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</si>
  <si>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</si>
  <si>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</si>
  <si>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</si>
  <si>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</si>
  <si>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</si>
  <si>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</si>
  <si>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</si>
  <si>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</si>
  <si>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</si>
  <si>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</si>
  <si>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</si>
  <si>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</si>
  <si>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</si>
  <si>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</si>
  <si>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</si>
  <si>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</si>
  <si>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</si>
  <si>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</si>
  <si>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</si>
  <si>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</si>
  <si>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</si>
  <si>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</si>
  <si>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</si>
  <si>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</si>
  <si>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</si>
  <si>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</si>
  <si>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</si>
  <si>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</si>
  <si>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</si>
  <si>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</si>
  <si>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</si>
  <si>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</si>
  <si>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</si>
  <si>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</si>
  <si>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</si>
  <si>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</si>
  <si>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</si>
  <si>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</si>
  <si>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</si>
  <si>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</si>
  <si>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</si>
  <si>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</si>
  <si>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</si>
  <si>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</si>
  <si>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</si>
  <si>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</si>
  <si>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</si>
  <si>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</si>
  <si>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</si>
  <si>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</si>
  <si>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</si>
  <si>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</si>
  <si>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</si>
  <si>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</si>
  <si>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</si>
  <si>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</si>
  <si>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</si>
  <si>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</si>
  <si>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</si>
  <si>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</si>
  <si>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</si>
  <si>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</si>
  <si>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</si>
  <si>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</si>
  <si>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</si>
  <si>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</si>
  <si>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</si>
  <si>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</si>
  <si>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</si>
  <si>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</si>
  <si>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</si>
  <si>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</si>
  <si>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</si>
  <si>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</si>
  <si>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</si>
  <si>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</si>
  <si>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</si>
  <si>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</si>
  <si>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</si>
  <si>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</si>
  <si>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</si>
  <si>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</si>
  <si>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</si>
  <si>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</si>
  <si>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</si>
  <si>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</si>
  <si>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</si>
  <si>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</si>
  <si>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</si>
  <si>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</si>
  <si>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</si>
  <si>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</si>
  <si>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</si>
  <si>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</si>
  <si>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</si>
  <si>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</si>
  <si>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</si>
  <si>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</si>
  <si>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</si>
  <si>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</si>
  <si>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</si>
  <si>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</si>
  <si>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</si>
  <si>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</si>
  <si>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</si>
  <si>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</si>
  <si>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</si>
  <si>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</si>
  <si>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</si>
  <si>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</si>
  <si>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</si>
  <si>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</si>
  <si>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</si>
  <si>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</si>
  <si>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</si>
  <si>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</si>
  <si>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</si>
  <si>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</si>
  <si>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</si>
  <si>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</si>
  <si>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</si>
  <si>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</si>
  <si>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</si>
  <si>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</si>
  <si>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</si>
  <si>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</si>
  <si>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</si>
  <si>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</si>
  <si>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</si>
  <si>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</si>
  <si>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</si>
  <si>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</si>
  <si>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</si>
  <si>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</si>
  <si>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</si>
  <si>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</si>
  <si>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</si>
  <si>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</si>
  <si>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</si>
  <si>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</si>
  <si>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</si>
  <si>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</si>
  <si>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</si>
  <si>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</si>
  <si>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</si>
  <si>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</si>
  <si>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</si>
  <si>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</si>
  <si>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</si>
  <si>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</si>
  <si>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</si>
  <si>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</si>
  <si>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</si>
  <si>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</si>
  <si>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</si>
  <si>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</si>
  <si>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</si>
  <si>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</si>
  <si>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</si>
  <si>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</si>
  <si>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</si>
  <si>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</si>
  <si>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</si>
  <si>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</si>
  <si>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</si>
  <si>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</si>
  <si>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</si>
  <si>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</si>
  <si>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</si>
  <si>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</si>
  <si>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</si>
  <si>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</si>
  <si>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</si>
  <si>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</si>
  <si>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</si>
  <si>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</si>
  <si>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</si>
  <si>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</si>
  <si>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</si>
  <si>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</si>
  <si>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</si>
  <si>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</si>
  <si>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</si>
  <si>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</si>
  <si>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</si>
  <si>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</si>
  <si>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</si>
  <si>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</si>
  <si>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</si>
  <si>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</si>
  <si>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</si>
  <si>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</si>
  <si>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</si>
  <si>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</si>
  <si>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</si>
  <si>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</si>
  <si>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</si>
  <si>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</si>
  <si>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</si>
  <si>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</si>
  <si>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</si>
  <si>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</si>
  <si>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</si>
  <si>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</si>
  <si>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</si>
  <si>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</si>
  <si>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</si>
  <si>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</si>
  <si>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</si>
  <si>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</si>
  <si>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</si>
  <si>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</si>
  <si>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</si>
  <si>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</si>
  <si>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</si>
  <si>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</si>
  <si>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</si>
  <si>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</si>
  <si>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</si>
  <si>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</si>
  <si>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</si>
  <si>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</si>
  <si>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</si>
  <si>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</si>
  <si>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</si>
  <si>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</si>
  <si>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</si>
  <si>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</si>
  <si>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</si>
  <si>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</si>
  <si>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</si>
  <si>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</si>
  <si>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</si>
  <si>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</si>
  <si>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</si>
  <si>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</si>
  <si>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</si>
  <si>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</si>
  <si>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</si>
  <si>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</si>
  <si>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</si>
  <si>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</si>
  <si>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</si>
  <si>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</si>
  <si>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</si>
  <si>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</si>
  <si>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</si>
  <si>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</si>
  <si>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</si>
  <si>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</si>
  <si>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</si>
  <si>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</si>
  <si>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</si>
  <si>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</si>
  <si>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</si>
  <si>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</si>
  <si>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</si>
  <si>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</si>
  <si>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</si>
  <si>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</si>
  <si>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</si>
  <si>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</si>
  <si>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</si>
  <si>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</si>
  <si>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</si>
  <si>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</si>
  <si>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</si>
  <si>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</si>
  <si>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</si>
  <si>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</si>
  <si>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</si>
  <si>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</si>
  <si>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</si>
  <si>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</si>
  <si>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</si>
  <si>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</si>
  <si>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</si>
  <si>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</si>
  <si>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</si>
  <si>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</si>
  <si>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</si>
  <si>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</si>
  <si>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</si>
  <si>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</si>
  <si>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</si>
  <si>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</si>
  <si>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</si>
  <si>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</si>
  <si>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</si>
  <si>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</si>
  <si>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</si>
  <si>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</si>
  <si>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</si>
  <si>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</si>
  <si>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</si>
  <si>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</si>
  <si>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</si>
  <si>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</si>
  <si>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</si>
  <si>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</si>
  <si>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</si>
  <si>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</si>
  <si>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</si>
  <si>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</si>
  <si>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</si>
  <si>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</si>
  <si>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</si>
  <si>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</si>
  <si>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</si>
  <si>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</si>
  <si>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</si>
  <si>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</si>
  <si>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</si>
  <si>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</si>
  <si>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</si>
  <si>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</si>
  <si>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</si>
  <si>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</si>
  <si>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</si>
  <si>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</si>
  <si>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</si>
  <si>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</si>
  <si>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</si>
  <si>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</si>
  <si>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</si>
  <si>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</si>
  <si>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</si>
  <si>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</si>
  <si>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</si>
  <si>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</si>
  <si>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</si>
  <si>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</si>
  <si>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</si>
  <si>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</si>
  <si>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</si>
  <si>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</si>
  <si>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</si>
  <si>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</si>
  <si>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</si>
  <si>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</si>
  <si>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</si>
  <si>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</si>
  <si>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</si>
  <si>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</si>
  <si>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</si>
  <si>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</si>
  <si>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</si>
  <si>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</si>
  <si>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</si>
  <si>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</si>
  <si>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</si>
  <si>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</si>
  <si>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</si>
  <si>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</si>
  <si>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</si>
  <si>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</si>
  <si>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</si>
  <si>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</si>
  <si>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</si>
  <si>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</si>
  <si>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</si>
  <si>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</si>
  <si>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</si>
  <si>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</si>
  <si>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</si>
  <si>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</si>
  <si>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</si>
  <si>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</si>
  <si>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</si>
  <si>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</si>
  <si>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</si>
  <si>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</si>
  <si>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</si>
  <si>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</si>
  <si>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</si>
  <si>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</si>
  <si>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</si>
  <si>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</si>
  <si>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</si>
  <si>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</si>
  <si>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</si>
  <si>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</si>
  <si>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</si>
  <si>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</si>
  <si>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</si>
  <si>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</si>
  <si>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</si>
  <si>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</si>
  <si>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</si>
  <si>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</si>
  <si>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</si>
  <si>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</si>
  <si>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</si>
  <si>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</si>
  <si>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</si>
  <si>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</si>
  <si>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</si>
  <si>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</si>
  <si>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</si>
  <si>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</si>
  <si>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</si>
  <si>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</si>
  <si>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</si>
  <si>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</si>
  <si>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</si>
  <si>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</si>
  <si>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</si>
  <si>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</si>
  <si>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</si>
  <si>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</si>
  <si>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</si>
  <si>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</si>
  <si>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</si>
  <si>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</si>
  <si>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</si>
  <si>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</si>
  <si>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</si>
  <si>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</si>
  <si>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</si>
  <si>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</si>
  <si>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</si>
  <si>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</si>
  <si>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</si>
  <si>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</si>
  <si>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</si>
  <si>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</si>
  <si>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</si>
  <si>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</si>
  <si>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</si>
  <si>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</si>
  <si>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</si>
  <si>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</si>
  <si>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</si>
  <si>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</si>
  <si>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</si>
  <si>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</si>
  <si>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</si>
  <si>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</si>
  <si>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</si>
  <si>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</si>
  <si>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</si>
  <si>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</si>
  <si>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</si>
  <si>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</si>
  <si>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</si>
  <si>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</si>
  <si>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</si>
  <si>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</si>
  <si>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</si>
  <si>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</si>
  <si>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</si>
  <si>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</si>
  <si>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</si>
  <si>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</si>
  <si>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</si>
  <si>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</si>
  <si>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</si>
  <si>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</si>
  <si>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</si>
  <si>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</si>
  <si>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</si>
  <si>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</si>
  <si>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</si>
  <si>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</si>
  <si>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</si>
  <si>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</si>
  <si>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</si>
  <si>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</si>
  <si>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</si>
  <si>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</si>
  <si>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</si>
  <si>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</si>
  <si>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</si>
  <si>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</si>
  <si>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</si>
  <si>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</si>
  <si>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</si>
  <si>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</si>
  <si>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</si>
  <si>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</si>
  <si>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</si>
  <si>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</si>
  <si>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</si>
  <si>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</si>
  <si>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</si>
  <si>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</si>
  <si>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</si>
  <si>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</si>
  <si>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</si>
  <si>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</si>
  <si>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</si>
  <si>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</si>
  <si>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</si>
  <si>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</si>
  <si>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</si>
  <si>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</si>
  <si>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</si>
  <si>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</si>
  <si>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</si>
  <si>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</si>
  <si>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</si>
  <si>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</si>
  <si>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</si>
  <si>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</si>
  <si>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</si>
  <si>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</si>
  <si>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</si>
  <si>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</si>
  <si>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</si>
  <si>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</si>
  <si>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</si>
  <si>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</si>
  <si>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</si>
  <si>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</si>
  <si>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</si>
  <si>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</si>
  <si>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</si>
  <si>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</si>
  <si>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</si>
  <si>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</si>
  <si>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</si>
  <si>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</si>
  <si>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</si>
  <si>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</si>
  <si>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</si>
  <si>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</si>
  <si>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</si>
  <si>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</si>
  <si>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</si>
  <si>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</si>
  <si>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</si>
  <si>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</si>
  <si>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</si>
  <si>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</si>
  <si>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</si>
  <si>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</si>
  <si>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</si>
  <si>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</si>
  <si>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</si>
  <si>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</si>
  <si>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</si>
  <si>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</si>
  <si>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</si>
  <si>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</si>
  <si>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</si>
  <si>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</si>
  <si>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</si>
  <si>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</si>
  <si>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</si>
  <si>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</si>
  <si>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</si>
  <si>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</si>
  <si>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</si>
  <si>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</si>
  <si>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</si>
  <si>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</si>
  <si>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</si>
  <si>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</si>
  <si>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</si>
  <si>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</si>
  <si>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</si>
  <si>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</si>
  <si>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</si>
  <si>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</si>
  <si>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</si>
  <si>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</si>
  <si>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</si>
  <si>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</si>
  <si>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</si>
  <si>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</si>
  <si>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</si>
  <si>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</si>
  <si>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</si>
  <si>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</si>
  <si>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</si>
  <si>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</si>
  <si>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</si>
  <si>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</si>
  <si>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</si>
  <si>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</si>
  <si>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</si>
  <si>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</si>
  <si>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</si>
  <si>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</si>
  <si>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</si>
  <si>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</si>
  <si>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</si>
  <si>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</si>
  <si>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</si>
  <si>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</si>
  <si>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</si>
  <si>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</si>
  <si>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</si>
  <si>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</si>
  <si>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</si>
  <si>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</si>
  <si>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</si>
  <si>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</si>
  <si>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</si>
  <si>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</si>
  <si>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</si>
  <si>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</si>
  <si>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</si>
  <si>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</si>
  <si>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</si>
  <si>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</si>
  <si>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</si>
  <si>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</si>
  <si>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</si>
  <si>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</si>
  <si>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</si>
  <si>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</si>
  <si>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</si>
  <si>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</si>
  <si>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</si>
  <si>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</si>
  <si>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</si>
  <si>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</si>
  <si>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</si>
  <si>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</si>
  <si>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</si>
  <si>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</si>
  <si>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</si>
  <si>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</si>
  <si>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</si>
  <si>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</si>
  <si>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</si>
  <si>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</si>
  <si>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</si>
  <si>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</si>
  <si>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</si>
  <si>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</si>
  <si>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</si>
  <si>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</si>
  <si>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</si>
  <si>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</si>
  <si>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</si>
  <si>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</si>
  <si>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</si>
  <si>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</si>
  <si>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</si>
  <si>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</si>
  <si>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</si>
  <si>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</si>
  <si>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</si>
  <si>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</si>
  <si>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</si>
  <si>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</si>
  <si>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</si>
  <si>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</si>
  <si>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</si>
  <si>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</si>
  <si>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</si>
  <si>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</si>
  <si>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</si>
  <si>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</si>
  <si>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</si>
  <si>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</si>
  <si>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</si>
  <si>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</si>
  <si>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</si>
  <si>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</si>
  <si>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</si>
  <si>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</si>
  <si>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</si>
  <si>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</si>
  <si>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</si>
  <si>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</si>
  <si>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</si>
  <si>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</si>
  <si>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</si>
  <si>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</si>
  <si>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</si>
  <si>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</si>
  <si>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</si>
  <si>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</si>
  <si>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</si>
  <si>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</si>
  <si>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</si>
  <si>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</si>
  <si>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</si>
  <si>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</si>
  <si>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</si>
  <si>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</si>
  <si>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</si>
  <si>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</si>
  <si>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</si>
  <si>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</si>
  <si>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</si>
  <si>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</si>
  <si>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</si>
  <si>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</si>
  <si>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</si>
  <si>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</si>
  <si>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</si>
  <si>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</si>
  <si>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</si>
  <si>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</si>
  <si>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</si>
  <si>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</si>
  <si>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</si>
  <si>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</si>
  <si>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</si>
  <si>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</si>
  <si>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</si>
  <si>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</si>
  <si>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</si>
  <si>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</si>
  <si>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</si>
  <si>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</si>
  <si>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</si>
  <si>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</si>
  <si>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</si>
  <si>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</si>
  <si>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</si>
  <si>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</si>
  <si>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</si>
  <si>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</si>
  <si>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</si>
  <si>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</si>
  <si>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</si>
  <si>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</si>
  <si>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</si>
  <si>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</si>
  <si>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</si>
  <si>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</si>
  <si>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</si>
  <si>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</si>
  <si>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</si>
  <si>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</si>
  <si>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</si>
  <si>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</si>
  <si>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</si>
  <si>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</si>
  <si>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</si>
  <si>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</si>
  <si>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</si>
  <si>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</si>
  <si>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</si>
  <si>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</si>
  <si>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</si>
  <si>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</si>
  <si>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</si>
  <si>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</si>
  <si>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</si>
  <si>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</si>
  <si>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</si>
  <si>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</si>
  <si>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</si>
  <si>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</si>
  <si>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</si>
  <si>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</si>
  <si>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</si>
  <si>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</si>
  <si>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</si>
  <si>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</si>
  <si>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</si>
  <si>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</si>
  <si>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</si>
  <si>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</si>
  <si>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</si>
  <si>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</si>
  <si>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</si>
  <si>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</si>
  <si>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</si>
  <si>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</si>
  <si>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</si>
  <si>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</si>
  <si>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</si>
  <si>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</si>
  <si>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</si>
  <si>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</si>
  <si>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</si>
  <si>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</si>
  <si>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</si>
  <si>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</si>
  <si>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</si>
  <si>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</si>
  <si>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</si>
  <si>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</si>
  <si>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</si>
  <si>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</si>
  <si>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</si>
  <si>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</si>
  <si>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</si>
  <si>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</si>
  <si>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</si>
  <si>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</si>
  <si>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</si>
  <si>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</si>
  <si>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</si>
  <si>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</si>
  <si>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</si>
  <si>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</si>
  <si>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</si>
  <si>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</si>
  <si>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</si>
  <si>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</si>
  <si>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</si>
  <si>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</si>
  <si>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</si>
  <si>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</si>
  <si>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</si>
  <si>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</si>
  <si>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</si>
  <si>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</si>
  <si>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</si>
  <si>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</si>
  <si>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</si>
  <si>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</si>
  <si>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</si>
  <si>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</si>
  <si>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</si>
  <si>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</si>
  <si>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</si>
  <si>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</si>
  <si>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</si>
  <si>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</si>
  <si>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</si>
  <si>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</si>
  <si>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</si>
  <si>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</si>
  <si>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</si>
  <si>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</si>
  <si>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</si>
  <si>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</si>
  <si>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</si>
  <si>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</si>
  <si>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</si>
  <si>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</si>
  <si>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</si>
  <si>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</si>
  <si>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</si>
  <si>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</si>
  <si>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</si>
  <si>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</si>
  <si>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</si>
  <si>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</si>
  <si>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</si>
  <si>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</si>
  <si>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</si>
  <si>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</si>
  <si>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</si>
  <si>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</si>
  <si>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</si>
  <si>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</si>
  <si>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</si>
  <si>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</si>
  <si>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</si>
  <si>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</si>
  <si>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</si>
  <si>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</si>
  <si>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</si>
  <si>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</si>
  <si>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</si>
  <si>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</si>
  <si>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</si>
  <si>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</si>
  <si>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</si>
  <si>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</si>
  <si>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</si>
  <si>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</si>
  <si>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</si>
  <si>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</si>
  <si>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</si>
  <si>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</si>
  <si>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</si>
  <si>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</si>
  <si>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</si>
  <si>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</si>
  <si>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</si>
  <si>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</si>
  <si>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</si>
  <si>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</si>
  <si>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</si>
  <si>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</si>
  <si>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</si>
  <si>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</si>
  <si>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</si>
  <si>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</si>
  <si>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</si>
  <si>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</si>
  <si>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</si>
  <si>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</si>
  <si>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</si>
  <si>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</si>
  <si>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</si>
  <si>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</si>
  <si>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</si>
  <si>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</si>
  <si>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</si>
  <si>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</si>
  <si>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</si>
  <si>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</si>
  <si>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</si>
  <si>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</si>
  <si>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</si>
  <si>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</si>
  <si>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</si>
  <si>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</si>
  <si>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</si>
  <si>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</si>
  <si>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</si>
  <si>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</si>
  <si>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</si>
  <si>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</si>
  <si>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</si>
  <si>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</si>
  <si>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</si>
  <si>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</si>
  <si>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</si>
  <si>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</si>
  <si>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</si>
  <si>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</si>
  <si>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</si>
  <si>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</si>
  <si>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</si>
  <si>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</si>
  <si>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</si>
  <si>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</si>
  <si>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</si>
  <si>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</si>
  <si>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</si>
  <si>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</si>
  <si>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</si>
  <si>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</si>
  <si>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</si>
  <si>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</si>
  <si>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</si>
  <si>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</si>
  <si>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</si>
  <si>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</si>
  <si>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</si>
  <si>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</si>
  <si>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</si>
  <si>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</si>
  <si>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</si>
  <si>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</si>
  <si>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</si>
  <si>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</si>
  <si>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</si>
  <si>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</si>
  <si>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</si>
  <si>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</si>
  <si>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</si>
  <si>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</si>
  <si>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</si>
  <si>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</si>
  <si>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</si>
  <si>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</si>
  <si>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</si>
  <si>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</si>
  <si>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</si>
  <si>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</si>
  <si>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</si>
  <si>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</si>
  <si>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</si>
  <si>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</si>
  <si>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</si>
  <si>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</si>
  <si>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</si>
  <si>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</si>
  <si>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</si>
  <si>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</si>
  <si>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</si>
  <si>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</si>
  <si>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</si>
  <si>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</si>
  <si>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</si>
  <si>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</si>
  <si>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</si>
  <si>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</si>
  <si>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</si>
  <si>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</si>
  <si>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</si>
  <si>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</si>
  <si>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</si>
  <si>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</si>
  <si>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</si>
  <si>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</si>
  <si>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</si>
  <si>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</si>
  <si>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</si>
  <si>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</si>
  <si>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</si>
  <si>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</si>
  <si>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</si>
  <si>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</si>
  <si>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</si>
  <si>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</si>
  <si>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</si>
  <si>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</si>
  <si>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</si>
  <si>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</si>
  <si>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</si>
  <si>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</si>
  <si>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</si>
  <si>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</si>
  <si>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</si>
  <si>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</si>
  <si>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</si>
  <si>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</si>
  <si>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</si>
  <si>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</si>
  <si>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</si>
  <si>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</si>
  <si>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</si>
  <si>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</si>
  <si>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</si>
  <si>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</si>
  <si>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</si>
  <si>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</si>
  <si>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</si>
  <si>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</si>
  <si>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</si>
  <si>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</si>
  <si>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</si>
  <si>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</si>
  <si>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</si>
  <si>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</si>
  <si>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</si>
  <si>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</si>
  <si>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</si>
  <si>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</si>
  <si>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</si>
  <si>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</si>
  <si>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</si>
  <si>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</si>
  <si>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</si>
  <si>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</si>
  <si>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</si>
  <si>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</si>
  <si>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</si>
  <si>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</si>
  <si>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</si>
  <si>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</si>
  <si>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</si>
  <si>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</si>
  <si>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</si>
  <si>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</si>
  <si>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</si>
  <si>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</si>
  <si>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</si>
  <si>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</si>
  <si>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</si>
  <si>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</si>
  <si>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</si>
  <si>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</si>
  <si>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</si>
  <si>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</si>
  <si>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</si>
  <si>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</si>
  <si>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</si>
  <si>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</si>
  <si>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</si>
  <si>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</si>
  <si>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</si>
  <si>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</si>
  <si>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</si>
  <si>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</si>
  <si>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</si>
  <si>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</si>
  <si>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</si>
  <si>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</si>
  <si>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</si>
  <si>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</si>
  <si>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</si>
  <si>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</si>
  <si>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</si>
  <si>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</si>
  <si>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</si>
  <si>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</si>
  <si>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</si>
  <si>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</si>
  <si>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</si>
  <si>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</si>
  <si>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</si>
  <si>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</si>
  <si>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</si>
  <si>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</si>
  <si>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</si>
  <si>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</si>
  <si>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</si>
  <si>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</si>
  <si>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</si>
  <si>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</si>
  <si>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</si>
  <si>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</si>
  <si>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</si>
  <si>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</si>
  <si>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</si>
  <si>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</si>
  <si>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</si>
  <si>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</si>
  <si>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</si>
  <si>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</si>
  <si>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</si>
  <si>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</si>
  <si>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</si>
  <si>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</si>
  <si>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</si>
  <si>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</si>
  <si>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</si>
  <si>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</si>
  <si>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</si>
  <si>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</si>
  <si>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</si>
  <si>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</si>
  <si>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</si>
  <si>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</si>
  <si>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</si>
  <si>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</si>
  <si>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</si>
  <si>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</si>
  <si>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</si>
  <si>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</si>
  <si>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</si>
  <si>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</si>
  <si>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</si>
  <si>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</si>
  <si>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</si>
  <si>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</si>
  <si>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</si>
  <si>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</si>
  <si>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</si>
  <si>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</si>
  <si>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</si>
  <si>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</si>
  <si>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</si>
  <si>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</si>
  <si>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</si>
  <si>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</si>
  <si>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</si>
  <si>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</si>
  <si>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</si>
  <si>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</si>
  <si>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</si>
  <si>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</si>
  <si>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</si>
  <si>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</si>
  <si>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</si>
  <si>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</si>
  <si>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</si>
  <si>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</si>
  <si>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</si>
  <si>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</si>
  <si>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</si>
  <si>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</si>
  <si>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</si>
  <si>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</si>
  <si>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</si>
  <si>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</si>
  <si>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</si>
  <si>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</si>
  <si>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</si>
  <si>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</si>
  <si>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</si>
  <si>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</si>
  <si>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</si>
  <si>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</si>
  <si>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</si>
  <si>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</si>
  <si>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</si>
  <si>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</si>
  <si>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</si>
  <si>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</si>
  <si>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</si>
  <si>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</si>
  <si>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</si>
  <si>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</si>
  <si>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</si>
  <si>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</si>
  <si>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</si>
  <si>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</si>
  <si>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</si>
  <si>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</si>
  <si>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</si>
  <si>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</si>
  <si>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</si>
  <si>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</si>
  <si>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</si>
  <si>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</si>
  <si>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</si>
  <si>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</si>
  <si>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</si>
  <si>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</si>
  <si>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</si>
  <si>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</si>
  <si>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</si>
  <si>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</si>
  <si>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</si>
  <si>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</si>
  <si>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</si>
  <si>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</si>
  <si>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</si>
  <si>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</si>
  <si>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</si>
  <si>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</si>
  <si>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</si>
  <si>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</si>
  <si>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</si>
  <si>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</si>
  <si>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</si>
  <si>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</si>
  <si>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</si>
  <si>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</si>
  <si>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</si>
  <si>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</si>
  <si>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</si>
  <si>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</si>
  <si>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</si>
  <si>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</si>
  <si>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</si>
  <si>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</si>
  <si>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</si>
  <si>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</si>
  <si>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</si>
  <si>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</si>
  <si>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</si>
  <si>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</si>
  <si>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</si>
  <si>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</si>
  <si>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</si>
  <si>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</si>
  <si>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</si>
  <si>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</si>
  <si>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</si>
  <si>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</si>
  <si>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</si>
  <si>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</si>
  <si>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</si>
  <si>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</si>
  <si>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</si>
  <si>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</si>
  <si>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</si>
  <si>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</si>
  <si>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</si>
  <si>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</si>
  <si>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</si>
  <si>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</si>
  <si>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</si>
  <si>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</si>
  <si>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</si>
  <si>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</si>
  <si>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</si>
  <si>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</si>
  <si>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</si>
  <si>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</si>
  <si>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</si>
  <si>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</si>
  <si>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</si>
  <si>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</si>
  <si>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</si>
  <si>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</si>
  <si>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</si>
  <si>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</si>
  <si>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</si>
  <si>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</si>
  <si>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</si>
  <si>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</si>
  <si>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</si>
  <si>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</si>
  <si>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</si>
  <si>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</si>
  <si>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</si>
  <si>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</si>
  <si>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</si>
  <si>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</si>
  <si>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</si>
  <si>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</si>
  <si>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</si>
  <si>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</si>
  <si>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</si>
  <si>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</si>
  <si>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</si>
  <si>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</si>
  <si>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</si>
  <si>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</si>
  <si>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</si>
  <si>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</si>
  <si>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</si>
  <si>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</si>
  <si>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</si>
  <si>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</si>
  <si>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</si>
  <si>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</si>
  <si>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</si>
  <si>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</si>
  <si>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</si>
  <si>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</si>
  <si>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</si>
  <si>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</si>
  <si>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</si>
  <si>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</si>
  <si>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</si>
  <si>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</si>
  <si>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</si>
  <si>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</si>
  <si>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</si>
  <si>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</si>
  <si>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</si>
  <si>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</si>
  <si>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</si>
  <si>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</si>
  <si>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</si>
  <si>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</si>
  <si>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</si>
  <si>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</si>
  <si>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</si>
  <si>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</si>
  <si>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</si>
  <si>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</si>
  <si>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</si>
  <si>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</si>
  <si>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</si>
  <si>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</si>
  <si>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</si>
  <si>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</si>
  <si>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</si>
  <si>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</si>
  <si>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</si>
  <si>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</si>
  <si>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</si>
  <si>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</si>
  <si>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</si>
  <si>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</si>
  <si>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</si>
  <si>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</si>
  <si>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</si>
  <si>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</si>
  <si>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</si>
  <si>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</si>
  <si>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</si>
  <si>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</si>
  <si>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</si>
  <si>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</si>
  <si>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</si>
  <si>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</si>
  <si>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</si>
  <si>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</si>
  <si>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</si>
  <si>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</si>
  <si>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</si>
  <si>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</si>
  <si>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</si>
  <si>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</si>
  <si>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</si>
  <si>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</si>
  <si>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</si>
  <si>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</si>
  <si>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</si>
  <si>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</si>
  <si>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</si>
  <si>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</si>
  <si>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</si>
  <si>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</si>
  <si>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</si>
  <si>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</si>
  <si>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</si>
  <si>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</si>
  <si>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</si>
  <si>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</si>
  <si>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</si>
  <si>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</si>
  <si>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</si>
  <si>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</si>
  <si>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</si>
  <si>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</si>
  <si>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</si>
  <si>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</si>
  <si>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</si>
  <si>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</si>
  <si>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</si>
  <si>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</si>
  <si>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</si>
  <si>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</si>
  <si>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</si>
  <si>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</si>
  <si>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</si>
  <si>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</si>
  <si>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</si>
  <si>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</si>
  <si>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</si>
  <si>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</si>
  <si>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</si>
  <si>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</si>
  <si>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</si>
  <si>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</si>
  <si>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</si>
  <si>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</si>
  <si>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</si>
  <si>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</si>
  <si>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</si>
  <si>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</si>
  <si>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</si>
  <si>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</si>
  <si>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</si>
  <si>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</si>
  <si>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</si>
  <si>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</si>
  <si>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</si>
  <si>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</si>
  <si>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</si>
  <si>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</si>
  <si>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</si>
  <si>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</si>
  <si>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</si>
  <si>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</si>
  <si>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</si>
  <si>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</si>
  <si>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</si>
  <si>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</si>
  <si>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</si>
  <si>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</si>
  <si>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</si>
  <si>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</si>
  <si>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</si>
  <si>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</si>
  <si>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</si>
  <si>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</si>
  <si>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</si>
  <si>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</si>
  <si>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</si>
  <si>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</si>
  <si>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</si>
  <si>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</si>
  <si>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</si>
  <si>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</si>
  <si>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</si>
  <si>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</si>
  <si>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</si>
  <si>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</si>
  <si>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</si>
  <si>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</si>
  <si>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</si>
  <si>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</si>
  <si>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</si>
  <si>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</si>
  <si>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</si>
  <si>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</si>
  <si>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</si>
  <si>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</si>
  <si>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</si>
  <si>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</si>
  <si>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</si>
  <si>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</si>
  <si>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</si>
  <si>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</si>
  <si>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</si>
  <si>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</si>
  <si>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</si>
  <si>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</si>
  <si>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</si>
  <si>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</si>
  <si>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</si>
  <si>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</si>
  <si>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</si>
  <si>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</si>
  <si>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</si>
  <si>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</si>
  <si>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</si>
  <si>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</si>
  <si>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</si>
  <si>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</si>
  <si>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</si>
  <si>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</si>
  <si>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</si>
  <si>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</si>
  <si>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</si>
  <si>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</si>
  <si>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</si>
  <si>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</si>
  <si>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</si>
  <si>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</si>
  <si>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</si>
  <si>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</si>
  <si>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</si>
  <si>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</si>
  <si>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</si>
  <si>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</si>
  <si>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</si>
  <si>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</si>
  <si>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</si>
  <si>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</si>
  <si>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</si>
  <si>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</si>
  <si>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</si>
  <si>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</si>
  <si>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</si>
  <si>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</si>
  <si>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</si>
  <si>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</si>
  <si>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</si>
  <si>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</si>
  <si>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</si>
  <si>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</si>
  <si>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</si>
  <si>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</si>
  <si>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</si>
  <si>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</si>
  <si>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</si>
  <si>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</si>
  <si>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</si>
  <si>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</si>
  <si>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</si>
  <si>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</si>
  <si>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</si>
  <si>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</si>
  <si>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</si>
  <si>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</si>
  <si>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</si>
  <si>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</si>
  <si>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</si>
  <si>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</si>
  <si>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</si>
  <si>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</si>
  <si>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</si>
  <si>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</si>
  <si>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</si>
  <si>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</si>
  <si>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</si>
  <si>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</si>
  <si>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</si>
  <si>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</si>
  <si>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</si>
  <si>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</si>
  <si>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</si>
  <si>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</si>
  <si>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</si>
  <si>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</si>
  <si>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</si>
  <si>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</si>
  <si>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</si>
  <si>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</si>
  <si>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</si>
  <si>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</si>
  <si>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</si>
  <si>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</si>
  <si>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</si>
  <si>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</si>
  <si>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</si>
  <si>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</si>
  <si>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</si>
  <si>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</si>
  <si>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</si>
  <si>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</si>
  <si>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</si>
  <si>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</si>
  <si>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</si>
  <si>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</si>
  <si>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</si>
  <si>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</si>
  <si>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</si>
  <si>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</si>
  <si>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</si>
  <si>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</si>
  <si>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</si>
  <si>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</si>
  <si>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</si>
  <si>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</si>
  <si>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</si>
  <si>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</si>
  <si>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</si>
  <si>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</si>
  <si>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</si>
  <si>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</si>
  <si>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</si>
  <si>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</si>
  <si>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</si>
  <si>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</si>
  <si>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</si>
  <si>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</si>
  <si>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</si>
  <si>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</si>
  <si>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</si>
  <si>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</si>
  <si>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</si>
  <si>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</si>
  <si>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</si>
  <si>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</si>
  <si>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</si>
  <si>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</si>
  <si>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</si>
  <si>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</si>
  <si>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</si>
  <si>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</si>
  <si>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</si>
  <si>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</si>
  <si>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</si>
  <si>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</si>
  <si>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</si>
  <si>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</si>
  <si>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</si>
  <si>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</si>
  <si>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</si>
  <si>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</si>
  <si>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</si>
  <si>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</si>
  <si>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</si>
  <si>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</si>
  <si>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</si>
  <si>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</si>
  <si>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</si>
  <si>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</si>
  <si>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</si>
  <si>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</si>
  <si>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</si>
  <si>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</si>
  <si>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</si>
  <si>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</si>
  <si>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</si>
  <si>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</si>
  <si>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</si>
  <si>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</si>
  <si>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</si>
  <si>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</si>
  <si>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</si>
  <si>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</si>
  <si>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</si>
  <si>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</si>
  <si>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</si>
  <si>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</si>
  <si>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</si>
  <si>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</si>
  <si>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</si>
  <si>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</si>
  <si>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</si>
  <si>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</si>
  <si>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</si>
  <si>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</si>
  <si>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</si>
  <si>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</si>
  <si>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</si>
  <si>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</si>
  <si>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</si>
  <si>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</si>
  <si>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</si>
  <si>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</si>
  <si>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</si>
  <si>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</si>
  <si>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</si>
  <si>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</si>
  <si>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</si>
  <si>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</si>
  <si>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</si>
  <si>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</si>
  <si>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</si>
  <si>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</si>
  <si>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</si>
  <si>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</si>
  <si>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</si>
  <si>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</si>
  <si>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</si>
  <si>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</si>
  <si>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</si>
  <si>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</si>
  <si>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</si>
  <si>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</si>
  <si>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</si>
  <si>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</si>
  <si>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</si>
  <si>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</si>
  <si>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</si>
  <si>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</si>
  <si>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</si>
  <si>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</si>
  <si>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</si>
  <si>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</si>
  <si>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</si>
  <si>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</si>
  <si>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</si>
  <si>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</si>
  <si>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</si>
  <si>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</si>
  <si>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</si>
  <si>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</si>
  <si>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</si>
  <si>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</si>
  <si>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</si>
  <si>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</si>
  <si>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</si>
  <si>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</si>
  <si>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</si>
  <si>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</si>
  <si>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</si>
  <si>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</si>
  <si>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</si>
  <si>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</si>
  <si>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</si>
  <si>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</si>
  <si>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</si>
  <si>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</si>
  <si>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</si>
  <si>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</si>
  <si>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</si>
  <si>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</si>
  <si>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</si>
  <si>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</si>
  <si>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</si>
  <si>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</si>
  <si>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</si>
  <si>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</si>
  <si>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</si>
  <si>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</si>
  <si>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</si>
  <si>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</si>
  <si>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</si>
  <si>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</si>
  <si>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</si>
  <si>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</si>
  <si>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</si>
  <si>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</si>
  <si>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</si>
  <si>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</si>
  <si>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</si>
  <si>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</si>
  <si>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</si>
  <si>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</si>
  <si>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</si>
  <si>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</si>
  <si>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</si>
  <si>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</si>
  <si>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</si>
  <si>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</si>
  <si>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</si>
  <si>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</si>
  <si>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</si>
  <si>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</si>
  <si>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</si>
  <si>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</si>
  <si>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</si>
  <si>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</si>
  <si>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</si>
  <si>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</si>
  <si>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</si>
  <si>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</si>
  <si>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</si>
  <si>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</si>
  <si>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</si>
  <si>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</si>
  <si>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</si>
  <si>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</si>
  <si>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</si>
  <si>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</si>
  <si>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</si>
  <si>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</si>
  <si>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</si>
  <si>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</si>
  <si>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</si>
  <si>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</si>
  <si>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</si>
  <si>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</si>
  <si>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</si>
  <si>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</si>
  <si>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</si>
  <si>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</si>
  <si>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</si>
  <si>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</si>
  <si>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</si>
  <si>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</si>
  <si>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</si>
  <si>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</si>
  <si>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</si>
  <si>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</si>
  <si>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</si>
  <si>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</si>
  <si>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</si>
  <si>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</si>
  <si>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</si>
  <si>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</si>
  <si>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</si>
  <si>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</si>
  <si>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</si>
  <si>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</si>
  <si>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</si>
  <si>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</si>
  <si>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</si>
  <si>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</si>
  <si>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</si>
  <si>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</si>
  <si>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</si>
  <si>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</si>
  <si>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</si>
  <si>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</si>
  <si>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</si>
  <si>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</si>
  <si>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</si>
  <si>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</si>
  <si>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</si>
  <si>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</si>
  <si>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</si>
  <si>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</si>
  <si>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</si>
  <si>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</si>
  <si>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</si>
  <si>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</si>
  <si>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</si>
  <si>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</si>
  <si>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</si>
  <si>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</si>
  <si>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</si>
  <si>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</si>
  <si>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</si>
  <si>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</si>
  <si>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</si>
  <si>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</si>
  <si>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</si>
  <si>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</si>
  <si>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</si>
  <si>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</si>
  <si>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</si>
  <si>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</si>
  <si>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</si>
  <si>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</si>
  <si>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</si>
  <si>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</si>
  <si>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</si>
  <si>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</si>
  <si>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</si>
  <si>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</si>
  <si>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</si>
  <si>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</si>
  <si>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</si>
  <si>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</si>
  <si>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</si>
  <si>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</si>
  <si>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</si>
  <si>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</si>
  <si>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</si>
  <si>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</si>
  <si>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</si>
  <si>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</si>
  <si>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</si>
  <si>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</si>
  <si>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</si>
  <si>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</si>
  <si>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</si>
  <si>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</si>
  <si>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</si>
  <si>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</si>
  <si>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</si>
  <si>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</si>
  <si>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</si>
  <si>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</si>
  <si>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</si>
  <si>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</si>
  <si>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</si>
  <si>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</si>
  <si>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</si>
  <si>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</si>
  <si>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</si>
  <si>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</si>
  <si>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</si>
  <si>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</si>
  <si>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</si>
  <si>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</si>
  <si>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</si>
  <si>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</si>
  <si>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</si>
  <si>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</si>
  <si>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</si>
  <si>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</si>
  <si>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</si>
  <si>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</si>
  <si>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</si>
  <si>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</si>
  <si>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</si>
  <si>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</si>
  <si>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</si>
  <si>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</si>
  <si>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</si>
  <si>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</si>
  <si>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</si>
  <si>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</si>
  <si>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</si>
  <si>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</si>
  <si>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</si>
  <si>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</si>
  <si>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</si>
  <si>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</si>
  <si>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</si>
  <si>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</si>
  <si>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</si>
  <si>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</si>
  <si>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</si>
  <si>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</si>
  <si>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</si>
  <si>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</si>
  <si>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</si>
  <si>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</si>
  <si>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</si>
  <si>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</si>
  <si>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</si>
  <si>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</si>
  <si>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</si>
  <si>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</si>
  <si>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</si>
  <si>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</si>
  <si>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</si>
  <si>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</si>
  <si>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</si>
  <si>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</si>
  <si>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</si>
  <si>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</si>
  <si>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</si>
  <si>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</si>
  <si>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</si>
  <si>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</si>
  <si>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</si>
  <si>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</si>
  <si>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</si>
  <si>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</si>
  <si>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</si>
  <si>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</si>
  <si>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</si>
  <si>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</si>
  <si>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</si>
  <si>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</si>
  <si>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</si>
  <si>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</si>
  <si>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</si>
  <si>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</si>
  <si>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</si>
  <si>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</si>
  <si>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</si>
  <si>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</si>
  <si>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</si>
  <si>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</si>
  <si>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</si>
  <si>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</si>
  <si>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</si>
  <si>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</si>
  <si>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</si>
  <si>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</si>
  <si>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</si>
  <si>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</si>
  <si>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</si>
  <si>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</si>
  <si>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</si>
  <si>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</si>
  <si>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</si>
  <si>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</si>
  <si>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</si>
  <si>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</si>
  <si>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</si>
  <si>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</si>
  <si>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</si>
  <si>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</si>
  <si>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</si>
  <si>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</si>
  <si>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</si>
  <si>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</si>
  <si>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</si>
  <si>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</si>
  <si>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</si>
  <si>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</si>
  <si>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</si>
  <si>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</si>
  <si>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</si>
  <si>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</si>
  <si>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</si>
  <si>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</si>
  <si>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</si>
  <si>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</si>
  <si>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</si>
  <si>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</si>
  <si>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</si>
  <si>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</si>
  <si>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</si>
  <si>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</si>
  <si>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</si>
  <si>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</si>
  <si>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</si>
  <si>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</si>
  <si>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</si>
  <si>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</si>
  <si>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</si>
  <si>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</si>
  <si>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</si>
  <si>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</si>
  <si>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</si>
  <si>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</si>
  <si>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</si>
  <si>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</si>
  <si>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</si>
  <si>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</si>
  <si>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</si>
  <si>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</si>
  <si>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</si>
  <si>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</si>
  <si>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</si>
  <si>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</si>
  <si>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</si>
  <si>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</si>
  <si>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</si>
  <si>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</si>
  <si>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</si>
  <si>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</si>
  <si>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</si>
  <si>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</si>
  <si>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</si>
  <si>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</si>
  <si>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</si>
  <si>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</si>
  <si>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</si>
  <si>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</si>
  <si>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</si>
  <si>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</si>
  <si>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</si>
  <si>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</si>
  <si>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</si>
  <si>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</si>
  <si>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</si>
  <si>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</si>
  <si>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</si>
  <si>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</si>
  <si>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</si>
  <si>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</si>
  <si>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</si>
  <si>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</si>
  <si>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</si>
  <si>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</si>
  <si>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</si>
  <si>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</si>
  <si>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</si>
  <si>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</si>
  <si>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</si>
  <si>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</si>
  <si>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</si>
  <si>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</si>
  <si>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</si>
  <si>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</si>
  <si>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</si>
  <si>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</si>
  <si>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</si>
  <si>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</si>
  <si>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</si>
  <si>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</si>
  <si>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</si>
  <si>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</si>
  <si>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</si>
  <si>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</si>
  <si>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</si>
  <si>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</si>
  <si>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</si>
  <si>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</si>
  <si>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</si>
  <si>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</si>
  <si>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</si>
  <si>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</si>
  <si>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</si>
  <si>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</si>
  <si>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</si>
  <si>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</si>
  <si>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</si>
  <si>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</si>
  <si>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</si>
  <si>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</si>
  <si>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</si>
  <si>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</si>
  <si>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</si>
  <si>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</si>
  <si>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</si>
  <si>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</si>
  <si>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</si>
  <si>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</si>
  <si>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</si>
  <si>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</si>
  <si>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</si>
  <si>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</si>
  <si>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</si>
  <si>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</si>
  <si>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</si>
  <si>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</si>
  <si>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</si>
  <si>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</si>
  <si>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</si>
  <si>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</si>
  <si>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</si>
  <si>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</si>
  <si>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</si>
  <si>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</si>
  <si>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</si>
  <si>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</si>
  <si>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</si>
  <si>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</si>
  <si>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</si>
  <si>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</si>
  <si>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</si>
  <si>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</si>
  <si>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</si>
  <si>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</si>
  <si>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</si>
  <si>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</si>
  <si>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</si>
  <si>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</si>
  <si>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</si>
  <si>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</si>
  <si>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</si>
  <si>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</si>
  <si>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</si>
  <si>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</si>
  <si>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</si>
  <si>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</si>
  <si>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</si>
  <si>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</si>
  <si>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</si>
  <si>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</si>
  <si>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</si>
  <si>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</si>
  <si>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</si>
  <si>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</si>
  <si>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</si>
  <si>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</si>
  <si>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</si>
  <si>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</si>
  <si>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</si>
  <si>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</si>
  <si>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</si>
  <si>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</si>
  <si>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</si>
  <si>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</si>
  <si>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</si>
  <si>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</si>
  <si>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</si>
  <si>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</si>
  <si>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</si>
  <si>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</si>
  <si>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</si>
  <si>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</si>
  <si>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</si>
  <si>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</si>
  <si>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</si>
  <si>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</si>
  <si>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</si>
  <si>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</si>
  <si>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</si>
  <si>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</si>
  <si>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</si>
  <si>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</si>
  <si>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</si>
  <si>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</si>
  <si>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</si>
  <si>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</si>
  <si>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</si>
  <si>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</si>
  <si>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</si>
  <si>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</si>
  <si>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</si>
  <si>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</si>
  <si>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</si>
  <si>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</si>
  <si>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</si>
  <si>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</si>
  <si>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</si>
  <si>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</si>
  <si>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</si>
  <si>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</si>
  <si>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</si>
  <si>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</si>
  <si>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</si>
  <si>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</si>
  <si>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</si>
  <si>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</si>
  <si>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</si>
  <si>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</si>
  <si>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</si>
  <si>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</si>
  <si>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</si>
  <si>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</si>
  <si>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</si>
  <si>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</si>
  <si>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</si>
  <si>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</si>
  <si>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</si>
  <si>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</si>
  <si>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</si>
  <si>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</si>
  <si>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</si>
  <si>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</si>
  <si>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</si>
  <si>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</si>
  <si>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</si>
  <si>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</si>
  <si>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</si>
  <si>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</si>
  <si>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</si>
  <si>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</si>
  <si>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</si>
  <si>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</si>
  <si>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</si>
  <si>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</si>
  <si>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</si>
  <si>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</si>
  <si>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</si>
  <si>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</si>
  <si>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</si>
  <si>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</si>
  <si>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</si>
  <si>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</si>
  <si>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</si>
  <si>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</si>
  <si>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</si>
  <si>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</si>
  <si>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</si>
  <si>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</si>
  <si>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</si>
  <si>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</si>
  <si>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</si>
  <si>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</si>
  <si>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</si>
  <si>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</si>
  <si>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</si>
  <si>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</si>
  <si>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</si>
  <si>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</si>
  <si>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</si>
  <si>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</si>
  <si>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</si>
  <si>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</si>
  <si>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</si>
  <si>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</si>
  <si>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</si>
  <si>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</si>
  <si>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</si>
  <si>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</si>
  <si>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</si>
  <si>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</si>
  <si>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</si>
  <si>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</si>
  <si>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</si>
  <si>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</si>
  <si>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</si>
  <si>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</si>
  <si>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</si>
  <si>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</si>
  <si>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</si>
  <si>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</si>
  <si>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</si>
  <si>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</si>
  <si>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</si>
  <si>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</si>
  <si>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</si>
  <si>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</si>
  <si>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</si>
  <si>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</si>
  <si>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</si>
  <si>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</si>
  <si>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</si>
  <si>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</si>
  <si>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</si>
  <si>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</si>
  <si>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</si>
  <si>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</si>
  <si>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</si>
  <si>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</si>
  <si>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</si>
  <si>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</si>
  <si>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</si>
  <si>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</si>
  <si>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</si>
  <si>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</si>
  <si>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</si>
  <si>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</si>
  <si>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</si>
  <si>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</si>
  <si>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</si>
  <si>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</si>
  <si>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</si>
  <si>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</si>
  <si>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</si>
  <si>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</si>
  <si>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</si>
  <si>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</si>
  <si>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</si>
  <si>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</si>
  <si>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</si>
  <si>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</si>
  <si>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</si>
  <si>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</si>
  <si>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</si>
  <si>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</si>
  <si>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</si>
  <si>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</si>
  <si>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</si>
  <si>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</si>
  <si>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</si>
  <si>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</si>
  <si>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</si>
  <si>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</si>
  <si>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</si>
  <si>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</si>
  <si>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</si>
  <si>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</si>
  <si>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</si>
  <si>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</si>
  <si>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</si>
  <si>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</si>
  <si>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</si>
  <si>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</si>
  <si>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</si>
  <si>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</si>
  <si>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</si>
  <si>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</si>
  <si>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</si>
  <si>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</si>
  <si>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</si>
  <si>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</si>
  <si>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</si>
  <si>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</si>
  <si>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</si>
  <si>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</si>
  <si>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</si>
  <si>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</si>
  <si>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</si>
  <si>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</si>
  <si>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</si>
  <si>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</si>
  <si>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</si>
  <si>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</si>
  <si>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</si>
  <si>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</si>
  <si>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</si>
  <si>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</si>
  <si>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</si>
  <si>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</si>
  <si>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</si>
  <si>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</si>
  <si>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</si>
  <si>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</si>
  <si>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</si>
  <si>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</si>
  <si>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</si>
  <si>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</si>
  <si>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</si>
  <si>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</si>
  <si>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</si>
  <si>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</si>
  <si>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</si>
  <si>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</si>
  <si>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</si>
  <si>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</si>
  <si>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</si>
  <si>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</si>
  <si>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</si>
  <si>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</si>
  <si>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</si>
  <si>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</si>
  <si>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</si>
  <si>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</si>
  <si>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</si>
  <si>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</si>
  <si>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</si>
  <si>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</si>
  <si>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</si>
  <si>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</si>
  <si>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</si>
  <si>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</si>
  <si>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</si>
  <si>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</si>
  <si>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</si>
  <si>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</si>
  <si>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</si>
  <si>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</si>
  <si>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</si>
  <si>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</si>
  <si>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</si>
  <si>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</si>
  <si>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</si>
  <si>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</si>
  <si>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</si>
  <si>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</si>
  <si>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</si>
  <si>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</si>
  <si>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</si>
  <si>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</si>
  <si>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</si>
  <si>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</si>
  <si>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</si>
  <si>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</si>
  <si>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</si>
  <si>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</si>
  <si>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</si>
  <si>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</si>
  <si>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</si>
  <si>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</si>
  <si>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</si>
  <si>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</si>
  <si>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</si>
  <si>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</si>
  <si>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</si>
  <si>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</si>
  <si>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</si>
  <si>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</si>
  <si>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</si>
  <si>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</si>
  <si>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</si>
  <si>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</si>
  <si>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</si>
  <si>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</si>
  <si>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</si>
  <si>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</si>
  <si>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</si>
  <si>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</si>
  <si>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</si>
  <si>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</si>
  <si>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</si>
  <si>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</si>
  <si>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</si>
  <si>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</si>
  <si>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</si>
  <si>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</si>
  <si>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</si>
  <si>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</si>
  <si>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</si>
  <si>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</si>
  <si>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</si>
  <si>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</si>
  <si>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</si>
  <si>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</si>
  <si>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</si>
  <si>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</si>
  <si>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</si>
  <si>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</si>
  <si>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</si>
  <si>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</si>
  <si>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</si>
  <si>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</si>
  <si>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</si>
  <si>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</si>
  <si>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</si>
  <si>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</si>
  <si>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</si>
  <si>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</si>
  <si>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</si>
  <si>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</si>
  <si>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</si>
  <si>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</si>
  <si>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</si>
  <si>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</si>
  <si>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</si>
  <si>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</si>
  <si>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</si>
  <si>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</si>
  <si>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</si>
  <si>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</si>
  <si>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</si>
  <si>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</si>
  <si>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</si>
  <si>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</si>
  <si>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</si>
  <si>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</si>
  <si>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</si>
  <si>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</si>
  <si>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</si>
  <si>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</si>
  <si>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</si>
  <si>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</si>
  <si>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</si>
  <si>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</si>
  <si>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</si>
  <si>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</si>
  <si>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</si>
  <si>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</si>
  <si>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</si>
  <si>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</si>
  <si>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</si>
  <si>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</si>
  <si>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</si>
  <si>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</si>
  <si>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</si>
  <si>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</si>
  <si>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</si>
  <si>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</si>
  <si>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</si>
  <si>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</si>
  <si>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</si>
  <si>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</si>
  <si>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</si>
  <si>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</si>
  <si>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</si>
  <si>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</si>
  <si>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</si>
  <si>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</si>
  <si>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</si>
  <si>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</si>
  <si>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</si>
  <si>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</si>
  <si>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</si>
  <si>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</si>
  <si>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</si>
  <si>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</si>
  <si>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</si>
  <si>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</si>
  <si>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</si>
  <si>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</si>
  <si>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</si>
  <si>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</si>
  <si>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</si>
  <si>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</si>
  <si>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</si>
  <si>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</si>
  <si>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</si>
  <si>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</si>
  <si>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</si>
  <si>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</si>
  <si>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</si>
  <si>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</si>
  <si>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</si>
  <si>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</si>
  <si>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</si>
  <si>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</si>
  <si>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</si>
  <si>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</si>
  <si>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</si>
  <si>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</si>
  <si>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</si>
  <si>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</si>
  <si>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</si>
  <si>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</si>
  <si>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</si>
  <si>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</si>
  <si>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</si>
  <si>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</si>
  <si>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</si>
  <si>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</si>
  <si>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</si>
  <si>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</si>
  <si>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</si>
  <si>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</si>
  <si>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</si>
  <si>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</si>
  <si>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</si>
  <si>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</si>
  <si>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</si>
  <si>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</si>
  <si>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</si>
  <si>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</si>
  <si>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</si>
  <si>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</si>
  <si>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</si>
  <si>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</si>
  <si>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</si>
  <si>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</si>
  <si>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</si>
  <si>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</si>
  <si>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</si>
  <si>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</si>
  <si>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</si>
  <si>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</si>
  <si>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</si>
  <si>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</si>
  <si>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</si>
  <si>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</si>
  <si>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</si>
  <si>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</si>
  <si>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</si>
  <si>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</si>
  <si>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</si>
  <si>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</si>
  <si>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</si>
  <si>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</si>
  <si>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</si>
  <si>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</si>
  <si>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</si>
  <si>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</si>
  <si>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</si>
  <si>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</si>
  <si>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</si>
  <si>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</si>
  <si>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</si>
  <si>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</si>
  <si>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</si>
  <si>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</si>
  <si>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</si>
  <si>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</si>
  <si>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</si>
  <si>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</si>
  <si>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</si>
  <si>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</si>
  <si>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</si>
  <si>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</si>
  <si>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</si>
  <si>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</si>
  <si>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</si>
  <si>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</si>
  <si>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</si>
  <si>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</si>
  <si>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</si>
  <si>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</si>
  <si>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</si>
  <si>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</si>
  <si>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</si>
  <si>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</si>
  <si>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</si>
  <si>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</si>
  <si>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</si>
  <si>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</si>
  <si>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</si>
  <si>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</si>
  <si>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</si>
  <si>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</si>
  <si>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</si>
  <si>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</si>
  <si>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</si>
  <si>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</si>
  <si>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</si>
  <si>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</si>
  <si>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</si>
  <si>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</si>
  <si>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</si>
  <si>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</si>
  <si>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</si>
  <si>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</si>
  <si>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</si>
  <si>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</si>
  <si>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</si>
  <si>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</si>
  <si>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</si>
  <si>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</si>
  <si>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</si>
  <si>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</si>
  <si>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</si>
  <si>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</si>
  <si>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</si>
  <si>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</si>
  <si>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</si>
  <si>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</si>
  <si>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</si>
  <si>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</si>
  <si>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</si>
  <si>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</si>
  <si>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</si>
  <si>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</si>
  <si>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</si>
  <si>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</si>
  <si>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</si>
  <si>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</si>
  <si>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</si>
  <si>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</si>
  <si>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</si>
  <si>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</si>
  <si>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</si>
  <si>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</si>
  <si>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</si>
  <si>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</si>
  <si>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</si>
  <si>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</si>
  <si>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</si>
  <si>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</si>
  <si>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</si>
  <si>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</si>
  <si>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</si>
  <si>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</si>
  <si>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</si>
  <si>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</si>
  <si>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</si>
  <si>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</si>
  <si>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</si>
  <si>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</si>
  <si>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</si>
  <si>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</si>
  <si>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</si>
  <si>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</si>
  <si>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</si>
  <si>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</si>
  <si>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</si>
  <si>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</si>
  <si>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</si>
  <si>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</si>
  <si>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</si>
  <si>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</si>
  <si>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</si>
  <si>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</si>
  <si>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</si>
  <si>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</si>
  <si>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</si>
  <si>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</si>
  <si>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</si>
  <si>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</si>
  <si>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</si>
  <si>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</si>
  <si>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</si>
  <si>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</si>
  <si>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</si>
  <si>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</si>
  <si>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</si>
  <si>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</si>
  <si>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</si>
  <si>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</si>
  <si>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</si>
  <si>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</si>
  <si>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</si>
  <si>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</si>
  <si>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</si>
  <si>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</si>
  <si>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</si>
  <si>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</si>
  <si>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</si>
  <si>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</si>
  <si>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</si>
  <si>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</si>
  <si>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</si>
  <si>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</si>
  <si>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</si>
  <si>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</si>
  <si>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</si>
  <si>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</si>
  <si>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</si>
  <si>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</si>
  <si>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</si>
  <si>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</si>
  <si>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</si>
  <si>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</si>
  <si>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</si>
  <si>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</si>
  <si>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</si>
  <si>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</si>
  <si>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</si>
  <si>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</si>
  <si>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</si>
  <si>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</si>
  <si>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</si>
  <si>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</si>
  <si>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</si>
  <si>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</si>
  <si>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</si>
  <si>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</si>
  <si>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</si>
  <si>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</si>
  <si>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</si>
  <si>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</si>
  <si>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</si>
  <si>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</si>
  <si>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</si>
  <si>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</si>
  <si>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</si>
  <si>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</si>
  <si>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</si>
  <si>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</si>
  <si>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</si>
  <si>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</si>
  <si>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</si>
  <si>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</si>
  <si>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</si>
  <si>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</si>
  <si>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</si>
  <si>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</si>
  <si>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</si>
  <si>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</si>
  <si>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</si>
  <si>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</si>
  <si>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</si>
  <si>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</si>
  <si>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</si>
  <si>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</si>
  <si>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</si>
  <si>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</si>
  <si>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</si>
  <si>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</si>
  <si>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</si>
  <si>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</si>
  <si>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</si>
  <si>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</si>
  <si>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</si>
  <si>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</si>
  <si>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</si>
  <si>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</si>
  <si>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</si>
  <si>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</si>
  <si>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</si>
  <si>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</si>
  <si>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</si>
  <si>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</si>
  <si>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</si>
  <si>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</si>
  <si>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</si>
  <si>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</si>
  <si>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</si>
  <si>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</si>
  <si>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</si>
  <si>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</si>
  <si>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</si>
  <si>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</si>
  <si>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</si>
  <si>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</si>
  <si>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</si>
  <si>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</si>
  <si>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</si>
  <si>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</si>
  <si>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</si>
  <si>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</si>
  <si>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</si>
  <si>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</si>
  <si>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</si>
  <si>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</si>
  <si>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</si>
  <si>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</si>
  <si>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</si>
  <si>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</si>
  <si>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</si>
  <si>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</si>
  <si>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</si>
  <si>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</si>
  <si>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</si>
  <si>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</si>
  <si>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</si>
  <si>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</si>
  <si>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</si>
  <si>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</si>
  <si>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</si>
  <si>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</si>
  <si>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</si>
  <si>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</si>
  <si>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</si>
  <si>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</si>
  <si>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</si>
  <si>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</si>
  <si>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</si>
  <si>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</si>
  <si>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</si>
  <si>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</si>
  <si>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</si>
  <si>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</si>
  <si>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</si>
  <si>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</si>
  <si>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</si>
  <si>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</si>
  <si>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</si>
  <si>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</si>
  <si>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</si>
  <si>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</si>
  <si>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</si>
  <si>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</si>
  <si>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</si>
  <si>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</si>
  <si>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</si>
  <si>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</si>
  <si>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</si>
  <si>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</si>
  <si>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</si>
  <si>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</si>
  <si>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</si>
  <si>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</si>
  <si>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</si>
  <si>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</si>
  <si>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</si>
  <si>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</si>
  <si>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</si>
  <si>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</si>
  <si>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</si>
  <si>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</si>
  <si>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</si>
  <si>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</si>
  <si>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</si>
  <si>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</si>
  <si>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</si>
  <si>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</si>
  <si>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</si>
  <si>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</si>
  <si>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</si>
  <si>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</si>
  <si>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</si>
  <si>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</si>
  <si>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</si>
  <si>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</si>
  <si>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</si>
  <si>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</si>
  <si>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</si>
  <si>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</si>
  <si>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</si>
  <si>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</si>
  <si>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</si>
  <si>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</si>
  <si>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</si>
  <si>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</si>
  <si>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</si>
  <si>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</si>
  <si>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</si>
  <si>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</si>
  <si>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</si>
  <si>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</si>
  <si>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</si>
  <si>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</si>
  <si>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</si>
  <si>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</si>
  <si>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</si>
  <si>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</si>
  <si>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</si>
  <si>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</si>
  <si>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</si>
  <si>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</si>
  <si>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</si>
  <si>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</si>
  <si>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</si>
  <si>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</si>
  <si>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</si>
  <si>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</si>
  <si>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</si>
  <si>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</si>
  <si>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</si>
  <si>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</si>
  <si>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</si>
  <si>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</si>
  <si>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</si>
  <si>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</si>
  <si>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</si>
  <si>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</si>
  <si>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</si>
  <si>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</si>
  <si>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</si>
  <si>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</si>
  <si>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</si>
  <si>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</si>
  <si>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</si>
  <si>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</si>
  <si>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</si>
  <si>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</si>
  <si>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</si>
  <si>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</si>
  <si>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</si>
  <si>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</si>
  <si>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</si>
  <si>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</si>
  <si>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</si>
  <si>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</si>
  <si>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</si>
  <si>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</si>
  <si>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</si>
  <si>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</si>
  <si>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</si>
  <si>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</si>
  <si>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</si>
  <si>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</si>
  <si>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</si>
  <si>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</si>
  <si>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</si>
  <si>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</si>
  <si>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</si>
  <si>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</si>
  <si>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</si>
  <si>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</si>
  <si>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</si>
  <si>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</si>
  <si>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</si>
  <si>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</si>
  <si>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</si>
  <si>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</si>
  <si>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</si>
  <si>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</si>
  <si>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</si>
  <si>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</si>
  <si>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</si>
  <si>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</si>
  <si>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</si>
  <si>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</si>
  <si>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</si>
  <si>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</si>
  <si>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</si>
  <si>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</si>
  <si>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</si>
  <si>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</si>
  <si>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</si>
  <si>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</si>
  <si>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</si>
  <si>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</si>
  <si>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</si>
  <si>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</si>
  <si>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</si>
  <si>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</si>
  <si>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</si>
  <si>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</si>
  <si>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</si>
  <si>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</si>
  <si>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</si>
  <si>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</si>
  <si>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</si>
  <si>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</si>
  <si>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</si>
  <si>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</si>
  <si>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</si>
  <si>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</si>
  <si>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</si>
  <si>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</si>
  <si>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</si>
  <si>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</si>
  <si>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</si>
  <si>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</si>
  <si>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</si>
  <si>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</si>
  <si>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</si>
  <si>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</si>
  <si>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</si>
  <si>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</si>
  <si>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</si>
  <si>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</si>
  <si>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</si>
  <si>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</si>
  <si>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</si>
  <si>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</si>
  <si>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</si>
  <si>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</si>
  <si>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</si>
  <si>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</si>
  <si>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</si>
  <si>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</si>
  <si>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</si>
  <si>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</si>
  <si>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</si>
  <si>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</si>
  <si>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</si>
  <si>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</si>
  <si>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</si>
  <si>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</si>
  <si>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</si>
  <si>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</si>
  <si>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</si>
  <si>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</si>
  <si>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</si>
  <si>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</si>
  <si>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</si>
  <si>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</si>
  <si>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</si>
  <si>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</si>
  <si>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</si>
  <si>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</si>
  <si>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</si>
  <si>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</si>
  <si>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</si>
  <si>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</si>
  <si>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</si>
  <si>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</si>
  <si>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</si>
  <si>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</si>
  <si>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</si>
  <si>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</si>
  <si>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</si>
  <si>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</si>
  <si>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</si>
  <si>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</si>
  <si>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</si>
  <si>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</si>
  <si>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</si>
  <si>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</si>
  <si>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</si>
  <si>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</si>
  <si>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</si>
  <si>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</si>
  <si>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</si>
  <si>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</si>
  <si>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</si>
  <si>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</si>
  <si>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</si>
  <si>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</si>
  <si>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</si>
  <si>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</si>
  <si>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</si>
  <si>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</si>
  <si>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</si>
  <si>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</si>
  <si>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</si>
  <si>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</si>
  <si>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</si>
  <si>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</si>
  <si>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</si>
  <si>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</si>
  <si>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</si>
  <si>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</si>
  <si>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</si>
  <si>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</si>
  <si>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</si>
  <si>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</si>
  <si>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</si>
  <si>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</si>
  <si>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</si>
  <si>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</si>
  <si>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</si>
  <si>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</si>
  <si>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</si>
  <si>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</si>
  <si>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</si>
  <si>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</si>
  <si>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</si>
  <si>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</si>
  <si>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</si>
  <si>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</si>
  <si>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</si>
  <si>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</si>
  <si>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</si>
  <si>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</si>
  <si>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</si>
  <si>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</si>
  <si>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</si>
  <si>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</si>
  <si>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</si>
  <si>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</si>
  <si>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</si>
  <si>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</si>
  <si>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</si>
  <si>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</si>
  <si>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</si>
  <si>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</si>
  <si>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</si>
  <si>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</si>
  <si>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</si>
  <si>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</si>
  <si>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</si>
  <si>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</si>
  <si>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</si>
  <si>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</si>
  <si>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</si>
  <si>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</si>
  <si>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</si>
  <si>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</si>
  <si>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</si>
  <si>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</si>
  <si>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</si>
  <si>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</si>
  <si>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</si>
  <si>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</si>
  <si>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</si>
  <si>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</si>
  <si>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</si>
  <si>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</si>
  <si>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</si>
  <si>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</si>
  <si>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</si>
  <si>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</si>
  <si>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</si>
  <si>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</si>
  <si>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</si>
  <si>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</si>
  <si>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</si>
  <si>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</si>
  <si>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</si>
  <si>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</si>
  <si>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</si>
  <si>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</si>
  <si>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</si>
  <si>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</si>
  <si>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</si>
  <si>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</si>
  <si>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</si>
  <si>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</si>
  <si>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</si>
  <si>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</si>
  <si>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</si>
  <si>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</si>
  <si>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</si>
  <si>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</si>
  <si>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</si>
  <si>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</si>
  <si>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</si>
  <si>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</si>
  <si>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</si>
  <si>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</si>
  <si>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</si>
  <si>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</si>
  <si>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</si>
  <si>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</si>
  <si>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</si>
  <si>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</si>
  <si>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</si>
  <si>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</si>
  <si>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</si>
  <si>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</si>
  <si>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</si>
  <si>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</si>
  <si>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</si>
  <si>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</si>
  <si>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</si>
  <si>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</si>
  <si>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</si>
  <si>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</si>
  <si>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</si>
  <si>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</si>
  <si>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</si>
  <si>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</si>
  <si>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</si>
  <si>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</si>
  <si>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</si>
  <si>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</si>
  <si>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</si>
  <si>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</si>
  <si>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</si>
  <si>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</si>
  <si>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</si>
  <si>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</si>
  <si>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</si>
  <si>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</si>
  <si>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</si>
  <si>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</si>
  <si>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</si>
  <si>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</si>
  <si>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</si>
  <si>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</si>
  <si>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</si>
  <si>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</si>
  <si>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</si>
  <si>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</si>
  <si>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</si>
  <si>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</si>
  <si>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</si>
  <si>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</si>
  <si>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</si>
  <si>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</si>
  <si>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</si>
  <si>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</si>
  <si>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</si>
  <si>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</si>
  <si>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</si>
  <si>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</si>
  <si>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</si>
  <si>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</si>
  <si>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</si>
  <si>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</si>
  <si>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</si>
  <si>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</si>
  <si>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</si>
  <si>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</si>
  <si>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</si>
  <si>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</si>
  <si>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</si>
  <si>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</si>
  <si>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</si>
  <si>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</si>
  <si>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</si>
  <si>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</si>
  <si>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</si>
  <si>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</si>
  <si>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</si>
  <si>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</si>
  <si>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</si>
  <si>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</si>
  <si>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</si>
  <si>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</si>
  <si>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</si>
  <si>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</si>
  <si>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</si>
  <si>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</si>
  <si>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</si>
  <si>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</si>
  <si>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</si>
  <si>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</si>
  <si>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</si>
  <si>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</si>
  <si>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</si>
  <si>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</si>
  <si>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</si>
  <si>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</si>
  <si>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</si>
  <si>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</si>
  <si>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</si>
  <si>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</si>
  <si>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</si>
  <si>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</si>
  <si>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</si>
  <si>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</si>
  <si>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</si>
  <si>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</si>
  <si>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</si>
  <si>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</si>
  <si>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</si>
  <si>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</si>
  <si>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</si>
  <si>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</si>
  <si>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</si>
  <si>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</si>
  <si>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</si>
  <si>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</si>
  <si>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</si>
  <si>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</si>
  <si>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</si>
  <si>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</si>
  <si>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</si>
  <si>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</si>
  <si>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</si>
  <si>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</si>
  <si>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</si>
  <si>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</si>
  <si>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</si>
  <si>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</si>
  <si>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</si>
  <si>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</si>
  <si>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</si>
  <si>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</si>
  <si>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</si>
  <si>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</si>
  <si>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</si>
  <si>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</si>
  <si>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</si>
  <si>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</si>
  <si>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</si>
  <si>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</si>
  <si>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</si>
  <si>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</si>
  <si>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</si>
  <si>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</si>
  <si>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</si>
  <si>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</si>
  <si>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</si>
  <si>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</si>
  <si>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</si>
  <si>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</si>
  <si>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</si>
  <si>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</si>
  <si>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</si>
  <si>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</si>
  <si>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</si>
  <si>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</si>
  <si>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</si>
  <si>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</si>
  <si>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</si>
  <si>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</si>
  <si>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</si>
  <si>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</si>
  <si>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</si>
  <si>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</si>
  <si>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</si>
  <si>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</si>
  <si>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</si>
  <si>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</si>
  <si>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</si>
  <si>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</si>
  <si>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</si>
  <si>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</si>
  <si>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</si>
  <si>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</si>
  <si>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</si>
  <si>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</si>
  <si>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</si>
  <si>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</si>
  <si>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</si>
  <si>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</si>
  <si>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</si>
  <si>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</si>
  <si>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</si>
  <si>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</si>
  <si>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</si>
  <si>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</si>
  <si>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</si>
  <si>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</si>
  <si>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</si>
  <si>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</si>
  <si>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</si>
  <si>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</si>
  <si>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</si>
  <si>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</si>
  <si>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</si>
  <si>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</si>
  <si>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</si>
  <si>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</si>
  <si>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</si>
  <si>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</si>
  <si>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</si>
  <si>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</si>
  <si>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</si>
  <si>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</si>
  <si>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</si>
  <si>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</si>
  <si>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</si>
  <si>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</si>
  <si>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</si>
  <si>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</si>
  <si>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</si>
  <si>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</si>
  <si>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</si>
  <si>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</si>
  <si>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</si>
  <si>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</si>
  <si>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</si>
  <si>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</si>
  <si>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</si>
  <si>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</si>
  <si>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</si>
  <si>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</si>
  <si>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</si>
  <si>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</si>
  <si>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</si>
  <si>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</si>
  <si>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</si>
  <si>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</si>
  <si>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</si>
  <si>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</si>
  <si>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</si>
  <si>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</si>
  <si>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</si>
  <si>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</si>
  <si>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</si>
  <si>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</si>
  <si>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</si>
  <si>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</si>
  <si>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</si>
  <si>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</si>
  <si>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</si>
  <si>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</si>
  <si>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</si>
  <si>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</si>
  <si>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</si>
  <si>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</si>
  <si>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</si>
  <si>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</si>
  <si>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</si>
  <si>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</si>
  <si>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</si>
  <si>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</si>
  <si>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</si>
  <si>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</si>
  <si>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</si>
  <si>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</si>
  <si>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</si>
  <si>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</si>
  <si>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</si>
  <si>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</si>
  <si>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</si>
  <si>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</si>
  <si>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</si>
  <si>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</si>
  <si>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</si>
  <si>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</si>
  <si>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</si>
  <si>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</si>
  <si>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</si>
  <si>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</si>
  <si>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</si>
  <si>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</si>
  <si>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</si>
  <si>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</si>
  <si>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</si>
  <si>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</si>
  <si>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</si>
  <si>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</si>
  <si>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</si>
  <si>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</si>
  <si>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</si>
  <si>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</si>
  <si>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</si>
  <si>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</si>
  <si>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</si>
  <si>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</si>
  <si>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</si>
  <si>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</si>
  <si>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</si>
  <si>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</si>
  <si>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</si>
  <si>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</si>
  <si>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</si>
  <si>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</si>
  <si>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</si>
  <si>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</si>
  <si>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</si>
  <si>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</si>
  <si>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</si>
  <si>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</si>
  <si>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</si>
  <si>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</si>
  <si>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</si>
  <si>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</si>
  <si>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</si>
  <si>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</si>
  <si>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</si>
  <si>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</si>
  <si>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</si>
  <si>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</si>
  <si>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</si>
  <si>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</si>
  <si>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</si>
  <si>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</si>
  <si>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</si>
  <si>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</si>
  <si>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</si>
  <si>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</si>
  <si>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</si>
  <si>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</si>
  <si>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</si>
  <si>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</si>
  <si>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</si>
  <si>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</si>
  <si>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</si>
  <si>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</si>
  <si>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</si>
  <si>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</si>
  <si>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</si>
  <si>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</si>
  <si>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</si>
  <si>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</si>
  <si>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</si>
  <si>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</si>
  <si>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</si>
  <si>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</si>
  <si>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</si>
  <si>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</si>
  <si>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</si>
  <si>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</si>
  <si>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</si>
  <si>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</si>
  <si>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</si>
  <si>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</si>
  <si>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</si>
  <si>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</si>
  <si>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</si>
  <si>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</si>
  <si>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</si>
  <si>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</si>
  <si>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</si>
  <si>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</si>
  <si>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</si>
  <si>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</si>
  <si>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</si>
  <si>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</si>
  <si>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</si>
  <si>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</si>
  <si>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</si>
  <si>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</si>
  <si>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</si>
  <si>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</si>
  <si>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</si>
  <si>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</si>
  <si>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</si>
  <si>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</si>
  <si>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</si>
  <si>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</si>
  <si>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</si>
  <si>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</si>
  <si>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</si>
  <si>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</si>
  <si>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</si>
  <si>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</si>
  <si>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</si>
  <si>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</si>
  <si>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</si>
  <si>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</si>
  <si>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</si>
  <si>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</si>
  <si>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</si>
  <si>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</si>
  <si>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</si>
  <si>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</si>
  <si>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</si>
  <si>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</si>
  <si>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</si>
  <si>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</si>
  <si>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</si>
  <si>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</si>
  <si>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</si>
  <si>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</si>
  <si>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</si>
  <si>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</si>
  <si>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</si>
  <si>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</si>
  <si>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</si>
  <si>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</si>
  <si>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</si>
  <si>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</si>
  <si>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</si>
  <si>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</si>
  <si>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</si>
  <si>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</si>
  <si>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</si>
  <si>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</si>
  <si>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</si>
  <si>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</si>
  <si>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</si>
  <si>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</si>
  <si>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</si>
  <si>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</si>
  <si>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</si>
  <si>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</si>
  <si>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</si>
  <si>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</si>
  <si>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</si>
  <si>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</si>
  <si>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</si>
  <si>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</si>
  <si>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</si>
  <si>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</si>
  <si>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</si>
  <si>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</si>
  <si>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</si>
  <si>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</si>
  <si>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</si>
  <si>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</si>
  <si>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</si>
  <si>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</si>
  <si>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</si>
  <si>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</si>
  <si>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</si>
  <si>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</si>
  <si>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</si>
  <si>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</si>
  <si>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</si>
  <si>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</si>
  <si>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</si>
  <si>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</si>
  <si>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</si>
  <si>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</si>
  <si>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</si>
  <si>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</si>
  <si>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</si>
  <si>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</si>
  <si>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</si>
  <si>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</si>
  <si>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</si>
  <si>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</si>
  <si>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</si>
  <si>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</si>
  <si>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</si>
  <si>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</si>
  <si>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</si>
  <si>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</si>
  <si>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</si>
  <si>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</si>
  <si>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</si>
  <si>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</si>
  <si>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</si>
  <si>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</si>
  <si>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</si>
  <si>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</si>
  <si>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</si>
  <si>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</si>
  <si>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</si>
  <si>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</si>
  <si>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</si>
  <si>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</si>
  <si>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</si>
  <si>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</si>
  <si>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</si>
  <si>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</si>
  <si>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</si>
  <si>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</si>
  <si>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</si>
  <si>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</si>
  <si>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</si>
  <si>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</si>
  <si>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</si>
  <si>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</si>
  <si>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</si>
  <si>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</si>
  <si>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</si>
  <si>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</si>
  <si>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</si>
  <si>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</si>
  <si>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</si>
  <si>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</si>
  <si>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</si>
  <si>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</si>
  <si>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</si>
  <si>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</si>
  <si>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</si>
  <si>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</si>
  <si>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</si>
  <si>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</si>
  <si>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</si>
  <si>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</si>
  <si>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</si>
  <si>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</si>
  <si>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</si>
  <si>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</si>
  <si>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</si>
  <si>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</si>
  <si>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</si>
  <si>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</si>
  <si>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</si>
  <si>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</si>
  <si>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</si>
  <si>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</si>
  <si>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</si>
  <si>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</si>
  <si>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</si>
  <si>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</si>
  <si>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</si>
  <si>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</si>
  <si>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</si>
  <si>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</si>
  <si>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</si>
  <si>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</si>
  <si>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</si>
  <si>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</si>
  <si>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</si>
  <si>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</si>
  <si>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</si>
  <si>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</si>
  <si>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</si>
  <si>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</si>
  <si>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</si>
  <si>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</si>
  <si>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</si>
  <si>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</si>
  <si>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</si>
  <si>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</si>
  <si>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</si>
  <si>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</si>
  <si>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</si>
  <si>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</si>
  <si>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</si>
  <si>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</si>
  <si>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</si>
  <si>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</si>
  <si>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</si>
  <si>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</si>
  <si>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</si>
  <si>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</si>
  <si>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</si>
  <si>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</si>
  <si>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</si>
  <si>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</si>
  <si>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</si>
  <si>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</si>
  <si>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</si>
  <si>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</si>
  <si>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</si>
  <si>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</si>
  <si>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</si>
  <si>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</si>
  <si>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</si>
  <si>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</si>
  <si>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</si>
  <si>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</si>
  <si>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</si>
  <si>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</si>
  <si>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</si>
  <si>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</si>
  <si>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</si>
  <si>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</si>
  <si>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</si>
  <si>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</si>
  <si>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</si>
  <si>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</si>
  <si>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</si>
  <si>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</si>
  <si>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</si>
  <si>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</si>
  <si>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</si>
  <si>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</si>
  <si>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</si>
  <si>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</si>
  <si>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</si>
  <si>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</si>
  <si>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</si>
  <si>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</si>
  <si>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</si>
  <si>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</si>
  <si>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</si>
  <si>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</si>
  <si>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</si>
  <si>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</si>
  <si>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</si>
  <si>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</si>
  <si>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</si>
  <si>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</si>
  <si>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</si>
  <si>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</si>
  <si>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</si>
  <si>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</si>
  <si>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</si>
  <si>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</si>
  <si>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</si>
  <si>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</si>
  <si>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</si>
  <si>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</si>
  <si>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</si>
  <si>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</si>
  <si>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</si>
  <si>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</si>
  <si>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</si>
  <si>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</si>
  <si>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</si>
  <si>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</si>
  <si>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</si>
  <si>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</si>
  <si>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</si>
  <si>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</si>
  <si>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</si>
  <si>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</si>
  <si>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</si>
  <si>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</si>
  <si>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</si>
  <si>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</si>
  <si>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</si>
  <si>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</si>
  <si>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</si>
  <si>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</si>
  <si>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</si>
  <si>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</si>
  <si>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</si>
  <si>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</si>
  <si>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</si>
  <si>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</si>
  <si>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</si>
  <si>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</si>
  <si>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</si>
  <si>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</si>
  <si>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</si>
  <si>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</si>
  <si>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</si>
  <si>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</si>
  <si>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</si>
  <si>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</si>
  <si>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</si>
  <si>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</si>
  <si>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</si>
  <si>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</si>
  <si>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</si>
  <si>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</si>
  <si>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</si>
  <si>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</si>
  <si>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</si>
  <si>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</si>
  <si>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</si>
  <si>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</si>
  <si>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</si>
  <si>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</si>
  <si>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</si>
  <si>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</si>
  <si>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</si>
  <si>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</si>
  <si>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</si>
  <si>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</si>
  <si>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</si>
  <si>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</si>
  <si>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</si>
  <si>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</si>
  <si>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</si>
  <si>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</si>
  <si>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</si>
  <si>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</si>
  <si>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</si>
  <si>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</si>
  <si>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</si>
  <si>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</si>
  <si>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</si>
  <si>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</si>
  <si>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</si>
  <si>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</si>
  <si>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</si>
  <si>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</si>
  <si>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</si>
  <si>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</si>
  <si>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</si>
  <si>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</si>
  <si>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</si>
  <si>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</si>
  <si>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</si>
  <si>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</si>
  <si>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</si>
  <si>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</si>
  <si>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</si>
  <si>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</si>
  <si>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</si>
  <si>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</si>
  <si>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</si>
  <si>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</si>
  <si>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</si>
  <si>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</si>
  <si>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</si>
  <si>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</si>
  <si>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</si>
  <si>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</si>
  <si>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</si>
  <si>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</si>
  <si>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</si>
  <si>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</si>
  <si>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</si>
  <si>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</si>
  <si>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</si>
  <si>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</si>
  <si>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</si>
  <si>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</si>
  <si>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</si>
  <si>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</si>
  <si>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</si>
  <si>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</si>
  <si>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</si>
  <si>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</si>
  <si>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</si>
  <si>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</si>
  <si>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</si>
  <si>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</si>
  <si>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</si>
  <si>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</si>
  <si>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</si>
  <si>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</si>
  <si>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</si>
  <si>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</si>
  <si>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</si>
  <si>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</si>
  <si>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</si>
  <si>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</si>
  <si>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</si>
  <si>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</si>
  <si>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</si>
  <si>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</si>
  <si>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</si>
  <si>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</si>
  <si>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</si>
  <si>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</si>
  <si>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</si>
  <si>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</si>
  <si>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</si>
  <si>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</si>
  <si>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</si>
  <si>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</si>
  <si>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</si>
  <si>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</si>
  <si>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</si>
  <si>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</si>
  <si>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</si>
  <si>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</si>
  <si>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</si>
  <si>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</si>
  <si>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</si>
  <si>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</si>
  <si>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</si>
  <si>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</si>
  <si>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</si>
  <si>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</si>
  <si>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</si>
  <si>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</si>
  <si>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</si>
  <si>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</si>
  <si>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</si>
  <si>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</si>
  <si>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</si>
  <si>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</si>
  <si>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</si>
  <si>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</si>
  <si>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</si>
  <si>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</si>
  <si>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</si>
  <si>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</si>
  <si>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</si>
  <si>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</si>
  <si>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</si>
  <si>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</si>
  <si>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</si>
  <si>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</si>
  <si>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</si>
  <si>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</si>
  <si>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</si>
  <si>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</si>
  <si>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</si>
  <si>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</si>
  <si>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</si>
  <si>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</si>
  <si>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</si>
  <si>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</si>
  <si>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</si>
  <si>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</si>
  <si>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</si>
  <si>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</si>
  <si>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</si>
  <si>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</si>
  <si>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</si>
  <si>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</si>
  <si>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</si>
  <si>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</si>
  <si>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</si>
  <si>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</si>
  <si>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</si>
  <si>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</si>
  <si>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</si>
  <si>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</si>
  <si>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</si>
  <si>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</si>
  <si>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</si>
  <si>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</si>
  <si>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</si>
  <si>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</si>
  <si>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</si>
  <si>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</si>
  <si>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</si>
  <si>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</si>
  <si>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</si>
  <si>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</si>
  <si>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</si>
  <si>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</si>
  <si>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</si>
  <si>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</si>
  <si>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</si>
  <si>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</si>
  <si>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</si>
  <si>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</si>
  <si>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</si>
  <si>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</si>
  <si>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</si>
  <si>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</si>
  <si>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</si>
  <si>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</si>
  <si>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</si>
  <si>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</si>
  <si>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</si>
  <si>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</si>
  <si>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</si>
  <si>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</si>
  <si>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</si>
  <si>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</si>
  <si>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</si>
  <si>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</si>
  <si>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</si>
  <si>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</si>
  <si>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</si>
  <si>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</si>
  <si>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</si>
  <si>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</si>
  <si>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</si>
  <si>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</si>
  <si>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</si>
  <si>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</si>
  <si>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</si>
  <si>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</si>
  <si>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</si>
  <si>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</si>
  <si>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</si>
  <si>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</si>
  <si>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</si>
  <si>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</si>
  <si>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</si>
  <si>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</si>
  <si>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</si>
  <si>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</si>
  <si>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</si>
  <si>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</si>
  <si>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</si>
  <si>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</si>
  <si>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</si>
  <si>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</si>
  <si>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</si>
  <si>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</si>
  <si>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</si>
  <si>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</si>
  <si>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</si>
  <si>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</si>
  <si>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</si>
  <si>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</si>
  <si>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</si>
  <si>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</si>
  <si>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</si>
  <si>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</si>
  <si>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</si>
  <si>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</si>
  <si>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</si>
  <si>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</si>
  <si>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</si>
  <si>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</si>
  <si>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</si>
  <si>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</si>
  <si>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</si>
  <si>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</si>
  <si>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</si>
  <si>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</si>
  <si>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</si>
  <si>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</si>
  <si>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</si>
  <si>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</si>
  <si>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</si>
  <si>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</si>
  <si>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</si>
  <si>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</si>
  <si>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</si>
  <si>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</si>
  <si>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</si>
  <si>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</si>
  <si>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</si>
  <si>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</si>
  <si>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</si>
  <si>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</si>
  <si>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</si>
  <si>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</si>
  <si>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</si>
  <si>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</si>
  <si>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</si>
  <si>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</si>
  <si>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</si>
  <si>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</si>
  <si>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</si>
  <si>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</si>
  <si>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</si>
  <si>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</si>
  <si>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</si>
  <si>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</si>
  <si>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</si>
  <si>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</si>
  <si>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</si>
  <si>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</si>
  <si>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</si>
  <si>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</si>
  <si>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</si>
  <si>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</si>
  <si>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</si>
  <si>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</si>
  <si>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</si>
  <si>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</si>
  <si>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</si>
  <si>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</si>
  <si>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</si>
  <si>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</si>
  <si>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</si>
  <si>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</si>
  <si>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</si>
  <si>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</si>
  <si>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</si>
  <si>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</si>
  <si>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</si>
  <si>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</si>
  <si>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</si>
  <si>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</si>
  <si>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</si>
  <si>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</si>
  <si>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</si>
  <si>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</si>
  <si>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</si>
  <si>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</si>
  <si>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</si>
  <si>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</si>
  <si>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</si>
  <si>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</si>
  <si>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</si>
  <si>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</si>
  <si>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</si>
  <si>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</si>
  <si>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</si>
  <si>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</si>
  <si>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</si>
  <si>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</si>
  <si>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</si>
  <si>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</si>
  <si>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</si>
  <si>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</si>
  <si>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</si>
  <si>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</si>
  <si>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</si>
  <si>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</si>
  <si>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</si>
  <si>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</si>
  <si>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</si>
  <si>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</si>
  <si>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</si>
  <si>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</si>
  <si>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</si>
  <si>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</si>
  <si>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</si>
  <si>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</si>
  <si>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</si>
  <si>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</si>
  <si>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</si>
  <si>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</si>
  <si>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</si>
  <si>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</si>
  <si>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</si>
  <si>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</si>
  <si>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</si>
  <si>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</si>
  <si>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</si>
  <si>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</si>
  <si>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</si>
  <si>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</si>
  <si>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</si>
  <si>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</si>
  <si>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</si>
  <si>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</si>
  <si>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</si>
  <si>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</si>
  <si>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</si>
  <si>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</si>
  <si>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</si>
  <si>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</si>
  <si>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</si>
  <si>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</si>
  <si>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</si>
  <si>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</si>
  <si>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</si>
  <si>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</si>
  <si>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</si>
  <si>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</si>
  <si>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</si>
  <si>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</si>
  <si>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</si>
  <si>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</si>
  <si>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</si>
  <si>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</si>
  <si>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</si>
  <si>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</si>
  <si>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</si>
  <si>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</si>
  <si>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</si>
  <si>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</si>
  <si>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</si>
  <si>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</si>
  <si>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</si>
  <si>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</si>
  <si>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</si>
  <si>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</si>
  <si>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</si>
  <si>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</si>
  <si>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</si>
  <si>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</si>
  <si>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</si>
  <si>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</si>
  <si>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</si>
  <si>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</si>
  <si>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</si>
  <si>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</si>
  <si>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</si>
  <si>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</si>
  <si>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</si>
  <si>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</si>
  <si>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</si>
  <si>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</si>
  <si>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</si>
  <si>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</si>
  <si>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</si>
  <si>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</si>
  <si>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</si>
  <si>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</si>
  <si>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</si>
  <si>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</si>
  <si>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</si>
  <si>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</si>
  <si>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</si>
  <si>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</si>
  <si>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</si>
  <si>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</si>
  <si>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</si>
  <si>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</si>
  <si>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</si>
  <si>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</si>
  <si>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</si>
  <si>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</si>
  <si>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</si>
  <si>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</si>
  <si>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</si>
  <si>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</si>
  <si>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</si>
  <si>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</si>
  <si>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</si>
  <si>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</si>
  <si>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</si>
  <si>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</si>
  <si>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</si>
  <si>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</si>
  <si>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</si>
  <si>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</si>
  <si>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</si>
  <si>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</si>
  <si>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</si>
  <si>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</si>
  <si>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</si>
  <si>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</si>
  <si>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</si>
  <si>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</si>
  <si>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</si>
  <si>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</si>
  <si>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</si>
  <si>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</si>
  <si>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</si>
  <si>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</si>
  <si>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</si>
  <si>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</si>
  <si>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</si>
  <si>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</si>
  <si>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</si>
  <si>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</si>
  <si>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</si>
  <si>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</si>
  <si>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</si>
  <si>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</si>
  <si>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</si>
  <si>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</si>
  <si>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</si>
  <si>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</si>
  <si>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</si>
  <si>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</si>
  <si>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</si>
  <si>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</si>
  <si>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</si>
  <si>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</si>
  <si>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</si>
  <si>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</si>
  <si>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</si>
  <si>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</si>
  <si>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</si>
  <si>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</si>
  <si>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</si>
  <si>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</si>
  <si>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</si>
  <si>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</si>
  <si>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</si>
  <si>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</si>
  <si>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</si>
  <si>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</si>
  <si>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</si>
  <si>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</si>
  <si>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</si>
  <si>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</si>
  <si>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</si>
  <si>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</si>
  <si>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</si>
  <si>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</si>
  <si>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</si>
  <si>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</si>
  <si>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</si>
  <si>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</si>
  <si>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</si>
  <si>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</si>
  <si>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</si>
  <si>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</si>
  <si>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</si>
  <si>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</si>
  <si>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</si>
  <si>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</si>
  <si>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</si>
  <si>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</si>
  <si>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</si>
  <si>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</si>
  <si>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</si>
  <si>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</si>
  <si>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</si>
  <si>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</si>
  <si>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</si>
  <si>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</si>
  <si>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</si>
  <si>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</si>
  <si>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</si>
  <si>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</si>
  <si>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</si>
  <si>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</si>
  <si>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</si>
  <si>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</si>
  <si>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</si>
  <si>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</si>
  <si>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</si>
  <si>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</si>
  <si>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</si>
  <si>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</si>
  <si>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</si>
  <si>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</si>
  <si>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</si>
  <si>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</si>
  <si>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</si>
  <si>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</si>
  <si>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</si>
  <si>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</si>
  <si>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</si>
  <si>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</si>
  <si>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</si>
  <si>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</si>
  <si>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</si>
  <si>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</si>
  <si>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</si>
  <si>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</si>
  <si>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</si>
  <si>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</si>
  <si>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</si>
  <si>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</si>
  <si>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</si>
  <si>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</si>
  <si>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</si>
  <si>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</si>
  <si>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</si>
  <si>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</si>
  <si>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</si>
  <si>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</si>
  <si>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</si>
  <si>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</si>
  <si>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</si>
  <si>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</si>
  <si>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</si>
  <si>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</si>
  <si>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</si>
  <si>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</si>
  <si>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</si>
  <si>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</si>
  <si>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</si>
  <si>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</si>
  <si>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</si>
  <si>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</si>
  <si>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</si>
  <si>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</si>
  <si>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</si>
  <si>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</si>
  <si>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</si>
  <si>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</si>
  <si>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</si>
  <si>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</si>
  <si>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</si>
  <si>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</si>
  <si>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</si>
  <si>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</si>
  <si>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</si>
  <si>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</si>
  <si>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</si>
  <si>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</si>
  <si>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</si>
  <si>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</si>
  <si>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</si>
  <si>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</si>
  <si>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</si>
  <si>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</si>
  <si>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</si>
  <si>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</si>
  <si>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</si>
  <si>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</si>
  <si>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</si>
  <si>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</si>
  <si>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</si>
  <si>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</si>
  <si>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</si>
  <si>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</si>
  <si>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</si>
  <si>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</si>
  <si>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</si>
  <si>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</si>
  <si>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</si>
  <si>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</si>
  <si>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</si>
  <si>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</si>
  <si>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</si>
  <si>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</si>
  <si>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</si>
  <si>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</si>
  <si>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</si>
  <si>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</si>
  <si>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</si>
  <si>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</si>
  <si>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</si>
  <si>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</si>
  <si>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</si>
  <si>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</si>
  <si>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</si>
  <si>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</si>
  <si>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</si>
  <si>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</si>
  <si>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</si>
  <si>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</si>
  <si>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</si>
  <si>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</si>
  <si>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</si>
  <si>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</si>
  <si>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</si>
  <si>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</si>
  <si>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</si>
  <si>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</si>
  <si>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</si>
  <si>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</si>
  <si>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</si>
  <si>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</si>
  <si>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</si>
  <si>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</si>
  <si>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</si>
  <si>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</si>
  <si>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</si>
  <si>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</si>
  <si>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</si>
  <si>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</si>
  <si>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</si>
  <si>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</si>
  <si>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</si>
  <si>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</si>
  <si>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</si>
  <si>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</si>
  <si>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</si>
  <si>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</si>
  <si>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</si>
  <si>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</si>
  <si>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</si>
  <si>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</si>
  <si>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</si>
  <si>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</si>
  <si>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</si>
  <si>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</si>
  <si>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</si>
  <si>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</si>
  <si>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</si>
  <si>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</si>
  <si>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</si>
  <si>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</si>
  <si>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</si>
  <si>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</si>
  <si>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</si>
  <si>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</si>
  <si>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</si>
  <si>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</si>
  <si>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</si>
  <si>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</si>
  <si>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</si>
  <si>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</si>
  <si>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</si>
  <si>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</si>
  <si>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</si>
  <si>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</si>
  <si>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</si>
  <si>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</si>
  <si>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</si>
  <si>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</si>
  <si>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</si>
  <si>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</si>
  <si>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</si>
  <si>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</si>
  <si>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</si>
  <si>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</si>
  <si>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</si>
  <si>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</si>
  <si>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</si>
  <si>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</si>
  <si>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</si>
  <si>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</si>
  <si>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</si>
  <si>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</si>
  <si>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</si>
  <si>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</si>
  <si>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</si>
  <si>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</si>
  <si>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</si>
  <si>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</si>
  <si>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</si>
  <si>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</si>
  <si>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</si>
  <si>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</si>
  <si>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</si>
  <si>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</si>
  <si>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</si>
  <si>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</si>
  <si>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</si>
  <si>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</si>
  <si>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</si>
  <si>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</si>
  <si>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</si>
  <si>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</si>
  <si>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</si>
  <si>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</si>
  <si>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</si>
  <si>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</si>
  <si>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</si>
  <si>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</si>
  <si>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</si>
  <si>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</si>
  <si>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</si>
  <si>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</si>
  <si>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</si>
  <si>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</si>
  <si>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</si>
  <si>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</si>
  <si>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</si>
  <si>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</si>
  <si>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</si>
  <si>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</si>
  <si>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</si>
  <si>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</si>
  <si>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</si>
  <si>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</si>
  <si>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</si>
  <si>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</si>
  <si>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</si>
  <si>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</si>
  <si>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</si>
  <si>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</si>
  <si>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</si>
  <si>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</si>
  <si>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</si>
  <si>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</si>
  <si>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</si>
  <si>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</si>
  <si>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</si>
  <si>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</si>
  <si>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</si>
  <si>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</si>
  <si>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</si>
  <si>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</si>
  <si>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</si>
  <si>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</si>
  <si>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</si>
  <si>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</si>
  <si>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</si>
  <si>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</si>
  <si>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</si>
  <si>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</si>
  <si>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</si>
  <si>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</si>
  <si>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</si>
  <si>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</si>
  <si>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</si>
  <si>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</si>
  <si>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</si>
  <si>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</si>
  <si>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</si>
  <si>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</si>
  <si>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</si>
  <si>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</si>
  <si>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</si>
  <si>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</si>
  <si>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</si>
  <si>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</si>
  <si>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</si>
  <si>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</si>
  <si>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</si>
  <si>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</si>
  <si>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</si>
  <si>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</si>
  <si>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</si>
  <si>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</si>
  <si>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</si>
  <si>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</si>
  <si>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</si>
  <si>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</si>
  <si>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</si>
  <si>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</si>
  <si>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</si>
  <si>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</si>
  <si>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</si>
  <si>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</si>
  <si>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</si>
  <si>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</si>
  <si>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</si>
  <si>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</si>
  <si>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</si>
  <si>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</si>
  <si>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</si>
  <si>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</si>
  <si>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</si>
  <si>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</si>
  <si>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</si>
  <si>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</si>
  <si>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</si>
  <si>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</si>
  <si>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</si>
  <si>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</si>
  <si>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</si>
  <si>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</si>
  <si>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</si>
  <si>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</si>
  <si>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</si>
  <si>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</si>
  <si>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</si>
  <si>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</si>
  <si>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</si>
  <si>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</si>
  <si>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</si>
  <si>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</si>
  <si>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</si>
  <si>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</si>
  <si>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</si>
  <si>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</si>
  <si>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</si>
  <si>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</si>
  <si>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</si>
  <si>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</si>
  <si>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</si>
  <si>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</si>
  <si>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</si>
  <si>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</si>
  <si>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</si>
  <si>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</si>
  <si>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</si>
  <si>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</si>
  <si>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</si>
  <si>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</si>
  <si>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</si>
  <si>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</si>
  <si>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</si>
  <si>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</si>
  <si>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</si>
  <si>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</si>
  <si>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</si>
  <si>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</si>
  <si>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</si>
  <si>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</si>
  <si>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</si>
  <si>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</si>
  <si>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</si>
  <si>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</si>
  <si>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</si>
  <si>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</si>
  <si>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</si>
  <si>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</si>
  <si>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</si>
  <si>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</si>
  <si>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</si>
  <si>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</si>
  <si>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</si>
  <si>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</si>
  <si>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</si>
  <si>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</si>
  <si>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</si>
  <si>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</si>
  <si>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</si>
  <si>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</si>
  <si>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</si>
  <si>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</si>
  <si>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</si>
  <si>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</si>
  <si>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</si>
  <si>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</si>
  <si>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</si>
  <si>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</si>
  <si>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</si>
  <si>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</si>
  <si>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</si>
  <si>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</si>
  <si>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</si>
  <si>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</si>
  <si>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</si>
  <si>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</si>
  <si>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</si>
  <si>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</si>
  <si>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</si>
  <si>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</si>
  <si>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</si>
  <si>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</si>
  <si>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</si>
  <si>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</si>
  <si>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</si>
  <si>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</si>
  <si>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</si>
  <si>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</si>
  <si>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</si>
  <si>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</si>
  <si>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</si>
  <si>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</si>
  <si>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</si>
  <si>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</si>
  <si>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</si>
  <si>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</si>
  <si>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</si>
  <si>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</si>
  <si>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</si>
  <si>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</si>
  <si>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</si>
  <si>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</si>
  <si>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</si>
  <si>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</si>
  <si>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</si>
  <si>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</si>
  <si>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</si>
  <si>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</si>
  <si>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</si>
  <si>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</si>
  <si>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</si>
  <si>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</si>
  <si>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</si>
  <si>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</si>
  <si>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</si>
  <si>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</si>
  <si>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</si>
  <si>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</si>
  <si>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</si>
  <si>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</si>
  <si>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</si>
  <si>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</si>
  <si>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</si>
  <si>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</si>
  <si>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</si>
  <si>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</si>
  <si>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</si>
  <si>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</si>
  <si>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</si>
  <si>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</si>
  <si>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</si>
  <si>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</si>
  <si>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</si>
  <si>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</si>
  <si>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</si>
  <si>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</si>
  <si>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</si>
  <si>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</si>
  <si>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</si>
  <si>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</si>
  <si>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</si>
  <si>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</si>
  <si>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</si>
  <si>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</si>
  <si>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</si>
  <si>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</si>
  <si>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</si>
  <si>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</si>
  <si>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</si>
  <si>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</si>
  <si>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</si>
  <si>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</si>
  <si>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</si>
  <si>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</si>
  <si>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</si>
  <si>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</si>
  <si>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</si>
  <si>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</si>
  <si>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</si>
  <si>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</si>
  <si>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</si>
  <si>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</si>
  <si>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</si>
  <si>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</si>
  <si>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</si>
  <si>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</si>
  <si>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</si>
  <si>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</si>
  <si>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</si>
  <si>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</si>
  <si>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</si>
  <si>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</si>
  <si>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</si>
  <si>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</si>
  <si>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</si>
  <si>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</si>
  <si>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</si>
  <si>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</si>
  <si>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</si>
  <si>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</si>
  <si>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</si>
  <si>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</si>
  <si>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</si>
  <si>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</si>
  <si>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</si>
  <si>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</si>
  <si>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</si>
  <si>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</si>
  <si>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</si>
  <si>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</si>
  <si>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</si>
  <si>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</si>
  <si>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</si>
  <si>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</si>
  <si>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</si>
  <si>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</si>
  <si>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</si>
  <si>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</si>
  <si>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</si>
  <si>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</si>
  <si>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</si>
  <si>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</si>
  <si>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</si>
  <si>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</si>
  <si>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</si>
  <si>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</si>
  <si>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</si>
  <si>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</si>
  <si>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</si>
  <si>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</si>
  <si>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</si>
  <si>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</si>
  <si>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</si>
  <si>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</si>
  <si>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</si>
  <si>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</si>
  <si>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</si>
  <si>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</si>
  <si>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</si>
  <si>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</si>
  <si>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</si>
  <si>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</si>
  <si>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</si>
  <si>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</si>
  <si>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</si>
  <si>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</si>
  <si>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</si>
  <si>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</si>
  <si>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</si>
  <si>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</si>
  <si>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</si>
  <si>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</si>
  <si>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</si>
  <si>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</si>
  <si>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</si>
  <si>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</si>
  <si>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</si>
  <si>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</si>
  <si>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</si>
  <si>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</si>
  <si>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</si>
  <si>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</si>
  <si>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</si>
  <si>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</si>
  <si>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</si>
  <si>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</si>
  <si>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</si>
  <si>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</si>
  <si>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</si>
  <si>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</si>
  <si>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</si>
  <si>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</si>
  <si>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</si>
  <si>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</si>
  <si>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</si>
  <si>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</si>
  <si>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</si>
  <si>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</si>
  <si>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</si>
  <si>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</si>
  <si>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</si>
  <si>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</si>
  <si>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</si>
  <si>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</si>
  <si>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</si>
  <si>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</si>
  <si>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</si>
  <si>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</si>
  <si>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</si>
  <si>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</si>
  <si>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</si>
  <si>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</si>
  <si>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</si>
  <si>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</si>
  <si>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</si>
  <si>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</si>
  <si>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</si>
  <si>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</si>
  <si>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</si>
  <si>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</si>
  <si>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</si>
  <si>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</si>
  <si>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</si>
  <si>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</si>
  <si>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</si>
  <si>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</si>
  <si>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</si>
  <si>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</si>
  <si>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</si>
  <si>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</si>
  <si>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</si>
  <si>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</si>
  <si>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</si>
  <si>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</si>
  <si>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</si>
  <si>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</si>
  <si>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</si>
  <si>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</si>
  <si>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</si>
  <si>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</si>
  <si>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</si>
  <si>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</si>
  <si>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</si>
  <si>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</si>
  <si>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</si>
  <si>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</si>
  <si>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</si>
  <si>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</si>
  <si>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</si>
  <si>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</si>
  <si>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</si>
  <si>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</si>
  <si>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</si>
  <si>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</si>
  <si>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</si>
  <si>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</si>
  <si>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</si>
  <si>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</si>
  <si>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</si>
  <si>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</si>
  <si>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</si>
  <si>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</si>
  <si>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</si>
  <si>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</si>
  <si>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</si>
  <si>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</si>
  <si>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</si>
  <si>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</si>
  <si>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</si>
  <si>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</si>
  <si>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</si>
  <si>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</si>
  <si>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</si>
  <si>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</si>
  <si>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</si>
  <si>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</si>
  <si>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</si>
  <si>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</si>
  <si>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</si>
  <si>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</si>
  <si>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</si>
  <si>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</si>
  <si>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</si>
  <si>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</si>
  <si>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</si>
  <si>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</si>
  <si>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</si>
  <si>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</si>
  <si>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</si>
  <si>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</si>
  <si>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</si>
  <si>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</si>
  <si>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</si>
  <si>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</si>
  <si>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</si>
  <si>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</si>
  <si>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</si>
  <si>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</si>
  <si>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</si>
  <si>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</si>
  <si>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</si>
  <si>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</si>
  <si>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</si>
  <si>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</si>
  <si>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</si>
  <si>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</si>
  <si>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</si>
  <si>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</si>
  <si>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</si>
  <si>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</si>
  <si>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</si>
  <si>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</si>
  <si>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</si>
  <si>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</si>
  <si>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</si>
  <si>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</si>
  <si>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</si>
  <si>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</si>
  <si>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</si>
  <si>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</si>
  <si>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</si>
  <si>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</si>
  <si>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</si>
  <si>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</si>
  <si>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</si>
  <si>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</si>
  <si>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</si>
  <si>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</si>
  <si>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</si>
  <si>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</si>
  <si>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</si>
  <si>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</si>
  <si>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</si>
  <si>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</si>
  <si>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</si>
  <si>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</si>
  <si>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</si>
  <si>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</si>
  <si>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</si>
  <si>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</si>
  <si>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</si>
  <si>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</si>
  <si>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</si>
  <si>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</si>
  <si>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</si>
  <si>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</si>
  <si>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</si>
  <si>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</si>
  <si>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</si>
  <si>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</si>
  <si>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</si>
  <si>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</si>
  <si>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</si>
  <si>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</si>
  <si>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</si>
  <si>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</si>
  <si>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</si>
  <si>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</si>
  <si>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</si>
  <si>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</si>
  <si>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</si>
  <si>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</si>
  <si>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</si>
  <si>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</si>
  <si>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</si>
  <si>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</si>
  <si>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</si>
  <si>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</si>
  <si>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</si>
  <si>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</si>
  <si>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</si>
  <si>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</si>
  <si>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</si>
  <si>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</si>
  <si>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</si>
  <si>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</si>
  <si>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</si>
  <si>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</si>
  <si>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</si>
  <si>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</si>
  <si>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</si>
  <si>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</si>
  <si>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</si>
  <si>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</si>
  <si>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</si>
  <si>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</si>
  <si>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</si>
  <si>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</si>
  <si>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</si>
  <si>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</si>
  <si>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</si>
  <si>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</si>
  <si>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</si>
  <si>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</si>
  <si>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</si>
  <si>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</si>
  <si>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</si>
  <si>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</si>
  <si>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</si>
  <si>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</si>
  <si>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</si>
  <si>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</si>
  <si>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</si>
  <si>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</si>
  <si>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</si>
  <si>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</si>
  <si>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</si>
  <si>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</si>
  <si>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</si>
  <si>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</si>
  <si>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</si>
  <si>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</si>
  <si>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</si>
  <si>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</si>
  <si>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</si>
  <si>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</si>
  <si>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</si>
  <si>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</si>
  <si>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</si>
  <si>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</si>
  <si>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</si>
  <si>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</si>
  <si>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</si>
  <si>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</si>
  <si>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</si>
  <si>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</si>
  <si>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</si>
  <si>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</si>
  <si>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</si>
  <si>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</si>
  <si>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</si>
  <si>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</si>
  <si>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</si>
  <si>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</si>
  <si>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</si>
  <si>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</si>
  <si>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</si>
  <si>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</si>
  <si>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</si>
  <si>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</si>
  <si>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</si>
  <si>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</si>
  <si>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</si>
  <si>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</si>
  <si>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</si>
  <si>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</si>
  <si>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</si>
  <si>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</si>
  <si>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</si>
  <si>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</si>
  <si>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</si>
  <si>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</si>
  <si>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</si>
  <si>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</si>
  <si>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</si>
  <si>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</si>
  <si>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</si>
  <si>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</si>
  <si>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</si>
  <si>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</si>
  <si>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</si>
  <si>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</si>
  <si>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</si>
  <si>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</si>
  <si>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</si>
  <si>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</si>
  <si>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</si>
  <si>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</si>
  <si>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</si>
  <si>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</si>
  <si>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</si>
  <si>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</si>
  <si>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</si>
  <si>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</si>
  <si>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</si>
  <si>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</si>
  <si>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</si>
  <si>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</si>
  <si>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</si>
  <si>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</si>
  <si>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</si>
  <si>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</si>
  <si>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</si>
  <si>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</si>
  <si>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</si>
  <si>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</si>
  <si>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</si>
  <si>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</si>
  <si>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</si>
  <si>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</si>
  <si>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</si>
  <si>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</si>
  <si>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</si>
  <si>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</si>
  <si>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</si>
  <si>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</si>
  <si>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</si>
  <si>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</si>
  <si>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</si>
  <si>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</si>
  <si>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</si>
  <si>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</si>
  <si>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</si>
  <si>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</si>
  <si>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</si>
  <si>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</si>
  <si>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</si>
  <si>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</si>
  <si>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</si>
  <si>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</si>
  <si>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</si>
  <si>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</si>
  <si>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</si>
  <si>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</si>
  <si>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</si>
  <si>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</si>
  <si>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</si>
  <si>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</si>
  <si>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</si>
  <si>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</si>
  <si>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</si>
  <si>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</si>
  <si>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</si>
  <si>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</si>
  <si>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</si>
  <si>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</si>
  <si>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</si>
  <si>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</si>
  <si>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</si>
  <si>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</si>
  <si>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</si>
  <si>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</si>
  <si>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</si>
  <si>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</si>
  <si>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</si>
  <si>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</si>
  <si>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</si>
  <si>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</si>
  <si>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</si>
  <si>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</si>
  <si>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</si>
  <si>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</si>
  <si>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</si>
  <si>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</si>
  <si>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</si>
  <si>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</si>
  <si>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</si>
  <si>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</si>
  <si>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</si>
  <si>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</si>
  <si>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</si>
  <si>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</si>
  <si>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</si>
  <si>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</si>
  <si>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</si>
  <si>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</si>
  <si>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</si>
  <si>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</si>
  <si>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</si>
  <si>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</si>
  <si>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</si>
  <si>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</si>
  <si>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</si>
  <si>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</si>
  <si>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</si>
  <si>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</si>
  <si>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</si>
  <si>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</si>
  <si>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</si>
  <si>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</si>
  <si>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</si>
  <si>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</si>
  <si>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</si>
  <si>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</si>
  <si>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</si>
  <si>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</si>
  <si>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</si>
  <si>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</si>
  <si>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</si>
  <si>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</si>
  <si>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</si>
  <si>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</si>
  <si>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</si>
  <si>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</si>
  <si>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</si>
  <si>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</si>
  <si>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</si>
  <si>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</si>
  <si>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</si>
  <si>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</si>
  <si>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</si>
  <si>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</si>
  <si>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</si>
  <si>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</si>
  <si>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</si>
  <si>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</si>
  <si>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</si>
  <si>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</si>
  <si>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</si>
  <si>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</si>
  <si>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</si>
  <si>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</si>
  <si>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</si>
  <si>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</si>
  <si>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</si>
  <si>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</si>
  <si>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</si>
  <si>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</si>
  <si>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</si>
  <si>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</si>
  <si>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</si>
  <si>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</si>
  <si>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</si>
  <si>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</si>
  <si>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</si>
  <si>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</si>
  <si>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</si>
  <si>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</si>
  <si>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</si>
  <si>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</si>
  <si>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</si>
  <si>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</si>
  <si>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</si>
  <si>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</si>
  <si>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</si>
  <si>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</si>
  <si>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</si>
  <si>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</si>
  <si>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</si>
  <si>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</si>
  <si>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</si>
  <si>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</si>
  <si>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</si>
  <si>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</si>
  <si>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</si>
  <si>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</si>
  <si>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</si>
  <si>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</si>
  <si>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</si>
  <si>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</si>
  <si>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</si>
  <si>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</si>
  <si>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</si>
  <si>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</si>
  <si>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</si>
  <si>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</si>
  <si>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</si>
  <si>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</si>
  <si>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</si>
  <si>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</si>
  <si>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</si>
  <si>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</si>
  <si>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</si>
  <si>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</si>
  <si>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</si>
  <si>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</si>
  <si>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</si>
  <si>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</si>
  <si>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</si>
  <si>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</si>
  <si>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</si>
  <si>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</si>
  <si>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</si>
  <si>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</si>
  <si>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</si>
  <si>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</si>
  <si>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</si>
  <si>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</si>
  <si>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</si>
  <si>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</si>
  <si>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</si>
  <si>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</si>
  <si>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</si>
  <si>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</si>
  <si>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</si>
  <si>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</si>
  <si>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</si>
  <si>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</si>
  <si>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</si>
  <si>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</si>
  <si>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</si>
  <si>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</si>
  <si>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</si>
  <si>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</si>
  <si>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</si>
  <si>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</si>
  <si>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</si>
  <si>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</si>
  <si>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</si>
  <si>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</si>
  <si>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</si>
  <si>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</si>
  <si>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</si>
  <si>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</si>
  <si>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</si>
  <si>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</si>
  <si>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</si>
  <si>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</si>
  <si>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</si>
  <si>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</si>
  <si>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</si>
  <si>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</si>
  <si>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</si>
  <si>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</si>
  <si>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</si>
  <si>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</si>
  <si>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</si>
  <si>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</si>
  <si>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</si>
  <si>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</si>
  <si>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</si>
  <si>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</si>
  <si>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</si>
  <si>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</si>
  <si>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</si>
  <si>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</si>
  <si>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</si>
  <si>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</si>
  <si>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</si>
  <si>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</si>
  <si>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</si>
  <si>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</si>
  <si>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</si>
  <si>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</si>
  <si>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</si>
  <si>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</si>
  <si>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</si>
  <si>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</si>
  <si>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</si>
  <si>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</si>
  <si>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</si>
  <si>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</si>
  <si>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</si>
  <si>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</si>
  <si>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</si>
  <si>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</si>
  <si>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</si>
  <si>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</si>
  <si>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</si>
  <si>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</si>
  <si>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</si>
  <si>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</si>
  <si>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</si>
  <si>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</si>
  <si>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</si>
  <si>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</si>
  <si>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</si>
  <si>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</si>
  <si>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</si>
  <si>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</si>
  <si>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</si>
  <si>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</si>
  <si>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</si>
  <si>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</si>
  <si>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</si>
  <si>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</si>
  <si>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</si>
  <si>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</si>
  <si>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</si>
  <si>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</si>
  <si>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</si>
  <si>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</si>
  <si>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</si>
  <si>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</si>
  <si>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</si>
  <si>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</si>
  <si>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</si>
  <si>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</si>
  <si>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</si>
  <si>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</si>
  <si>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</si>
  <si>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</si>
  <si>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</si>
  <si>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</si>
  <si>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</si>
  <si>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</si>
  <si>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</si>
  <si>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</si>
  <si>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</si>
  <si>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</si>
  <si>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</si>
  <si>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</si>
  <si>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</si>
  <si>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</si>
  <si>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</si>
  <si>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</si>
  <si>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</si>
  <si>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</si>
  <si>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</si>
  <si>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</si>
  <si>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</si>
  <si>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</si>
  <si>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</si>
  <si>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</si>
  <si>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</si>
  <si>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</si>
  <si>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</si>
  <si>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</si>
  <si>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</si>
  <si>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</si>
  <si>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</si>
  <si>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</si>
  <si>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</si>
  <si>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</si>
  <si>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</si>
  <si>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</si>
  <si>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</si>
  <si>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</si>
  <si>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</si>
  <si>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</si>
  <si>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</si>
  <si>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</si>
  <si>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</si>
  <si>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</si>
  <si>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</si>
  <si>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</si>
  <si>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</si>
  <si>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</si>
  <si>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</si>
  <si>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</si>
  <si>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</si>
  <si>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</si>
  <si>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</si>
  <si>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</si>
  <si>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</si>
  <si>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</si>
  <si>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</si>
  <si>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</si>
  <si>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</si>
  <si>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</si>
  <si>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</si>
  <si>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</si>
  <si>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</si>
  <si>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</si>
  <si>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</si>
  <si>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</si>
  <si>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</si>
  <si>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</si>
  <si>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</si>
  <si>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</si>
  <si>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</si>
  <si>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</si>
  <si>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</si>
  <si>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</si>
  <si>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</si>
  <si>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</si>
  <si>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</si>
  <si>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</si>
  <si>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</si>
  <si>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</si>
  <si>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</si>
  <si>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</si>
  <si>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</si>
  <si>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</si>
  <si>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</si>
  <si>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</si>
  <si>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</si>
  <si>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</si>
  <si>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</si>
  <si>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</si>
  <si>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</si>
  <si>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</si>
  <si>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</si>
  <si>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</si>
  <si>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</si>
  <si>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</si>
  <si>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</si>
  <si>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</si>
  <si>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</si>
  <si>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</si>
  <si>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</si>
  <si>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</si>
  <si>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</si>
  <si>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</si>
  <si>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</si>
  <si>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</si>
  <si>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</si>
  <si>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</si>
  <si>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</si>
  <si>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</si>
  <si>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</si>
  <si>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</si>
  <si>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</si>
  <si>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</si>
  <si>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</si>
  <si>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</si>
  <si>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</si>
  <si>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</si>
  <si>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</si>
  <si>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</si>
  <si>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</si>
  <si>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</si>
  <si>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</si>
  <si>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</si>
  <si>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</si>
  <si>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</si>
  <si>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</si>
  <si>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</si>
  <si>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</si>
  <si>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</si>
  <si>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</si>
  <si>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</si>
  <si>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</si>
  <si>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</si>
  <si>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</si>
  <si>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</si>
  <si>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</si>
  <si>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</si>
  <si>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</si>
  <si>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</si>
  <si>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</si>
  <si>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</si>
  <si>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</si>
  <si>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</si>
  <si>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</si>
  <si>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</si>
  <si>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</si>
  <si>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</si>
  <si>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</si>
  <si>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</si>
  <si>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</si>
  <si>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</si>
  <si>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</si>
  <si>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</si>
  <si>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</si>
  <si>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</si>
  <si>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</si>
  <si>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</si>
  <si>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</si>
  <si>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</si>
  <si>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</si>
  <si>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</si>
  <si>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</si>
  <si>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</si>
  <si>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</si>
  <si>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</si>
  <si>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</si>
  <si>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</si>
  <si>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</si>
  <si>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</si>
  <si>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</si>
  <si>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</si>
  <si>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</si>
  <si>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</si>
  <si>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</si>
  <si>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</si>
  <si>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</si>
  <si>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</si>
  <si>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</si>
  <si>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</si>
  <si>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</si>
  <si>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</si>
  <si>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</si>
  <si>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</si>
  <si>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</si>
  <si>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</si>
  <si>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</si>
  <si>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</si>
  <si>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</si>
  <si>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</si>
  <si>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</si>
  <si>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</si>
  <si>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</si>
  <si>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</si>
  <si>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</si>
  <si>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</si>
  <si>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</si>
  <si>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</si>
  <si>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</si>
  <si>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</si>
  <si>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</si>
  <si>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</si>
  <si>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</si>
  <si>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</si>
  <si>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</si>
  <si>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</si>
  <si>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</si>
  <si>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</si>
  <si>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</si>
  <si>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</si>
  <si>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</si>
  <si>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</si>
  <si>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</si>
  <si>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</si>
  <si>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</si>
  <si>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</si>
  <si>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</si>
  <si>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</si>
  <si>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</si>
  <si>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</si>
  <si>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</si>
  <si>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</si>
  <si>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</si>
  <si>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</si>
  <si>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</si>
  <si>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</si>
  <si>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</si>
  <si>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</si>
  <si>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</si>
  <si>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</si>
  <si>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</si>
  <si>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</si>
  <si>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</si>
  <si>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</si>
  <si>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</si>
  <si>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</si>
  <si>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</si>
  <si>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</si>
  <si>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</si>
  <si>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</si>
  <si>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</si>
  <si>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</si>
  <si>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</si>
  <si>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</si>
  <si>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</si>
  <si>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</si>
  <si>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</si>
  <si>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</si>
  <si>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</si>
  <si>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</si>
  <si>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</si>
  <si>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</si>
  <si>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</si>
  <si>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</si>
  <si>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</si>
  <si>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</si>
  <si>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</si>
  <si>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</si>
  <si>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</si>
  <si>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</si>
  <si>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</si>
  <si>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</si>
  <si>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</si>
  <si>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</si>
  <si>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</si>
  <si>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</si>
  <si>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</si>
  <si>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</si>
  <si>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</si>
  <si>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</si>
  <si>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</si>
  <si>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</si>
  <si>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</si>
  <si>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</si>
  <si>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</si>
  <si>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</si>
  <si>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</si>
  <si>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</si>
  <si>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</si>
  <si>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</si>
  <si>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</si>
  <si>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</si>
  <si>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</si>
  <si>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</si>
  <si>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</si>
  <si>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</si>
  <si>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</si>
  <si>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</si>
  <si>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</si>
  <si>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</si>
  <si>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</si>
  <si>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</si>
  <si>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</si>
  <si>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</si>
  <si>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</si>
  <si>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</si>
  <si>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</si>
  <si>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</si>
  <si>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</si>
  <si>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</si>
  <si>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</si>
  <si>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</si>
  <si>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</si>
  <si>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</si>
  <si>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</si>
  <si>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</si>
  <si>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</si>
  <si>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</si>
  <si>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</si>
  <si>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</si>
  <si>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</si>
  <si>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</si>
  <si>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</si>
  <si>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</si>
  <si>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</si>
  <si>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</si>
  <si>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</si>
  <si>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</si>
  <si>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</si>
  <si>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</si>
  <si>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</si>
  <si>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</si>
  <si>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</si>
  <si>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</si>
  <si>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</si>
  <si>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</si>
  <si>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</si>
  <si>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</si>
  <si>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</si>
  <si>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</si>
  <si>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</si>
  <si>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</si>
  <si>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</si>
  <si>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</si>
  <si>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</si>
  <si>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</si>
  <si>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</si>
  <si>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</si>
  <si>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</si>
  <si>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</si>
  <si>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</si>
  <si>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</si>
  <si>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</si>
  <si>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</si>
  <si>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</si>
  <si>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</si>
  <si>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</si>
  <si>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</si>
  <si>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</si>
  <si>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</si>
  <si>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</si>
  <si>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</si>
  <si>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</si>
  <si>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</si>
  <si>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</si>
  <si>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</si>
  <si>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</si>
  <si>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</si>
  <si>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</si>
  <si>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</si>
  <si>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</si>
  <si>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</si>
  <si>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</si>
  <si>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</si>
  <si>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</si>
  <si>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</si>
  <si>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</si>
  <si>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</si>
  <si>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</si>
  <si>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</si>
  <si>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</si>
  <si>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</si>
  <si>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</si>
  <si>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</si>
  <si>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</si>
  <si>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</si>
  <si>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</si>
  <si>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</si>
  <si>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</si>
  <si>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</si>
  <si>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</si>
  <si>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</si>
  <si>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</si>
  <si>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</si>
  <si>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</si>
  <si>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</si>
  <si>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</si>
  <si>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</si>
  <si>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</si>
  <si>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</si>
  <si>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</si>
  <si>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</si>
  <si>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</si>
  <si>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</si>
  <si>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</si>
  <si>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</si>
  <si>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</si>
  <si>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</si>
  <si>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</si>
  <si>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</si>
  <si>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</si>
  <si>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</si>
  <si>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</si>
  <si>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</si>
  <si>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</si>
  <si>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</si>
  <si>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</si>
  <si>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</si>
  <si>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</si>
  <si>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</si>
  <si>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</si>
  <si>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</si>
  <si>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</si>
  <si>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</si>
  <si>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</si>
  <si>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</si>
  <si>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</si>
  <si>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</si>
  <si>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</si>
  <si>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</si>
  <si>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</si>
  <si>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</si>
  <si>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</si>
  <si>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</si>
  <si>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</si>
  <si>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</si>
  <si>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</si>
  <si>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</si>
  <si>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</si>
  <si>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</si>
  <si>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</si>
  <si>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</si>
  <si>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</si>
  <si>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</si>
  <si>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</si>
  <si>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</si>
  <si>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</si>
  <si>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</si>
  <si>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</si>
  <si>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</si>
  <si>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</si>
  <si>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</si>
  <si>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</si>
  <si>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</si>
  <si>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</si>
  <si>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</si>
  <si>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</si>
  <si>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</si>
  <si>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</si>
  <si>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</si>
  <si>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</si>
  <si>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</si>
  <si>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</si>
  <si>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</si>
  <si>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</si>
  <si>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</si>
  <si>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</si>
  <si>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</si>
  <si>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</si>
  <si>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</si>
  <si>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</si>
  <si>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</si>
  <si>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</si>
  <si>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</si>
  <si>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</si>
  <si>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</si>
  <si>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</si>
  <si>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</si>
  <si>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</si>
  <si>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</si>
  <si>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</si>
  <si>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</si>
  <si>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</si>
  <si>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</si>
  <si>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</si>
  <si>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</si>
  <si>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</si>
  <si>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</si>
  <si>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</si>
  <si>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</si>
  <si>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</si>
  <si>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</si>
  <si>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</si>
  <si>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</si>
  <si>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</si>
  <si>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</si>
  <si>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</si>
  <si>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</si>
  <si>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</si>
  <si>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</si>
  <si>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</si>
  <si>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</si>
  <si>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</si>
  <si>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</si>
  <si>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</si>
  <si>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</si>
  <si>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</si>
  <si>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</si>
  <si>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</si>
  <si>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</si>
  <si>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</si>
  <si>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</si>
  <si>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</si>
  <si>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</si>
  <si>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</si>
  <si>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</si>
  <si>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</si>
  <si>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</si>
  <si>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</si>
  <si>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</si>
  <si>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</si>
  <si>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</si>
  <si>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</si>
  <si>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</si>
  <si>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</si>
  <si>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</si>
  <si>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</si>
  <si>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</si>
  <si>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</si>
  <si>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</si>
  <si>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</si>
  <si>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</si>
  <si>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</si>
  <si>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</si>
  <si>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</si>
  <si>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</si>
  <si>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</si>
  <si>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</si>
  <si>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</si>
  <si>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</si>
  <si>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</si>
  <si>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</si>
  <si>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</si>
  <si>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</si>
  <si>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</si>
  <si>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</si>
  <si>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</si>
  <si>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</si>
  <si>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</si>
  <si>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</si>
  <si>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</si>
  <si>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</si>
  <si>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</si>
  <si>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</si>
  <si>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</si>
  <si>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</si>
  <si>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</si>
  <si>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</si>
  <si>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</si>
  <si>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</si>
  <si>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</si>
  <si>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</si>
  <si>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</si>
  <si>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</si>
  <si>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</si>
  <si>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</si>
  <si>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</si>
  <si>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</si>
  <si>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</si>
  <si>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</si>
  <si>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</si>
  <si>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</si>
  <si>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</si>
  <si>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</si>
  <si>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</si>
  <si>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</si>
  <si>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</si>
  <si>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</si>
  <si>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</si>
  <si>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</si>
  <si>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</si>
  <si>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</si>
  <si>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</si>
  <si>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</si>
  <si>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</si>
  <si>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</si>
  <si>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</si>
  <si>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</si>
  <si>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</si>
  <si>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</si>
  <si>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</si>
  <si>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</si>
  <si>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</si>
  <si>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</si>
  <si>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</si>
  <si>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</si>
  <si>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</si>
  <si>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</si>
  <si>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</si>
  <si>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</si>
  <si>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</si>
  <si>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</si>
  <si>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</si>
  <si>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</si>
  <si>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</si>
  <si>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</si>
  <si>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</si>
  <si>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</si>
  <si>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</si>
  <si>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</si>
  <si>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</si>
  <si>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</si>
  <si>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</si>
  <si>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</si>
  <si>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</si>
  <si>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</si>
  <si>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</si>
  <si>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</si>
  <si>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</si>
  <si>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</si>
  <si>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</si>
  <si>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</si>
  <si>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</si>
  <si>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</si>
  <si>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</si>
  <si>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</si>
  <si>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</si>
  <si>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</si>
  <si>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</si>
  <si>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</si>
  <si>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</si>
  <si>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</si>
  <si>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</si>
  <si>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</si>
  <si>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</si>
  <si>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</si>
  <si>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</si>
  <si>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</si>
  <si>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</si>
  <si>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</si>
  <si>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</si>
  <si>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</si>
  <si>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</si>
  <si>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</si>
  <si>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</si>
  <si>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</si>
  <si>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</si>
  <si>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</si>
  <si>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</si>
  <si>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</si>
  <si>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</si>
  <si>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</si>
  <si>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</si>
  <si>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</si>
  <si>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</si>
  <si>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</si>
  <si>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</si>
  <si>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</si>
  <si>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</si>
  <si>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</si>
  <si>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</si>
  <si>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</si>
  <si>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</si>
  <si>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</si>
  <si>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</si>
  <si>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</si>
  <si>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</si>
  <si>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</si>
  <si>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</si>
  <si>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</si>
  <si>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</si>
  <si>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</si>
  <si>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</si>
  <si>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</si>
  <si>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</si>
  <si>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</si>
  <si>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</si>
  <si>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</si>
  <si>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</si>
  <si>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</si>
  <si>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</si>
  <si>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</si>
  <si>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</si>
  <si>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</si>
  <si>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</si>
  <si>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</si>
  <si>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</si>
  <si>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</si>
  <si>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</si>
  <si>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</si>
  <si>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</si>
  <si>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</si>
  <si>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</si>
  <si>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</si>
  <si>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</si>
  <si>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</si>
  <si>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</si>
  <si>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</si>
  <si>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</si>
  <si>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</si>
  <si>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</si>
  <si>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</si>
  <si>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</si>
  <si>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</si>
  <si>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</si>
  <si>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</si>
  <si>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</si>
  <si>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</si>
  <si>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</si>
  <si>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</si>
  <si>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</si>
  <si>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</si>
  <si>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</si>
  <si>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</si>
  <si>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</si>
  <si>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</si>
  <si>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</si>
  <si>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</si>
  <si>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</si>
  <si>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</si>
  <si>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</si>
  <si>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</si>
  <si>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</si>
  <si>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</si>
  <si>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</si>
  <si>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</si>
  <si>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</si>
  <si>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</si>
  <si>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</si>
  <si>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</si>
  <si>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</si>
  <si>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</si>
  <si>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</si>
  <si>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</si>
  <si>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</si>
  <si>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</si>
  <si>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</si>
  <si>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</si>
  <si>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</si>
  <si>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</si>
  <si>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</si>
  <si>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</si>
  <si>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</si>
  <si>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</si>
  <si>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</si>
  <si>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</si>
  <si>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</si>
  <si>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</si>
  <si>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</si>
  <si>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</si>
  <si>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</si>
  <si>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</si>
  <si>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</si>
  <si>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</si>
  <si>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</si>
  <si>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</si>
  <si>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</si>
  <si>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</si>
  <si>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</si>
  <si>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</si>
  <si>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</si>
  <si>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</si>
  <si>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</si>
  <si>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</si>
  <si>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</si>
  <si>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</si>
  <si>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</si>
  <si>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</si>
  <si>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</si>
  <si>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</si>
  <si>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</si>
  <si>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</si>
  <si>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</si>
  <si>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</si>
  <si>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</si>
  <si>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</si>
  <si>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</si>
  <si>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</si>
  <si>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</si>
  <si>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</si>
  <si>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</si>
  <si>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</si>
  <si>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</si>
  <si>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</si>
  <si>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</si>
  <si>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</si>
  <si>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</si>
  <si>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</si>
  <si>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</si>
  <si>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</si>
  <si>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</si>
  <si>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</si>
  <si>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</si>
  <si>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</si>
  <si>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</si>
  <si>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</si>
  <si>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</si>
  <si>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</si>
  <si>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</si>
  <si>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</si>
  <si>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</si>
  <si>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</si>
  <si>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</si>
  <si>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</si>
  <si>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</si>
  <si>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</si>
  <si>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</si>
  <si>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</si>
  <si>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</si>
  <si>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</si>
  <si>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</si>
  <si>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</si>
  <si>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</si>
  <si>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</si>
  <si>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</si>
  <si>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</si>
  <si>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</si>
  <si>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</si>
  <si>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</si>
  <si>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</si>
  <si>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</si>
  <si>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</si>
  <si>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</si>
  <si>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</si>
  <si>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</si>
  <si>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</si>
  <si>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</si>
  <si>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</si>
  <si>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</si>
  <si>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</si>
  <si>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</si>
  <si>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</si>
  <si>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</si>
  <si>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</si>
  <si>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</si>
  <si>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</si>
  <si>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</si>
  <si>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</si>
  <si>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</si>
  <si>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</si>
  <si>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</si>
  <si>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</si>
  <si>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</si>
  <si>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</si>
  <si>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</si>
  <si>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</si>
  <si>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</si>
  <si>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</si>
  <si>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</si>
  <si>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</si>
  <si>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</si>
  <si>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</si>
  <si>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</si>
  <si>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</si>
  <si>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</si>
  <si>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</si>
  <si>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</si>
  <si>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</si>
  <si>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</si>
  <si>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</si>
  <si>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</si>
  <si>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</si>
  <si>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</si>
  <si>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</si>
  <si>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</si>
  <si>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</si>
  <si>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</si>
  <si>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</si>
  <si>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</si>
  <si>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</si>
  <si>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</si>
  <si>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</si>
  <si>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</si>
  <si>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</si>
  <si>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</si>
  <si>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</si>
  <si>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</si>
  <si>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</si>
  <si>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</si>
  <si>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</si>
  <si>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</si>
  <si>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</si>
  <si>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</si>
  <si>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</si>
  <si>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</si>
  <si>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</si>
  <si>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</si>
  <si>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</si>
  <si>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</si>
  <si>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</si>
  <si>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</si>
  <si>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</si>
  <si>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</si>
  <si>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</si>
  <si>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</si>
  <si>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</si>
  <si>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</si>
  <si>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</si>
  <si>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</si>
  <si>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</si>
  <si>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</si>
  <si>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</si>
  <si>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</si>
  <si>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</si>
  <si>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</si>
  <si>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</si>
  <si>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</si>
  <si>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</si>
  <si>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</si>
  <si>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</si>
  <si>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</si>
  <si>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</si>
  <si>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</si>
  <si>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</si>
  <si>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</si>
  <si>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</si>
  <si>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</si>
  <si>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</si>
  <si>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</si>
  <si>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</si>
  <si>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</si>
  <si>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</si>
  <si>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</si>
  <si>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</si>
  <si>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</si>
  <si>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</si>
  <si>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</si>
  <si>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</si>
  <si>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</si>
  <si>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</si>
  <si>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</si>
  <si>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</si>
  <si>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</si>
  <si>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</si>
  <si>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</si>
  <si>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</si>
  <si>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</si>
  <si>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</si>
  <si>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</si>
  <si>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</si>
  <si>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</si>
  <si>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</si>
  <si>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</si>
  <si>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</si>
  <si>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</si>
  <si>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</si>
  <si>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</si>
  <si>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</si>
  <si>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</si>
  <si>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</si>
  <si>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</si>
  <si>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</si>
  <si>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</si>
  <si>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</si>
  <si>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</si>
  <si>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</si>
  <si>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</si>
  <si>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</si>
  <si>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</si>
  <si>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</si>
  <si>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</si>
  <si>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</si>
  <si>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</si>
  <si>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</si>
  <si>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</si>
  <si>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</si>
  <si>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</si>
  <si>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</si>
  <si>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</si>
  <si>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</si>
  <si>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</si>
  <si>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</si>
  <si>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</si>
  <si>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</si>
  <si>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</si>
  <si>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</si>
  <si>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</si>
  <si>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</si>
  <si>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</si>
  <si>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</si>
  <si>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</si>
  <si>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</si>
  <si>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</si>
  <si>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</si>
  <si>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</si>
  <si>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</si>
  <si>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</si>
  <si>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</si>
  <si>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</si>
  <si>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</si>
  <si>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</si>
  <si>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</si>
  <si>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</si>
  <si>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</si>
  <si>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</si>
  <si>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</si>
  <si>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</si>
  <si>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</si>
  <si>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</si>
  <si>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</si>
  <si>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</si>
  <si>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</si>
  <si>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</si>
  <si>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</si>
  <si>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</si>
  <si>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</si>
  <si>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</si>
  <si>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</si>
  <si>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</si>
  <si>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</si>
  <si>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</si>
  <si>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</si>
  <si>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</si>
  <si>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</si>
  <si>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</si>
  <si>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</si>
  <si>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</si>
  <si>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</si>
  <si>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</si>
  <si>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</si>
  <si>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</si>
  <si>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</si>
  <si>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</si>
  <si>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</si>
  <si>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</si>
  <si>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</si>
  <si>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</si>
  <si>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</si>
  <si>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</si>
  <si>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</si>
  <si>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</si>
  <si>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</si>
  <si>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</si>
  <si>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</si>
  <si>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</si>
  <si>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</si>
  <si>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</si>
  <si>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</si>
  <si>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</si>
  <si>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</si>
  <si>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</si>
  <si>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</si>
  <si>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</si>
  <si>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</si>
  <si>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</si>
  <si>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</si>
  <si>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</si>
  <si>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</si>
  <si>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</si>
  <si>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</si>
  <si>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</si>
  <si>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</si>
  <si>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</si>
  <si>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</si>
  <si>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</si>
  <si>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</si>
  <si>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</si>
  <si>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</si>
  <si>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</si>
  <si>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</si>
  <si>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</si>
  <si>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</si>
  <si>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</si>
  <si>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</si>
  <si>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</si>
  <si>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</si>
  <si>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</si>
  <si>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</si>
  <si>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</si>
  <si>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</si>
  <si>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</si>
  <si>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</si>
  <si>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</si>
  <si>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</si>
  <si>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</si>
  <si>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</si>
  <si>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</si>
  <si>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</si>
  <si>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</si>
  <si>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</si>
  <si>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</si>
  <si>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</si>
  <si>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</si>
  <si>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</si>
  <si>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</si>
  <si>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</si>
  <si>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</si>
  <si>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</si>
  <si>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</si>
  <si>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</si>
  <si>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</si>
  <si>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</si>
  <si>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</si>
  <si>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</si>
  <si>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</si>
  <si>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</si>
  <si>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</si>
  <si>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</si>
  <si>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</si>
  <si>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</si>
  <si>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</si>
  <si>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</si>
  <si>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</si>
  <si>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</si>
  <si>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</si>
  <si>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</si>
  <si>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</si>
  <si>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</si>
  <si>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</si>
  <si>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</si>
  <si>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</si>
  <si>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</si>
  <si>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</si>
  <si>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</si>
  <si>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</si>
  <si>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</si>
  <si>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</si>
  <si>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</si>
  <si>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</si>
  <si>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</si>
  <si>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</si>
  <si>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</si>
  <si>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</si>
  <si>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</si>
  <si>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</si>
  <si>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</si>
  <si>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</si>
  <si>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</si>
  <si>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</si>
  <si>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</si>
  <si>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</si>
  <si>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</si>
  <si>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</si>
  <si>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</si>
  <si>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</si>
  <si>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</si>
  <si>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</si>
  <si>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</si>
  <si>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</si>
  <si>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</si>
  <si>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</si>
  <si>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</si>
  <si>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</si>
  <si>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</si>
  <si>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</si>
  <si>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</si>
  <si>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</si>
  <si>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</si>
  <si>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</si>
  <si>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</si>
  <si>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</si>
  <si>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</si>
  <si>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</si>
  <si>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</si>
  <si>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</si>
  <si>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</si>
  <si>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</si>
  <si>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</si>
  <si>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</si>
  <si>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</si>
  <si>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</si>
  <si>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</si>
  <si>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</si>
  <si>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</si>
  <si>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</si>
  <si>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</si>
  <si>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</si>
  <si>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</si>
  <si>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</si>
  <si>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</si>
  <si>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</si>
  <si>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</si>
  <si>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</si>
  <si>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</si>
  <si>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</si>
  <si>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</si>
  <si>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</si>
  <si>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</si>
  <si>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</si>
  <si>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</si>
  <si>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</si>
  <si>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</si>
  <si>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</si>
  <si>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</si>
  <si>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</si>
  <si>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</si>
  <si>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</si>
  <si>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</si>
  <si>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</si>
  <si>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</si>
  <si>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</si>
  <si>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</si>
  <si>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</si>
  <si>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</si>
  <si>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</si>
  <si>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</si>
  <si>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</si>
  <si>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</si>
  <si>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</si>
  <si>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</si>
  <si>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</si>
  <si>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</si>
  <si>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</si>
  <si>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</si>
  <si>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</si>
  <si>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</si>
  <si>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</si>
  <si>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</si>
  <si>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</si>
  <si>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</si>
  <si>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</si>
  <si>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</si>
  <si>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</si>
  <si>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</si>
  <si>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</si>
  <si>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</si>
  <si>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</si>
  <si>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</si>
  <si>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</si>
  <si>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</si>
  <si>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</si>
  <si>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</si>
  <si>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</si>
  <si>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</si>
  <si>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</si>
  <si>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</si>
  <si>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</si>
  <si>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</si>
  <si>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</si>
  <si>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</si>
  <si>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</si>
  <si>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</si>
  <si>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</si>
  <si>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</si>
  <si>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</si>
  <si>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</si>
  <si>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</si>
  <si>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</si>
  <si>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</si>
  <si>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</si>
  <si>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</si>
  <si>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</si>
  <si>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</si>
  <si>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</si>
  <si>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</si>
  <si>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</si>
  <si>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</si>
  <si>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</si>
  <si>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</si>
  <si>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</si>
  <si>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</si>
  <si>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</si>
  <si>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</si>
  <si>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</si>
  <si>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</si>
  <si>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</si>
  <si>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</si>
  <si>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</si>
  <si>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</si>
  <si>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</si>
  <si>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</si>
  <si>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</si>
  <si>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</si>
  <si>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</si>
  <si>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</si>
  <si>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</si>
  <si>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</si>
  <si>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</si>
  <si>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</si>
  <si>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</si>
  <si>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</si>
  <si>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</si>
  <si>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</si>
  <si>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</si>
  <si>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</si>
  <si>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</si>
  <si>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</si>
  <si>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</si>
  <si>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</si>
  <si>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</si>
  <si>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</si>
  <si>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</si>
  <si>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</si>
  <si>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</si>
  <si>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</si>
  <si>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</si>
  <si>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</si>
  <si>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</si>
  <si>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</si>
  <si>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</si>
  <si>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</si>
  <si>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</si>
  <si>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</si>
  <si>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</si>
  <si>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</si>
  <si>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</si>
  <si>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</si>
  <si>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</si>
  <si>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</si>
  <si>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</si>
  <si>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</si>
  <si>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</si>
  <si>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</si>
  <si>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</si>
  <si>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</si>
  <si>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</si>
  <si>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</si>
  <si>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</si>
  <si>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</si>
  <si>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</si>
  <si>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</si>
  <si>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</si>
  <si>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</si>
  <si>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</si>
  <si>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</si>
  <si>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</si>
  <si>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</si>
  <si>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</si>
  <si>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</si>
  <si>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</si>
  <si>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</si>
  <si>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</si>
  <si>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</si>
  <si>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</si>
  <si>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</si>
  <si>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</si>
  <si>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</si>
  <si>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</si>
  <si>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</si>
  <si>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</si>
  <si>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</si>
  <si>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</si>
  <si>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</si>
  <si>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</si>
  <si>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</si>
  <si>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</si>
  <si>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</si>
  <si>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</si>
  <si>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</si>
  <si>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</si>
  <si>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</si>
  <si>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</si>
  <si>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</si>
  <si>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</si>
  <si>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</si>
  <si>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</si>
  <si>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</si>
  <si>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</si>
  <si>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</si>
  <si>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</si>
  <si>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</si>
  <si>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</si>
  <si>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</si>
  <si>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</si>
  <si>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</si>
  <si>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</si>
  <si>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</si>
  <si>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</si>
  <si>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</si>
  <si>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</si>
  <si>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</si>
  <si>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</si>
  <si>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</si>
  <si>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</si>
  <si>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</si>
  <si>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</si>
  <si>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</si>
  <si>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</si>
  <si>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</si>
  <si>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</si>
  <si>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</si>
  <si>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</si>
  <si>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</si>
  <si>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</si>
  <si>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</si>
  <si>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</si>
  <si>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</si>
  <si>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</si>
  <si>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</si>
  <si>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</si>
  <si>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</si>
  <si>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</si>
  <si>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</si>
  <si>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</si>
  <si>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</si>
  <si>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</si>
  <si>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</si>
  <si>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</si>
  <si>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</si>
  <si>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</si>
  <si>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</si>
  <si>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</si>
  <si>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</si>
  <si>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</si>
  <si>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</si>
  <si>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</si>
  <si>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</si>
  <si>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</si>
  <si>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</si>
  <si>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</si>
  <si>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</si>
  <si>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</si>
  <si>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</si>
  <si>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</si>
  <si>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</si>
  <si>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</si>
  <si>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</si>
  <si>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</si>
  <si>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</si>
  <si>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</si>
  <si>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</si>
  <si>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</si>
  <si>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</si>
  <si>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</si>
  <si>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</si>
  <si>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</si>
  <si>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</si>
  <si>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</si>
  <si>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</si>
  <si>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</si>
  <si>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</si>
  <si>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</si>
  <si>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</si>
  <si>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</si>
  <si>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</si>
  <si>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</si>
  <si>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</si>
  <si>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</si>
  <si>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</si>
  <si>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</si>
  <si>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</si>
  <si>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</si>
  <si>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</si>
  <si>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</si>
  <si>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</si>
  <si>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</si>
  <si>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</si>
  <si>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</si>
  <si>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</si>
  <si>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</si>
  <si>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</si>
  <si>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</si>
  <si>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</si>
  <si>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</si>
  <si>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</si>
  <si>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</si>
  <si>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</si>
  <si>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</si>
  <si>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</si>
  <si>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</si>
  <si>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</si>
  <si>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</si>
  <si>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</si>
  <si>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</si>
  <si>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</si>
  <si>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</si>
  <si>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</si>
  <si>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</si>
  <si>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</si>
  <si>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</si>
  <si>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</si>
  <si>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</si>
  <si>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</si>
  <si>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</si>
  <si>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</si>
  <si>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</si>
  <si>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</si>
  <si>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</si>
  <si>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</si>
  <si>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</si>
  <si>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</si>
  <si>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</si>
  <si>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</si>
  <si>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</si>
  <si>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</si>
  <si>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</si>
  <si>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</si>
  <si>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</si>
  <si>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</si>
  <si>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</si>
  <si>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</si>
  <si>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</si>
  <si>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</si>
  <si>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</si>
  <si>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</si>
  <si>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</si>
  <si>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</si>
  <si>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</si>
  <si>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</si>
  <si>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</si>
  <si>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</si>
  <si>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</si>
  <si>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</si>
  <si>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</si>
  <si>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</si>
  <si>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</si>
  <si>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</si>
  <si>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</si>
  <si>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</si>
  <si>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</si>
  <si>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</si>
  <si>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</si>
  <si>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</si>
  <si>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</si>
  <si>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</si>
  <si>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</si>
  <si>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</si>
  <si>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</si>
  <si>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</si>
  <si>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</si>
  <si>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</si>
  <si>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</si>
  <si>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</si>
  <si>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</si>
  <si>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</si>
  <si>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</si>
  <si>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</si>
  <si>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</si>
  <si>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</si>
  <si>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</si>
  <si>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</si>
  <si>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</si>
  <si>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</si>
  <si>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</si>
  <si>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</si>
  <si>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</si>
  <si>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</si>
  <si>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</si>
  <si>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</si>
  <si>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</si>
  <si>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</si>
  <si>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</si>
  <si>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</si>
  <si>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</si>
  <si>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</si>
  <si>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</si>
  <si>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</si>
  <si>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</si>
  <si>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</si>
  <si>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</si>
  <si>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</si>
  <si>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</si>
  <si>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</si>
  <si>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</si>
  <si>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</si>
  <si>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</si>
  <si>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</si>
  <si>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</si>
  <si>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</si>
  <si>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</si>
  <si>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</si>
  <si>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</si>
  <si>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</si>
  <si>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</si>
  <si>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</si>
  <si>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</si>
  <si>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</si>
  <si>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</si>
  <si>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</si>
  <si>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</si>
  <si>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</si>
  <si>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</si>
  <si>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</si>
  <si>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</si>
  <si>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</si>
  <si>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</si>
  <si>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</si>
  <si>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</si>
  <si>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</si>
  <si>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</si>
  <si>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</si>
  <si>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</si>
  <si>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</si>
  <si>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</si>
  <si>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</si>
  <si>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</si>
  <si>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</si>
  <si>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</si>
  <si>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</si>
  <si>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</si>
  <si>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</si>
  <si>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</si>
  <si>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</si>
  <si>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</si>
  <si>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</si>
  <si>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</si>
  <si>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</si>
  <si>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</si>
  <si>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</si>
  <si>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</si>
  <si>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</si>
  <si>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</si>
  <si>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</si>
  <si>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</si>
  <si>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</si>
  <si>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</si>
  <si>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</si>
  <si>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</si>
  <si>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</si>
  <si>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</si>
  <si>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</si>
  <si>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</si>
  <si>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</si>
  <si>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</si>
  <si>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</si>
  <si>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</si>
  <si>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</si>
  <si>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</si>
  <si>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</si>
  <si>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</si>
  <si>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</si>
  <si>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</si>
  <si>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</si>
  <si>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</si>
  <si>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</si>
  <si>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</si>
  <si>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</si>
  <si>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</si>
  <si>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</si>
  <si>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</si>
  <si>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</si>
  <si>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</si>
  <si>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</si>
  <si>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</si>
  <si>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</si>
  <si>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</si>
  <si>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</si>
  <si>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</si>
  <si>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</si>
  <si>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</si>
  <si>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</si>
  <si>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</si>
  <si>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</si>
  <si>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</si>
  <si>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</si>
  <si>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</si>
  <si>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</si>
  <si>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</si>
  <si>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</si>
  <si>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</si>
  <si>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</si>
  <si>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</si>
  <si>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</si>
  <si>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</si>
  <si>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</si>
  <si>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</si>
  <si>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</si>
  <si>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</si>
  <si>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</si>
  <si>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</si>
  <si>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</si>
  <si>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</si>
  <si>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</si>
  <si>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</si>
  <si>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</si>
  <si>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</si>
  <si>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</si>
  <si>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</si>
  <si>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</si>
  <si>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</si>
  <si>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</si>
  <si>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</si>
  <si>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</si>
  <si>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</si>
  <si>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</si>
  <si>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</si>
  <si>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</si>
  <si>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</si>
  <si>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</si>
  <si>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</si>
  <si>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</si>
  <si>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</si>
  <si>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</si>
  <si>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</si>
  <si>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</si>
  <si>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</si>
  <si>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</si>
  <si>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</si>
  <si>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</si>
  <si>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</si>
  <si>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</si>
  <si>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</si>
  <si>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</si>
  <si>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</si>
  <si>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</si>
  <si>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</si>
  <si>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</si>
  <si>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</si>
  <si>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</si>
  <si>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</si>
  <si>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</si>
  <si>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</si>
  <si>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</si>
  <si>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</si>
  <si>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</si>
  <si>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</si>
  <si>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</si>
  <si>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</si>
  <si>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</si>
  <si>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</si>
  <si>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</si>
  <si>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</si>
  <si>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</si>
  <si>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</si>
  <si>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</si>
  <si>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</si>
  <si>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</si>
  <si>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</si>
  <si>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</si>
  <si>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</si>
  <si>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</si>
  <si>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</si>
  <si>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</si>
  <si>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</si>
  <si>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</si>
  <si>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</si>
  <si>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</si>
  <si>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</si>
  <si>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</si>
  <si>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</si>
  <si>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</si>
  <si>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</si>
  <si>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</si>
  <si>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</si>
  <si>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</si>
  <si>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</si>
  <si>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</si>
  <si>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</si>
  <si>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</si>
  <si>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</si>
  <si>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</si>
  <si>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</si>
  <si>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</si>
  <si>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</si>
  <si>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</si>
  <si>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</si>
  <si>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</si>
  <si>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</si>
  <si>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</si>
  <si>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</si>
  <si>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</si>
  <si>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</si>
  <si>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</si>
  <si>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</si>
  <si>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</si>
  <si>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</si>
  <si>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</si>
  <si>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</si>
  <si>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</si>
  <si>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</si>
  <si>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</si>
  <si>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</si>
  <si>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</si>
  <si>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</si>
  <si>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</si>
  <si>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</si>
  <si>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</si>
  <si>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</si>
  <si>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</si>
  <si>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</si>
  <si>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</si>
  <si>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</si>
  <si>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</si>
  <si>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</si>
  <si>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</si>
  <si>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</si>
  <si>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</si>
  <si>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</si>
  <si>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</si>
  <si>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</si>
  <si>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</si>
  <si>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</si>
  <si>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</si>
  <si>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</si>
  <si>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</si>
  <si>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</si>
  <si>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</si>
  <si>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</si>
  <si>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</si>
  <si>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</si>
  <si>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</si>
  <si>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</si>
  <si>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</si>
  <si>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</si>
  <si>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</si>
  <si>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</si>
  <si>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</si>
  <si>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</si>
  <si>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</si>
  <si>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</si>
  <si>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</si>
  <si>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</si>
  <si>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</si>
  <si>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</si>
  <si>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</si>
  <si>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</si>
  <si>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</si>
  <si>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</si>
  <si>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</si>
  <si>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</si>
  <si>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</si>
  <si>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</si>
  <si>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</si>
  <si>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</si>
  <si>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</si>
  <si>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</si>
  <si>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</si>
  <si>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</si>
  <si>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</si>
  <si>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</si>
  <si>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</si>
  <si>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</si>
  <si>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</si>
  <si>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</si>
  <si>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</si>
  <si>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</si>
  <si>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</si>
  <si>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</si>
  <si>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</si>
  <si>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</si>
  <si>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</si>
  <si>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</si>
  <si>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</si>
  <si>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</si>
  <si>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</si>
  <si>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</si>
  <si>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</si>
  <si>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</si>
  <si>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</si>
  <si>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</si>
  <si>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</si>
  <si>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</si>
  <si>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</si>
  <si>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</si>
  <si>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</si>
  <si>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</si>
  <si>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</si>
  <si>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</si>
  <si>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</si>
  <si>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</si>
  <si>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</si>
  <si>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</si>
  <si>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</si>
  <si>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</si>
  <si>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</si>
  <si>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</si>
  <si>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</si>
  <si>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</si>
  <si>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</si>
  <si>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</si>
  <si>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</si>
  <si>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</si>
  <si>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</si>
  <si>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</si>
  <si>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</si>
  <si>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</si>
  <si>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</si>
  <si>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</si>
  <si>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</si>
  <si>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</si>
  <si>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</si>
  <si>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</si>
  <si>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</si>
  <si>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</si>
  <si>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</si>
  <si>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</si>
  <si>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</si>
  <si>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</si>
  <si>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</si>
  <si>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</si>
  <si>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</si>
  <si>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</si>
  <si>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</si>
  <si>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</si>
  <si>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</si>
  <si>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</si>
  <si>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</si>
  <si>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</si>
  <si>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</si>
  <si>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</si>
  <si>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</si>
  <si>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</si>
  <si>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</si>
  <si>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</si>
  <si>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</si>
  <si>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</si>
  <si>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</si>
  <si>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</si>
  <si>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</si>
  <si>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</si>
  <si>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</si>
  <si>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</si>
  <si>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</si>
  <si>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</si>
  <si>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</si>
  <si>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</si>
  <si>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</si>
  <si>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</si>
  <si>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</si>
  <si>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</si>
  <si>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</si>
  <si>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</si>
  <si>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</si>
  <si>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</si>
  <si>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</si>
  <si>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</si>
  <si>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</si>
  <si>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</si>
  <si>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</si>
  <si>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</si>
  <si>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</si>
  <si>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</si>
  <si>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</si>
  <si>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</si>
  <si>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</si>
  <si>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</si>
  <si>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</si>
  <si>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</si>
  <si>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</si>
  <si>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</si>
  <si>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</si>
  <si>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</si>
  <si>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</si>
  <si>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</si>
  <si>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</si>
  <si>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</si>
  <si>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</si>
  <si>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</si>
  <si>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</si>
  <si>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</si>
  <si>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</si>
  <si>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</si>
  <si>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</si>
  <si>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</si>
  <si>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</si>
  <si>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</si>
  <si>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</si>
  <si>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</si>
  <si>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</si>
  <si>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</si>
  <si>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</si>
  <si>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</si>
  <si>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</si>
  <si>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</si>
  <si>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</si>
  <si>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</si>
  <si>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</si>
  <si>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</si>
  <si>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</si>
  <si>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</si>
  <si>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</si>
  <si>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</si>
  <si>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</si>
  <si>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</si>
  <si>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</si>
  <si>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</si>
  <si>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</si>
  <si>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</si>
  <si>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</si>
  <si>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</si>
  <si>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</si>
  <si>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</si>
  <si>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</si>
  <si>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</si>
  <si>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</si>
  <si>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</si>
  <si>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</si>
  <si>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</si>
  <si>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</si>
  <si>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</si>
  <si>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</si>
  <si>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</si>
  <si>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</si>
  <si>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</si>
  <si>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</si>
  <si>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</si>
  <si>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</si>
  <si>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</si>
  <si>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</si>
  <si>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</si>
  <si>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</si>
  <si>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</si>
  <si>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</si>
  <si>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</si>
  <si>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</si>
  <si>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</si>
  <si>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</si>
  <si>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</si>
  <si>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</si>
  <si>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</si>
  <si>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</si>
  <si>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</si>
  <si>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</si>
  <si>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</si>
  <si>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</si>
  <si>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</si>
  <si>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</si>
  <si>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</si>
  <si>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</si>
  <si>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</si>
  <si>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</si>
  <si>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</si>
  <si>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</si>
  <si>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</si>
  <si>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</si>
  <si>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</si>
  <si>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</si>
  <si>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</si>
  <si>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</si>
  <si>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</si>
  <si>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</si>
  <si>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</si>
  <si>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</si>
  <si>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</si>
  <si>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</si>
  <si>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</si>
  <si>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</si>
  <si>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</si>
  <si>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</si>
  <si>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</si>
  <si>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</si>
  <si>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</si>
  <si>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</si>
  <si>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</si>
  <si>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</si>
  <si>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</si>
  <si>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</si>
  <si>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</si>
  <si>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</si>
  <si>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</si>
  <si>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</si>
  <si>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</si>
  <si>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</si>
  <si>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</si>
  <si>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</si>
  <si>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</si>
  <si>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</si>
  <si>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</si>
  <si>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</si>
  <si>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</si>
  <si>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</si>
  <si>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</si>
  <si>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</si>
  <si>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</si>
  <si>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</si>
  <si>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</si>
  <si>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</si>
  <si>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</si>
  <si>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</si>
  <si>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</si>
  <si>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</si>
  <si>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</si>
  <si>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</si>
  <si>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</si>
  <si>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</si>
  <si>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</si>
  <si>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</si>
  <si>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</si>
  <si>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</si>
  <si>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</si>
  <si>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</si>
  <si>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</si>
  <si>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</si>
  <si>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</si>
  <si>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</si>
  <si>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</si>
  <si>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</si>
  <si>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</si>
  <si>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</si>
  <si>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</si>
  <si>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</si>
  <si>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</si>
  <si>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</si>
  <si>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</si>
  <si>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</si>
  <si>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</si>
  <si>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</si>
  <si>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</si>
  <si>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</si>
  <si>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</si>
  <si>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</si>
  <si>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</si>
  <si>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</si>
  <si>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</si>
  <si>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</si>
  <si>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</si>
  <si>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</si>
  <si>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</si>
  <si>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</si>
  <si>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</si>
  <si>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</si>
  <si>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</si>
  <si>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</si>
  <si>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</si>
  <si>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</si>
  <si>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</si>
  <si>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</si>
  <si>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</si>
  <si>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</si>
  <si>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</si>
  <si>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</si>
  <si>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</si>
  <si>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</si>
  <si>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</si>
  <si>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</si>
  <si>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</si>
  <si>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</si>
  <si>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</si>
  <si>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</si>
  <si>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</si>
  <si>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</si>
  <si>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</si>
  <si>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</si>
  <si>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</si>
  <si>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</si>
  <si>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</si>
  <si>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</si>
  <si>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</si>
  <si>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</si>
  <si>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</si>
  <si>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</si>
  <si>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</si>
  <si>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</si>
  <si>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</si>
  <si>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</si>
  <si>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</si>
  <si>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</si>
  <si>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</si>
  <si>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</si>
  <si>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</si>
  <si>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</si>
  <si>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</si>
  <si>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</si>
  <si>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</si>
  <si>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</si>
  <si>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</si>
  <si>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</si>
  <si>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</si>
  <si>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</si>
  <si>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</si>
  <si>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</si>
  <si>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</si>
  <si>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</si>
  <si>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</si>
  <si>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</si>
  <si>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</si>
  <si>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</si>
  <si>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</si>
  <si>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</si>
  <si>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</si>
  <si>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</si>
  <si>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</si>
  <si>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</si>
  <si>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</si>
  <si>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</si>
  <si>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</si>
  <si>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</si>
  <si>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</si>
  <si>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</si>
  <si>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</si>
  <si>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</si>
  <si>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</si>
  <si>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</si>
  <si>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</si>
  <si>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</si>
  <si>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</si>
  <si>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</si>
  <si>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</si>
  <si>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</si>
  <si>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</si>
  <si>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</si>
  <si>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</si>
  <si>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</si>
  <si>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</si>
  <si>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</si>
  <si>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</si>
  <si>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</si>
  <si>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</si>
  <si>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</si>
  <si>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</si>
  <si>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</si>
  <si>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</si>
  <si>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</si>
  <si>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</si>
  <si>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</si>
  <si>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</si>
  <si>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</si>
  <si>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</si>
  <si>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</si>
  <si>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</si>
  <si>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</si>
  <si>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</si>
  <si>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</si>
  <si>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</si>
  <si>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</si>
  <si>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</si>
  <si>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</si>
  <si>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</si>
  <si>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</si>
  <si>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</si>
  <si>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</si>
  <si>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</si>
  <si>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</si>
  <si>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</si>
  <si>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</si>
  <si>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</si>
  <si>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</si>
  <si>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</si>
  <si>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</si>
  <si>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</si>
  <si>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</si>
  <si>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</si>
  <si>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</si>
  <si>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</si>
  <si>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</si>
  <si>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</si>
  <si>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</si>
  <si>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</si>
  <si>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</si>
  <si>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</si>
  <si>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</si>
  <si>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</si>
  <si>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</si>
  <si>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</si>
  <si>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</si>
  <si>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</si>
  <si>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</si>
  <si>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</si>
  <si>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</si>
  <si>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</si>
  <si>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</si>
  <si>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</si>
  <si>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</si>
  <si>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</si>
  <si>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</si>
  <si>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</si>
  <si>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</si>
  <si>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</si>
  <si>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</si>
  <si>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</si>
  <si>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</si>
  <si>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</si>
  <si>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</si>
  <si>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</si>
  <si>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</si>
  <si>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</si>
  <si>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</si>
  <si>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</si>
  <si>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</si>
  <si>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</si>
  <si>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</si>
  <si>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</si>
  <si>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</si>
  <si>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</si>
  <si>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</si>
  <si>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</si>
  <si>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</si>
  <si>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</si>
  <si>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</si>
  <si>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</si>
  <si>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</si>
  <si>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</si>
  <si>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</si>
  <si>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</si>
  <si>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</si>
  <si>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</si>
  <si>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</si>
  <si>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</si>
  <si>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</si>
  <si>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</si>
  <si>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</si>
  <si>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</si>
  <si>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</si>
  <si>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</si>
  <si>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</si>
  <si>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</si>
  <si>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</si>
  <si>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</si>
  <si>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</si>
  <si>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</si>
  <si>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</si>
  <si>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</si>
  <si>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</si>
  <si>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</si>
  <si>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</si>
  <si>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</si>
  <si>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</si>
  <si>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</si>
  <si>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</si>
  <si>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</si>
  <si>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</si>
  <si>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</si>
  <si>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</si>
  <si>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</si>
  <si>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</si>
  <si>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</si>
  <si>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</si>
  <si>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</si>
  <si>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</si>
  <si>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</si>
  <si>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</si>
  <si>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</si>
  <si>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</si>
  <si>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</si>
  <si>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</si>
  <si>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</si>
  <si>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</si>
  <si>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</si>
  <si>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</si>
  <si>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</si>
  <si>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</si>
  <si>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</si>
  <si>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</si>
  <si>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</si>
  <si>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</si>
  <si>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</si>
  <si>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</si>
  <si>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</si>
  <si>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</si>
  <si>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</si>
  <si>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</si>
  <si>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</si>
  <si>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</si>
  <si>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</si>
  <si>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</si>
  <si>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</si>
  <si>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</si>
  <si>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</si>
  <si>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</si>
  <si>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</si>
  <si>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</si>
  <si>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</si>
  <si>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</si>
  <si>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</si>
  <si>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</si>
  <si>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</si>
  <si>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</si>
  <si>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</si>
  <si>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</si>
  <si>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</si>
  <si>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</si>
  <si>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</si>
  <si>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</si>
  <si>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</si>
  <si>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</si>
  <si>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</si>
  <si>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</si>
  <si>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</si>
  <si>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</si>
  <si>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</si>
  <si>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</si>
  <si>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</si>
  <si>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</si>
  <si>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</si>
  <si>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</si>
  <si>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</si>
  <si>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</si>
  <si>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</si>
  <si>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</si>
  <si>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</si>
  <si>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</si>
  <si>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</si>
  <si>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</si>
  <si>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</si>
  <si>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</si>
  <si>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</si>
  <si>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</si>
  <si>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</si>
  <si>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</si>
  <si>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</si>
  <si>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</si>
  <si>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</si>
  <si>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</si>
  <si>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</si>
  <si>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</si>
  <si>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</si>
  <si>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</si>
  <si>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</si>
  <si>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</si>
  <si>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</si>
  <si>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</si>
  <si>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</si>
  <si>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</si>
  <si>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</si>
  <si>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</si>
  <si>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</si>
  <si>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</si>
  <si>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</si>
  <si>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</si>
  <si>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</si>
  <si>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</si>
  <si>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</si>
  <si>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</si>
  <si>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</si>
  <si>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</si>
  <si>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</si>
  <si>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</si>
  <si>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</si>
  <si>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</si>
  <si>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</si>
  <si>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</si>
  <si>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</si>
  <si>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</si>
  <si>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</si>
  <si>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</si>
  <si>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</si>
  <si>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</si>
  <si>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</si>
  <si>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</si>
  <si>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</si>
  <si>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</si>
  <si>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</si>
  <si>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</si>
  <si>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</si>
  <si>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</si>
  <si>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</si>
  <si>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</si>
  <si>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</si>
  <si>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</si>
  <si>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</si>
  <si>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</si>
  <si>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</si>
  <si>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</si>
  <si>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</si>
  <si>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</si>
  <si>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</si>
  <si>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</si>
  <si>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</si>
  <si>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</si>
  <si>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</si>
  <si>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</si>
  <si>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</si>
  <si>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</si>
  <si>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</si>
  <si>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</si>
  <si>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</si>
  <si>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</si>
  <si>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</si>
  <si>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</si>
  <si>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</si>
  <si>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</si>
  <si>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</si>
  <si>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</si>
  <si>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</si>
  <si>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</si>
  <si>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</si>
  <si>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</si>
  <si>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</si>
  <si>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</si>
  <si>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</si>
  <si>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</si>
  <si>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</si>
  <si>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</si>
  <si>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</si>
  <si>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</si>
  <si>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</si>
  <si>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</si>
  <si>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</si>
  <si>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</si>
  <si>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</si>
  <si>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</si>
  <si>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</si>
  <si>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</si>
  <si>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</si>
  <si>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</si>
  <si>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</si>
  <si>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</si>
  <si>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</si>
  <si>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</si>
  <si>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</si>
  <si>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</si>
  <si>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</si>
  <si>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</si>
  <si>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</si>
  <si>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</si>
  <si>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</si>
  <si>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</si>
  <si>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</si>
  <si>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</si>
  <si>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</si>
  <si>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</si>
  <si>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</si>
  <si>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</si>
  <si>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</si>
  <si>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</si>
  <si>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</si>
  <si>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</si>
  <si>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</si>
  <si>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</si>
  <si>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</si>
  <si>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</si>
  <si>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</si>
  <si>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</si>
  <si>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</si>
  <si>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</si>
  <si>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</si>
  <si>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</si>
  <si>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</si>
  <si>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</si>
  <si>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</si>
  <si>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</si>
  <si>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</si>
  <si>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</si>
  <si>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</si>
  <si>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</si>
  <si>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</si>
  <si>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</si>
  <si>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</si>
  <si>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</si>
  <si>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</si>
  <si>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</si>
  <si>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</si>
  <si>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</si>
  <si>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</si>
  <si>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</si>
  <si>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</si>
  <si>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</si>
  <si>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</si>
  <si>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</si>
  <si>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</si>
  <si>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</si>
  <si>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</si>
  <si>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</si>
  <si>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</si>
  <si>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</si>
  <si>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</si>
  <si>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</si>
  <si>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</si>
  <si>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</si>
  <si>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</si>
  <si>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</si>
  <si>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</si>
  <si>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</si>
  <si>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</si>
  <si>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</si>
  <si>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</si>
  <si>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</si>
  <si>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</si>
  <si>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</si>
  <si>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</si>
  <si>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</si>
  <si>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</si>
  <si>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</si>
  <si>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</si>
  <si>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</si>
  <si>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</si>
  <si>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</si>
  <si>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</si>
  <si>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</si>
  <si>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</si>
  <si>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</si>
  <si>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</si>
  <si>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</si>
  <si>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</si>
  <si>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</si>
  <si>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</si>
  <si>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</si>
  <si>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</si>
  <si>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</si>
  <si>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</si>
  <si>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</si>
  <si>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</si>
  <si>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</si>
  <si>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</si>
  <si>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</si>
  <si>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</si>
  <si>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</si>
  <si>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</si>
  <si>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</si>
  <si>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</si>
  <si>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</si>
  <si>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</si>
  <si>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</si>
  <si>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</si>
  <si>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</si>
  <si>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</si>
  <si>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</si>
  <si>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</si>
  <si>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</si>
  <si>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</si>
  <si>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</si>
  <si>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</si>
  <si>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</si>
  <si>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</si>
  <si>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</si>
  <si>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</si>
  <si>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</si>
  <si>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</si>
  <si>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</si>
  <si>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</si>
  <si>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</si>
  <si>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</si>
  <si>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</si>
  <si>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</si>
  <si>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</si>
  <si>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</si>
  <si>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</si>
  <si>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</si>
  <si>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</si>
  <si>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</si>
  <si>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</si>
  <si>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</si>
  <si>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</si>
  <si>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</si>
  <si>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</si>
  <si>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</si>
  <si>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</si>
  <si>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</si>
  <si>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</si>
  <si>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</si>
  <si>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</si>
  <si>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</si>
  <si>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</si>
  <si>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</si>
  <si>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</si>
  <si>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</si>
  <si>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</si>
  <si>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</si>
  <si>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</si>
  <si>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</si>
  <si>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</si>
  <si>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</si>
  <si>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</si>
  <si>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</si>
  <si>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</si>
  <si>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</si>
  <si>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</si>
  <si>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</si>
  <si>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</si>
  <si>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</si>
  <si>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</si>
  <si>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</si>
  <si>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</si>
  <si>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</si>
  <si>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</si>
  <si>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</si>
  <si>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</si>
  <si>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</si>
  <si>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</si>
  <si>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</si>
  <si>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</si>
  <si>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</si>
  <si>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</si>
  <si>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</si>
  <si>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</si>
  <si>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</si>
  <si>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</si>
  <si>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</si>
  <si>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</si>
  <si>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</si>
  <si>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</si>
  <si>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</si>
  <si>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</si>
  <si>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</si>
  <si>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</si>
  <si>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</si>
  <si>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</si>
  <si>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</si>
  <si>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</si>
  <si>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</si>
  <si>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</si>
  <si>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</si>
  <si>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</si>
  <si>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</si>
  <si>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</si>
  <si>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</si>
  <si>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</si>
  <si>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</si>
  <si>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</si>
  <si>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</si>
  <si>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</si>
  <si>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</si>
  <si>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</si>
  <si>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</si>
  <si>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</si>
  <si>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</si>
  <si>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</si>
  <si>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</si>
  <si>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</si>
  <si>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</si>
  <si>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</si>
  <si>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</si>
  <si>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</si>
  <si>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</si>
  <si>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</si>
  <si>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</si>
  <si>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</si>
  <si>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</si>
  <si>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</si>
  <si>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</si>
  <si>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</si>
  <si>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</si>
  <si>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</si>
  <si>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</si>
  <si>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</si>
  <si>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</si>
  <si>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</si>
  <si>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</si>
  <si>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</si>
  <si>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</si>
  <si>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</si>
  <si>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</si>
  <si>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</si>
  <si>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</si>
  <si>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</si>
  <si>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</si>
  <si>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</si>
  <si>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</si>
  <si>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</si>
  <si>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</si>
  <si>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</si>
  <si>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</si>
  <si>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</si>
  <si>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</si>
  <si>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</si>
  <si>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</si>
  <si>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</si>
  <si>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</si>
  <si>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</si>
  <si>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</si>
  <si>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</si>
  <si>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</si>
  <si>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</si>
  <si>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</si>
  <si>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</si>
  <si>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</si>
  <si>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</si>
  <si>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</si>
  <si>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</si>
  <si>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</si>
  <si>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</si>
  <si>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</si>
  <si>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</si>
  <si>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</si>
  <si>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</si>
  <si>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</si>
  <si>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</si>
  <si>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</si>
  <si>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</si>
  <si>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</si>
  <si>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</si>
  <si>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</si>
  <si>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</si>
  <si>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</si>
  <si>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</si>
  <si>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</si>
  <si>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</si>
  <si>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</si>
  <si>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</si>
  <si>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</si>
  <si>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</si>
  <si>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</si>
  <si>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</si>
  <si>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</si>
  <si>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</si>
  <si>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</si>
  <si>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</si>
  <si>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</si>
  <si>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</si>
  <si>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</si>
  <si>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</si>
  <si>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</si>
  <si>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</si>
  <si>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</si>
  <si>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</si>
  <si>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</si>
  <si>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</si>
  <si>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</si>
  <si>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</si>
  <si>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</si>
  <si>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</si>
  <si>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</si>
  <si>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</si>
  <si>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</si>
  <si>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</si>
  <si>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</si>
  <si>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</si>
  <si>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</si>
  <si>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</si>
  <si>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</si>
  <si>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</si>
  <si>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</si>
  <si>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</si>
  <si>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</si>
  <si>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</si>
  <si>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</si>
  <si>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</si>
  <si>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</si>
  <si>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</si>
  <si>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</si>
  <si>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</si>
  <si>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</si>
  <si>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</si>
  <si>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</si>
  <si>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</si>
  <si>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</si>
  <si>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</si>
  <si>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</si>
  <si>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</si>
  <si>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</si>
  <si>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</si>
  <si>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</si>
  <si>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</si>
  <si>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</si>
  <si>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</si>
  <si>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</si>
  <si>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</si>
  <si>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</si>
  <si>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</si>
  <si>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</si>
  <si>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</si>
  <si>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</si>
  <si>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</si>
  <si>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</si>
  <si>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</si>
  <si>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</si>
  <si>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</si>
  <si>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</si>
  <si>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</si>
  <si>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</si>
  <si>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</si>
  <si>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</si>
  <si>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</si>
  <si>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</si>
  <si>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</si>
  <si>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</si>
  <si>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</si>
  <si>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</si>
  <si>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</si>
  <si>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</si>
  <si>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</si>
  <si>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</si>
  <si>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</si>
  <si>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</si>
  <si>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</si>
  <si>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</si>
  <si>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</si>
  <si>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</si>
  <si>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</si>
  <si>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</si>
  <si>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</si>
  <si>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</si>
  <si>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</si>
  <si>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</si>
  <si>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</si>
  <si>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</si>
  <si>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</si>
  <si>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</si>
  <si>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</si>
  <si>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</si>
  <si>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</si>
  <si>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</si>
  <si>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</si>
  <si>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</si>
  <si>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</si>
  <si>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</si>
  <si>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</si>
  <si>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</si>
  <si>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</si>
  <si>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</si>
  <si>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</si>
  <si>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</si>
  <si>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</si>
  <si>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</si>
  <si>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</si>
  <si>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</si>
  <si>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</si>
  <si>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</si>
  <si>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</si>
  <si>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</si>
  <si>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</si>
  <si>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</si>
  <si>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</si>
  <si>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</si>
  <si>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</si>
  <si>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</si>
  <si>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</si>
  <si>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</si>
  <si>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</si>
  <si>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</si>
  <si>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</si>
  <si>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</si>
  <si>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</si>
  <si>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</si>
  <si>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</si>
  <si>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</si>
  <si>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</si>
  <si>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</si>
  <si>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</si>
  <si>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</si>
  <si>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</si>
  <si>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</si>
  <si>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</si>
  <si>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</si>
  <si>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</si>
  <si>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</si>
  <si>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</si>
  <si>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</si>
  <si>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</si>
  <si>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</si>
  <si>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</si>
  <si>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</si>
  <si>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</si>
  <si>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</si>
  <si>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</si>
  <si>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</si>
  <si>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</si>
  <si>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</si>
  <si>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</si>
  <si>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</si>
  <si>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</si>
  <si>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</si>
  <si>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</si>
  <si>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</si>
  <si>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</si>
  <si>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</si>
  <si>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</si>
  <si>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</si>
  <si>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</si>
  <si>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</si>
  <si>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</si>
  <si>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</si>
  <si>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</si>
  <si>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</si>
  <si>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</si>
  <si>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</si>
  <si>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</si>
  <si>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</si>
  <si>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</si>
  <si>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</si>
  <si>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</si>
  <si>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</si>
  <si>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</si>
  <si>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</si>
  <si>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</si>
  <si>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</si>
  <si>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</si>
  <si>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</si>
  <si>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</si>
  <si>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</si>
  <si>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</si>
  <si>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</si>
  <si>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</si>
  <si>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</si>
  <si>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</si>
  <si>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</si>
  <si>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</si>
  <si>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</si>
  <si>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</si>
  <si>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</si>
  <si>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</si>
  <si>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</si>
  <si>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</si>
  <si>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</si>
  <si>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</si>
  <si>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</si>
  <si>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</si>
  <si>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</si>
  <si>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</si>
  <si>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</si>
  <si>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</si>
  <si>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</si>
  <si>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</si>
  <si>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</si>
  <si>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</si>
  <si>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</si>
  <si>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</si>
  <si>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</si>
  <si>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</si>
  <si>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</si>
  <si>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</si>
  <si>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</si>
  <si>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</si>
  <si>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</si>
  <si>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</si>
  <si>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</si>
  <si>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</si>
  <si>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</si>
  <si>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</si>
  <si>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</si>
  <si>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</si>
  <si>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</si>
  <si>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</si>
  <si>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</si>
  <si>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</si>
  <si>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</si>
  <si>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</si>
  <si>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</si>
  <si>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</si>
  <si>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</si>
  <si>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</si>
  <si>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</si>
  <si>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</si>
  <si>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</si>
  <si>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</si>
  <si>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</si>
  <si>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</si>
  <si>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</si>
  <si>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</si>
  <si>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</si>
  <si>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</si>
  <si>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</si>
  <si>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</si>
  <si>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</si>
  <si>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</si>
  <si>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</si>
  <si>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</si>
  <si>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</si>
  <si>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</si>
  <si>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</si>
  <si>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</si>
  <si>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</si>
  <si>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</si>
  <si>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</si>
  <si>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</si>
  <si>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</si>
  <si>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</si>
  <si>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</si>
  <si>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</si>
  <si>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</si>
  <si>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</si>
  <si>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</si>
  <si>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</si>
  <si>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</si>
  <si>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</si>
  <si>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</si>
  <si>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</si>
  <si>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</si>
  <si>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</si>
  <si>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</si>
  <si>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</si>
  <si>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</si>
  <si>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</si>
  <si>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</si>
  <si>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</si>
  <si>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</si>
  <si>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</si>
  <si>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</si>
  <si>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</si>
  <si>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</si>
  <si>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</si>
  <si>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</si>
  <si>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</si>
  <si>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</si>
  <si>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</si>
  <si>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</si>
  <si>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</si>
  <si>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</si>
  <si>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</si>
  <si>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</si>
  <si>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</si>
  <si>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</si>
  <si>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</si>
  <si>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</si>
  <si>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</si>
  <si>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</si>
  <si>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</si>
  <si>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</si>
  <si>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</si>
  <si>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</si>
  <si>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</si>
  <si>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</si>
  <si>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</si>
  <si>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</si>
  <si>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</si>
  <si>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</si>
  <si>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</si>
  <si>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</si>
  <si>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</si>
  <si>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</si>
  <si>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</si>
  <si>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</si>
  <si>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</si>
  <si>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</si>
  <si>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</si>
  <si>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</si>
  <si>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</si>
  <si>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</si>
  <si>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</si>
  <si>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</si>
  <si>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</si>
  <si>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</si>
  <si>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</si>
  <si>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</si>
  <si>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</si>
  <si>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</si>
  <si>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</si>
  <si>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</si>
  <si>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</si>
  <si>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</si>
  <si>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</si>
  <si>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</si>
  <si>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</si>
  <si>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</si>
  <si>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</si>
  <si>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</si>
  <si>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</si>
  <si>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</si>
  <si>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</si>
  <si>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</si>
  <si>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</si>
  <si>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</si>
  <si>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</si>
  <si>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</si>
  <si>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</si>
  <si>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</si>
  <si>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</si>
  <si>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</si>
  <si>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</si>
  <si>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</si>
  <si>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</si>
  <si>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</si>
  <si>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</si>
  <si>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</si>
  <si>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</si>
  <si>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</si>
  <si>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</si>
  <si>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</si>
  <si>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</si>
  <si>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</si>
  <si>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</si>
  <si>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</si>
  <si>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</si>
  <si>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</si>
  <si>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</si>
  <si>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</si>
  <si>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</si>
  <si>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</si>
  <si>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</si>
  <si>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</si>
  <si>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</si>
  <si>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</si>
  <si>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</si>
  <si>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</si>
  <si>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</si>
  <si>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</si>
  <si>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</si>
  <si>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</si>
  <si>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</si>
  <si>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</si>
  <si>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</si>
  <si>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</si>
  <si>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</si>
  <si>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</si>
  <si>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</si>
  <si>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</si>
  <si>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</si>
  <si>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</si>
  <si>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</si>
  <si>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</si>
  <si>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</si>
  <si>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</si>
  <si>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</si>
  <si>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</si>
  <si>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</si>
  <si>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</si>
  <si>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</si>
  <si>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</si>
  <si>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</si>
  <si>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</si>
  <si>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</si>
  <si>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</si>
  <si>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</si>
  <si>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</si>
  <si>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</si>
  <si>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</si>
  <si>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</si>
  <si>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</si>
  <si>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</si>
  <si>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</si>
  <si>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</si>
  <si>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</si>
  <si>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</si>
  <si>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</si>
  <si>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</si>
  <si>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</si>
  <si>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</si>
  <si>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</si>
  <si>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</si>
  <si>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</si>
  <si>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</si>
  <si>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</si>
  <si>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</si>
  <si>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</si>
  <si>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</si>
  <si>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</si>
  <si>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</si>
  <si>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</si>
  <si>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</si>
  <si>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</si>
  <si>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</si>
  <si>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</si>
  <si>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</si>
  <si>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</si>
  <si>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</si>
  <si>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</si>
  <si>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</si>
  <si>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</si>
  <si>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</si>
  <si>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</si>
  <si>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</si>
  <si>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</si>
  <si>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</si>
  <si>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</si>
  <si>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</si>
  <si>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</si>
  <si>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</si>
  <si>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</si>
  <si>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</si>
  <si>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</si>
  <si>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</si>
  <si>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</si>
  <si>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</si>
  <si>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</si>
  <si>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</si>
  <si>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</si>
  <si>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</si>
  <si>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</si>
  <si>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</si>
  <si>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</si>
  <si>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</si>
  <si>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</si>
  <si>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</si>
  <si>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</si>
  <si>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</si>
  <si>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</si>
  <si>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</si>
  <si>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</si>
  <si>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</si>
  <si>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</si>
  <si>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</si>
  <si>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</si>
  <si>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</si>
  <si>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</si>
  <si>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</si>
  <si>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</si>
  <si>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</si>
  <si>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</si>
  <si>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</si>
  <si>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</si>
  <si>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</si>
  <si>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</si>
  <si>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</si>
  <si>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</si>
  <si>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</si>
  <si>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</si>
  <si>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</si>
  <si>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</si>
  <si>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</si>
  <si>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</si>
  <si>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</si>
  <si>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</si>
  <si>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</si>
  <si>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</si>
  <si>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</si>
  <si>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</si>
  <si>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</si>
  <si>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</si>
  <si>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</si>
  <si>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</si>
  <si>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</si>
  <si>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</si>
  <si>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</si>
  <si>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</si>
  <si>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</si>
  <si>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</si>
  <si>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</si>
  <si>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</si>
  <si>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</si>
  <si>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</si>
  <si>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</si>
  <si>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</si>
  <si>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</si>
  <si>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</si>
  <si>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</si>
  <si>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</si>
  <si>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</si>
  <si>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</si>
  <si>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</si>
  <si>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</si>
  <si>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</si>
  <si>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</si>
  <si>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</si>
  <si>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</si>
  <si>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</si>
  <si>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</si>
  <si>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</si>
  <si>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</si>
  <si>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</si>
  <si>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</si>
  <si>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</si>
  <si>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</si>
  <si>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</si>
  <si>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</si>
  <si>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</si>
  <si>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</si>
  <si>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</si>
  <si>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</si>
  <si>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</si>
  <si>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</si>
  <si>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</si>
  <si>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</si>
  <si>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</si>
  <si>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</si>
  <si>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</si>
  <si>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</si>
  <si>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</si>
  <si>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</si>
  <si>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</si>
  <si>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</si>
  <si>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</si>
  <si>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</si>
  <si>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</si>
  <si>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</si>
  <si>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</si>
  <si>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</si>
  <si>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</si>
  <si>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</si>
  <si>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</si>
  <si>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</si>
  <si>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</si>
  <si>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</si>
  <si>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</si>
  <si>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</si>
  <si>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</si>
  <si>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</si>
  <si>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</si>
  <si>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</si>
  <si>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</si>
  <si>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</si>
  <si>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</si>
  <si>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</si>
  <si>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</si>
  <si>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</si>
  <si>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</si>
  <si>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</si>
  <si>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</si>
  <si>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</si>
  <si>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</si>
  <si>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</si>
  <si>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</si>
  <si>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</si>
  <si>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</si>
  <si>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</si>
  <si>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</si>
  <si>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</si>
  <si>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</si>
  <si>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</si>
  <si>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</si>
  <si>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</si>
  <si>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</si>
  <si>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</si>
  <si>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</si>
  <si>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</si>
  <si>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</si>
  <si>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</si>
  <si>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</si>
  <si>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</si>
  <si>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</si>
  <si>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</si>
  <si>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</si>
  <si>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</si>
  <si>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</si>
  <si>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</si>
  <si>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</si>
  <si>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</si>
  <si>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</si>
  <si>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</si>
  <si>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</si>
  <si>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</si>
  <si>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</si>
  <si>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</si>
  <si>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</si>
  <si>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</si>
  <si>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</si>
  <si>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</si>
  <si>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</si>
  <si>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</si>
  <si>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</si>
  <si>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</si>
  <si>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</si>
  <si>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</si>
  <si>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</si>
  <si>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</si>
  <si>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</si>
  <si>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</si>
  <si>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</si>
  <si>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</si>
  <si>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</si>
  <si>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</si>
  <si>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</si>
  <si>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</si>
  <si>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</si>
  <si>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</si>
  <si>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</si>
  <si>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</si>
  <si>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</si>
  <si>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</si>
  <si>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</si>
  <si>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</si>
  <si>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</si>
  <si>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</si>
  <si>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</si>
  <si>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</si>
  <si>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</si>
  <si>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</si>
  <si>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</si>
  <si>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</si>
  <si>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</si>
  <si>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</si>
  <si>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</si>
  <si>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</si>
  <si>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</si>
  <si>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</si>
  <si>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</si>
  <si>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</si>
  <si>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</si>
  <si>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</si>
  <si>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</si>
  <si>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</si>
  <si>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</si>
  <si>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</si>
  <si>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</si>
  <si>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</si>
  <si>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</si>
  <si>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</si>
  <si>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</si>
  <si>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</si>
  <si>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</si>
  <si>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</si>
  <si>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</si>
  <si>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</si>
  <si>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</si>
  <si>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</si>
  <si>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</si>
  <si>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</si>
  <si>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</si>
  <si>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</si>
  <si>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</si>
  <si>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</si>
  <si>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</si>
  <si>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</si>
  <si>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</si>
  <si>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</si>
  <si>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</si>
  <si>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</si>
  <si>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</si>
  <si>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</si>
  <si>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</si>
  <si>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</si>
  <si>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</si>
  <si>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</si>
  <si>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</si>
  <si>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</si>
  <si>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</si>
  <si>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</si>
  <si>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</si>
  <si>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</si>
  <si>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</si>
  <si>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</si>
  <si>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</si>
  <si>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</si>
  <si>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</si>
  <si>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</si>
  <si>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</si>
  <si>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</si>
  <si>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</si>
  <si>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</si>
  <si>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</si>
  <si>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</si>
  <si>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</si>
  <si>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</si>
  <si>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</si>
  <si>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</si>
  <si>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</si>
  <si>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</si>
  <si>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</si>
  <si>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</si>
  <si>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</si>
  <si>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</si>
  <si>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</si>
  <si>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</si>
  <si>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</si>
  <si>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</si>
  <si>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</si>
  <si>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</si>
  <si>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</si>
  <si>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</si>
  <si>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</si>
  <si>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</si>
  <si>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</si>
  <si>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</si>
  <si>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</si>
  <si>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</si>
  <si>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</si>
  <si>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</si>
  <si>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</si>
  <si>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</si>
  <si>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</si>
  <si>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</si>
  <si>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</si>
  <si>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</si>
  <si>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</si>
  <si>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</si>
  <si>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</si>
  <si>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</si>
  <si>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</si>
  <si>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</si>
  <si>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</si>
  <si>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</si>
  <si>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</si>
  <si>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</si>
  <si>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</si>
  <si>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</si>
  <si>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</si>
  <si>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</si>
  <si>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</si>
  <si>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</si>
  <si>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</si>
  <si>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</si>
  <si>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</si>
  <si>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</si>
  <si>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</si>
  <si>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</si>
  <si>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</si>
  <si>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</si>
  <si>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</si>
  <si>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</si>
  <si>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</si>
  <si>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</si>
  <si>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</si>
  <si>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</si>
  <si>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</si>
  <si>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</si>
  <si>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</si>
  <si>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</si>
  <si>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</si>
  <si>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</si>
  <si>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</si>
  <si>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</si>
  <si>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</si>
  <si>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</si>
  <si>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</si>
  <si>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</si>
  <si>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</si>
  <si>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</si>
  <si>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</si>
  <si>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</si>
  <si>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</si>
  <si>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</si>
  <si>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</si>
  <si>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</si>
  <si>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</si>
  <si>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</si>
  <si>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</si>
  <si>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</si>
  <si>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</si>
  <si>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</si>
  <si>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</si>
  <si>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</si>
  <si>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</si>
  <si>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</si>
  <si>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</si>
  <si>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</si>
  <si>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</si>
  <si>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</si>
  <si>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</si>
  <si>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</si>
  <si>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</si>
  <si>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</si>
  <si>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</si>
  <si>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</si>
  <si>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</si>
  <si>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</si>
  <si>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</si>
  <si>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</si>
  <si>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</si>
  <si>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</si>
  <si>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</si>
  <si>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</si>
  <si>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</si>
  <si>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</si>
  <si>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</si>
  <si>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</si>
  <si>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</si>
  <si>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</si>
  <si>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</si>
  <si>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</si>
  <si>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</si>
  <si>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</si>
  <si>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</si>
  <si>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</si>
  <si>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</si>
  <si>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</si>
  <si>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</si>
  <si>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</si>
  <si>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</si>
  <si>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</si>
  <si>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</si>
  <si>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</si>
  <si>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</si>
  <si>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</si>
  <si>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</si>
  <si>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</si>
  <si>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</si>
  <si>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</si>
  <si>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</si>
  <si>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</si>
  <si>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</si>
  <si>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</si>
  <si>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</si>
  <si>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</si>
  <si>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</si>
  <si>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</si>
  <si>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</si>
  <si>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</si>
  <si>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</si>
  <si>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</si>
  <si>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</si>
  <si>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</si>
  <si>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</si>
  <si>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</si>
  <si>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</si>
  <si>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</si>
  <si>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</si>
  <si>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</si>
  <si>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</si>
  <si>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</si>
  <si>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</si>
  <si>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</si>
  <si>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</si>
  <si>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</si>
  <si>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</si>
  <si>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</si>
  <si>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</si>
  <si>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</si>
  <si>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</si>
  <si>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</si>
  <si>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</si>
  <si>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</si>
  <si>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</si>
  <si>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</si>
  <si>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</si>
  <si>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</si>
  <si>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</si>
  <si>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</si>
  <si>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</si>
  <si>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</si>
  <si>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</si>
  <si>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</si>
  <si>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</si>
  <si>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</si>
  <si>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</si>
  <si>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</si>
  <si>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</si>
  <si>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</si>
  <si>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</si>
  <si>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</si>
  <si>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</si>
  <si>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</si>
  <si>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</si>
  <si>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</si>
  <si>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</si>
  <si>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</si>
  <si>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</si>
  <si>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</si>
  <si>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</si>
  <si>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</si>
  <si>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</si>
  <si>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</si>
  <si>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</si>
  <si>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</si>
  <si>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</si>
  <si>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</si>
  <si>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</si>
  <si>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</si>
  <si>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</si>
  <si>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</si>
  <si>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</si>
  <si>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</si>
  <si>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</si>
  <si>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</si>
  <si>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</si>
  <si>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</si>
  <si>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</si>
  <si>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</si>
  <si>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</si>
  <si>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</si>
  <si>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</si>
  <si>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</si>
  <si>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</si>
  <si>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</si>
  <si>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</si>
  <si>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</si>
  <si>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</si>
  <si>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</si>
  <si>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</si>
  <si>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</si>
  <si>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</si>
  <si>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</si>
  <si>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</si>
  <si>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</si>
  <si>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</si>
  <si>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</si>
  <si>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</si>
  <si>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</si>
  <si>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</si>
  <si>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</si>
  <si>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</si>
  <si>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</si>
  <si>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</si>
  <si>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</si>
  <si>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</si>
  <si>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</si>
  <si>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</si>
  <si>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</si>
  <si>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</si>
  <si>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</si>
  <si>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</si>
  <si>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</si>
  <si>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</si>
  <si>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</si>
  <si>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</si>
  <si>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</si>
  <si>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</si>
  <si>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</si>
  <si>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</si>
  <si>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</si>
  <si>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</si>
  <si>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</si>
  <si>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</si>
  <si>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</si>
  <si>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</si>
  <si>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</si>
  <si>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</si>
  <si>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</si>
  <si>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</si>
  <si>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</si>
  <si>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</si>
  <si>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</si>
  <si>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</si>
  <si>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</si>
  <si>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</si>
  <si>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</si>
  <si>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</si>
  <si>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</si>
  <si>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</si>
  <si>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</si>
  <si>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</si>
  <si>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</si>
  <si>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</si>
  <si>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</si>
  <si>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</si>
  <si>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</si>
  <si>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</si>
  <si>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</si>
  <si>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</si>
  <si>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</si>
  <si>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</si>
  <si>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</si>
  <si>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</si>
  <si>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</si>
  <si>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</si>
  <si>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</si>
  <si>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</si>
  <si>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</si>
  <si>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</si>
  <si>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</si>
  <si>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</si>
  <si>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</si>
  <si>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</si>
  <si>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</si>
  <si>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</si>
  <si>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</si>
  <si>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</si>
  <si>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</si>
  <si>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</si>
  <si>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</si>
  <si>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</si>
  <si>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</si>
  <si>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</si>
  <si>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</si>
  <si>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</si>
  <si>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</si>
  <si>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</si>
  <si>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</si>
  <si>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</si>
  <si>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</si>
  <si>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</si>
  <si>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</si>
  <si>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</si>
  <si>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</si>
  <si>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</si>
  <si>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</si>
  <si>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</si>
  <si>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</si>
  <si>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</si>
  <si>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</si>
  <si>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</si>
  <si>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</si>
  <si>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</si>
  <si>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</si>
  <si>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</si>
  <si>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</si>
  <si>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</si>
  <si>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</si>
  <si>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</si>
  <si>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</si>
  <si>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</si>
  <si>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</si>
  <si>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</si>
  <si>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</si>
  <si>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</si>
  <si>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</si>
  <si>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</si>
  <si>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</si>
  <si>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</si>
  <si>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</si>
  <si>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</si>
  <si>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</si>
  <si>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</si>
  <si>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</si>
  <si>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</si>
  <si>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</si>
  <si>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</si>
  <si>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</si>
  <si>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</si>
  <si>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</si>
  <si>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</si>
  <si>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</si>
  <si>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</si>
  <si>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</si>
  <si>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</si>
  <si>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</si>
  <si>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</si>
  <si>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</si>
  <si>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</si>
  <si>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</si>
  <si>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</si>
  <si>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</si>
  <si>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</si>
  <si>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</si>
  <si>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</si>
  <si>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</si>
  <si>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</si>
  <si>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</si>
  <si>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</si>
  <si>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</si>
  <si>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</si>
  <si>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</si>
  <si>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</si>
  <si>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</si>
  <si>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</si>
  <si>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</si>
  <si>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</si>
  <si>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</si>
  <si>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</si>
  <si>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</si>
  <si>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</si>
  <si>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</si>
  <si>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</si>
  <si>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</si>
  <si>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</si>
  <si>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</si>
  <si>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</si>
  <si>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</si>
  <si>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</si>
  <si>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</si>
  <si>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</si>
  <si>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</si>
  <si>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</si>
  <si>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</si>
  <si>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</si>
  <si>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</si>
  <si>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</si>
  <si>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</si>
  <si>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</si>
  <si>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</si>
  <si>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</si>
  <si>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</si>
  <si>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</si>
  <si>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</si>
  <si>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</si>
  <si>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</si>
  <si>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</si>
  <si>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</si>
  <si>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</si>
  <si>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</si>
  <si>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</si>
  <si>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</si>
  <si>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</si>
  <si>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</si>
  <si>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</si>
  <si>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</si>
  <si>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</si>
  <si>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</si>
  <si>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</si>
  <si>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</si>
  <si>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</si>
  <si>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</si>
  <si>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</si>
  <si>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</si>
  <si>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</si>
  <si>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</si>
  <si>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</si>
  <si>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</si>
  <si>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</si>
  <si>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</si>
  <si>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</si>
  <si>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</si>
  <si>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</si>
  <si>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</si>
  <si>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</si>
  <si>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</si>
  <si>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</si>
  <si>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</si>
  <si>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</si>
  <si>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</si>
  <si>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</si>
  <si>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</si>
  <si>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</si>
  <si>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</si>
  <si>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</si>
  <si>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</si>
  <si>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</si>
  <si>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</si>
  <si>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</si>
  <si>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</si>
  <si>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</si>
  <si>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</si>
  <si>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</si>
  <si>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</si>
  <si>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</si>
  <si>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</si>
  <si>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</si>
  <si>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</si>
  <si>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</si>
  <si>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</si>
  <si>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</si>
  <si>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</si>
  <si>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</si>
  <si>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</si>
  <si>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</si>
  <si>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</si>
  <si>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</si>
  <si>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</si>
  <si>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</si>
  <si>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</si>
  <si>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</si>
  <si>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</si>
  <si>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</si>
  <si>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</si>
  <si>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</si>
  <si>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</si>
  <si>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</si>
  <si>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</si>
  <si>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</si>
  <si>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</si>
  <si>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</si>
  <si>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</si>
  <si>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</si>
  <si>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</si>
  <si>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</si>
  <si>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</si>
  <si>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</si>
  <si>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</si>
  <si>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</si>
  <si>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</si>
  <si>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</si>
  <si>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</si>
  <si>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</si>
  <si>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</si>
  <si>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</si>
  <si>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</si>
  <si>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</si>
  <si>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</si>
  <si>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</si>
  <si>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</si>
  <si>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</si>
  <si>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</si>
  <si>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</si>
  <si>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</si>
  <si>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</si>
  <si>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</si>
  <si>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</si>
  <si>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</si>
  <si>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</si>
  <si>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</si>
  <si>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</si>
  <si>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</si>
  <si>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</si>
  <si>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</si>
  <si>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</si>
  <si>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</si>
  <si>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</si>
  <si>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</si>
  <si>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</si>
  <si>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</si>
  <si>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</si>
  <si>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</si>
  <si>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</si>
  <si>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</si>
  <si>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</si>
  <si>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</si>
  <si>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</si>
  <si>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</si>
  <si>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</si>
  <si>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</si>
  <si>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</si>
  <si>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</si>
  <si>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</si>
  <si>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</si>
  <si>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</si>
  <si>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</si>
  <si>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</si>
  <si>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</si>
  <si>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</si>
  <si>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</si>
  <si>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</si>
  <si>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</si>
  <si>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</si>
  <si>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</si>
  <si>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</si>
  <si>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</si>
  <si>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</si>
  <si>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</si>
  <si>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</si>
  <si>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</si>
  <si>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</si>
  <si>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</si>
  <si>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</si>
  <si>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</si>
  <si>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</si>
  <si>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</si>
  <si>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</si>
  <si>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</si>
  <si>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</si>
  <si>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</si>
  <si>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</si>
  <si>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</si>
  <si>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</si>
  <si>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</si>
  <si>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</si>
  <si>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</si>
  <si>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</si>
  <si>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</si>
  <si>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</si>
  <si>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</si>
  <si>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</si>
  <si>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</si>
  <si>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</si>
  <si>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</si>
  <si>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</si>
  <si>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</si>
  <si>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</si>
  <si>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</si>
  <si>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</si>
  <si>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</si>
  <si>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</si>
  <si>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</si>
  <si>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</si>
  <si>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</si>
  <si>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</si>
  <si>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</si>
  <si>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</si>
  <si>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</si>
  <si>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</si>
  <si>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</si>
  <si>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</si>
  <si>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</si>
  <si>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</si>
  <si>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</si>
  <si>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</si>
  <si>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</si>
  <si>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</si>
  <si>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</si>
  <si>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</si>
  <si>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</si>
  <si>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</si>
  <si>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</si>
  <si>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</si>
  <si>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</si>
  <si>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</si>
  <si>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</si>
  <si>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</si>
  <si>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</si>
  <si>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</si>
  <si>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</si>
  <si>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</si>
  <si>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</si>
  <si>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</si>
  <si>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</si>
  <si>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</si>
  <si>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</si>
  <si>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</si>
  <si>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</si>
  <si>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</si>
  <si>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</si>
  <si>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</si>
  <si>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</si>
  <si>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</si>
  <si>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</si>
  <si>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</si>
  <si>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</si>
  <si>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</si>
  <si>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</si>
  <si>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</si>
  <si>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</si>
  <si>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</si>
  <si>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</si>
  <si>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</si>
  <si>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</si>
  <si>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</si>
  <si>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</si>
  <si>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</si>
  <si>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</si>
  <si>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</si>
  <si>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</si>
  <si>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</si>
  <si>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</si>
  <si>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</si>
  <si>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</si>
  <si>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</si>
  <si>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</si>
  <si>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</si>
  <si>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</si>
  <si>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</si>
  <si>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</si>
  <si>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</si>
  <si>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</si>
  <si>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</si>
  <si>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</si>
  <si>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</si>
  <si>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</si>
  <si>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</si>
  <si>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</si>
  <si>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</si>
  <si>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</si>
  <si>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</si>
  <si>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</si>
  <si>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</si>
  <si>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</si>
  <si>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</si>
  <si>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</si>
  <si>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</si>
  <si>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</si>
  <si>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</si>
  <si>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</si>
  <si>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</si>
  <si>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</si>
  <si>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</si>
  <si>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</si>
  <si>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</si>
  <si>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</si>
  <si>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</si>
  <si>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</si>
  <si>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</si>
  <si>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</si>
  <si>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</si>
  <si>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</si>
  <si>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</si>
  <si>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</si>
  <si>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</si>
  <si>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</si>
  <si>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</si>
  <si>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</si>
  <si>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</si>
  <si>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</si>
  <si>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</si>
  <si>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</si>
  <si>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</si>
  <si>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</si>
  <si>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</si>
  <si>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</si>
  <si>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</si>
  <si>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</si>
  <si>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</si>
  <si>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</si>
  <si>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</si>
  <si>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</si>
  <si>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</si>
  <si>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</si>
  <si>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</si>
  <si>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</si>
  <si>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</si>
  <si>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</si>
  <si>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</si>
  <si>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</si>
  <si>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</si>
  <si>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</si>
  <si>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</si>
  <si>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</si>
  <si>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</si>
  <si>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</si>
  <si>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</si>
  <si>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</si>
  <si>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</si>
  <si>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</si>
  <si>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</si>
  <si>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</si>
  <si>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</si>
  <si>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</si>
  <si>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</si>
  <si>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</si>
  <si>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</si>
  <si>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</si>
  <si>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</si>
  <si>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</si>
  <si>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</si>
  <si>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</si>
  <si>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</si>
  <si>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</si>
  <si>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</si>
  <si>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</si>
  <si>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</si>
  <si>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</si>
  <si>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</si>
  <si>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</si>
  <si>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</si>
  <si>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</si>
  <si>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</si>
  <si>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</si>
  <si>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</si>
  <si>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</si>
  <si>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</si>
  <si>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</si>
  <si>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</si>
  <si>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</si>
  <si>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</si>
  <si>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</si>
  <si>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</si>
  <si>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</si>
  <si>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</si>
  <si>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</si>
  <si>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</si>
  <si>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</si>
  <si>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</si>
  <si>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</si>
  <si>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</si>
  <si>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</si>
  <si>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</si>
  <si>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</si>
  <si>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</si>
  <si>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</si>
  <si>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</si>
  <si>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</si>
  <si>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</si>
  <si>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</si>
  <si>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</si>
  <si>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</si>
  <si>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</si>
  <si>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</si>
  <si>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</si>
  <si>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</si>
  <si>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</si>
  <si>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</si>
  <si>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</si>
  <si>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</si>
  <si>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</si>
  <si>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</si>
  <si>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</si>
  <si>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</si>
  <si>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</si>
  <si>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</si>
  <si>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</si>
  <si>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</si>
  <si>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</si>
  <si>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</si>
  <si>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</si>
  <si>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</si>
  <si>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</si>
  <si>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</si>
  <si>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</si>
  <si>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</si>
  <si>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</si>
  <si>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</si>
  <si>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</si>
  <si>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</si>
  <si>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</si>
  <si>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</si>
  <si>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</si>
  <si>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</si>
  <si>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</si>
  <si>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</si>
  <si>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</si>
  <si>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</si>
  <si>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</si>
  <si>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</si>
  <si>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</si>
  <si>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</si>
  <si>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</si>
  <si>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</si>
  <si>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</si>
  <si>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</si>
  <si>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</si>
  <si>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</si>
  <si>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</si>
  <si>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</si>
  <si>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</si>
  <si>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</si>
  <si>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</si>
  <si>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</si>
  <si>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</si>
  <si>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</si>
  <si>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</si>
  <si>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</si>
  <si>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</si>
  <si>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</si>
  <si>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</si>
  <si>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</si>
  <si>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</si>
  <si>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</si>
  <si>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</si>
  <si>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</si>
  <si>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</si>
  <si>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</si>
  <si>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</si>
  <si>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</si>
  <si>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</si>
  <si>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</si>
  <si>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</si>
  <si>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</si>
  <si>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</si>
  <si>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</si>
  <si>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</si>
  <si>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</si>
  <si>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</si>
  <si>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</si>
  <si>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</si>
  <si>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</si>
  <si>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</si>
  <si>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</si>
  <si>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</si>
  <si>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</si>
  <si>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</si>
  <si>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</si>
  <si>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</si>
  <si>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</si>
  <si>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</si>
  <si>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</si>
  <si>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</si>
  <si>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</si>
  <si>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</si>
  <si>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</si>
  <si>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</si>
  <si>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</si>
  <si>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</si>
  <si>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</si>
  <si>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</si>
  <si>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</si>
  <si>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</si>
  <si>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</si>
  <si>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</si>
  <si>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</si>
  <si>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</si>
  <si>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</si>
  <si>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</si>
  <si>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</si>
  <si>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</si>
  <si>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</si>
  <si>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</si>
  <si>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</si>
  <si>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</si>
  <si>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</si>
  <si>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</si>
  <si>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</si>
  <si>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</si>
  <si>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</si>
  <si>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</si>
  <si>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</si>
  <si>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</si>
  <si>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</si>
  <si>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</si>
  <si>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</si>
  <si>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</si>
  <si>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</si>
  <si>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</si>
  <si>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</si>
  <si>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</si>
  <si>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</si>
  <si>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</si>
  <si>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</si>
  <si>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</si>
  <si>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</si>
  <si>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</si>
  <si>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</si>
  <si>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</si>
  <si>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</si>
  <si>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</si>
  <si>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</si>
  <si>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</si>
  <si>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</si>
  <si>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</si>
  <si>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</si>
  <si>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</si>
  <si>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</si>
  <si>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</si>
  <si>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</si>
  <si>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</si>
  <si>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</si>
  <si>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</si>
  <si>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</si>
  <si>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</si>
  <si>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</si>
  <si>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</si>
  <si>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</si>
  <si>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</si>
  <si>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</si>
  <si>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</si>
  <si>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</si>
  <si>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</si>
  <si>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</si>
  <si>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</si>
  <si>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</si>
  <si>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</si>
  <si>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</si>
  <si>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</si>
  <si>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</si>
  <si>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</si>
  <si>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</si>
  <si>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</si>
  <si>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</si>
  <si>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</si>
  <si>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</si>
  <si>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</si>
  <si>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</si>
  <si>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</si>
  <si>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</si>
  <si>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</si>
  <si>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</si>
  <si>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</si>
  <si>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</si>
  <si>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</si>
  <si>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</si>
  <si>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</si>
  <si>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</si>
  <si>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</si>
  <si>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</si>
  <si>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</si>
  <si>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</si>
  <si>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</si>
  <si>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</si>
  <si>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</si>
  <si>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</si>
  <si>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</si>
  <si>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</si>
  <si>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</si>
  <si>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</si>
  <si>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</si>
  <si>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</si>
  <si>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</si>
  <si>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</si>
  <si>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</si>
  <si>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</si>
  <si>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</si>
  <si>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</si>
  <si>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</si>
  <si>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</si>
  <si>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</si>
  <si>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</si>
  <si>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</si>
  <si>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</si>
  <si>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</si>
  <si>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</si>
  <si>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</si>
  <si>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</si>
  <si>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</si>
  <si>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</si>
  <si>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</si>
  <si>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</si>
  <si>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</si>
  <si>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</si>
  <si>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</si>
  <si>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</si>
  <si>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</si>
  <si>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</si>
  <si>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</si>
  <si>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</si>
  <si>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</si>
  <si>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</si>
  <si>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</si>
  <si>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</si>
  <si>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</si>
  <si>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</si>
  <si>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</si>
  <si>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</si>
  <si>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</si>
  <si>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</si>
  <si>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</si>
  <si>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</si>
  <si>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</si>
  <si>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</si>
  <si>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</si>
  <si>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</si>
  <si>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</si>
  <si>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</si>
  <si>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</si>
  <si>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</si>
  <si>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</si>
  <si>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</si>
  <si>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</si>
  <si>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</si>
  <si>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</si>
  <si>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</si>
  <si>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</si>
  <si>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</si>
  <si>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</si>
  <si>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</si>
  <si>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</si>
  <si>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</si>
  <si>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</si>
  <si>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</si>
  <si>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</si>
  <si>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</si>
  <si>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</si>
  <si>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</si>
  <si>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</si>
  <si>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</si>
  <si>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</si>
  <si>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</si>
  <si>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</si>
  <si>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</si>
  <si>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</si>
  <si>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</si>
  <si>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</si>
  <si>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</si>
  <si>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</si>
  <si>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</si>
  <si>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</si>
  <si>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</si>
  <si>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</si>
  <si>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</si>
  <si>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</si>
  <si>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</si>
  <si>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</si>
  <si>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</si>
  <si>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</si>
  <si>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</si>
  <si>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</si>
  <si>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</si>
  <si>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</si>
  <si>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</si>
  <si>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</si>
  <si>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</si>
  <si>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</si>
  <si>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</si>
  <si>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</si>
  <si>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</si>
  <si>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</si>
  <si>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</si>
  <si>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</si>
  <si>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</si>
  <si>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</si>
  <si>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</si>
  <si>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</si>
  <si>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</si>
  <si>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</si>
  <si>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</si>
  <si>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</si>
  <si>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</si>
  <si>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</si>
  <si>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</si>
  <si>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</si>
  <si>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</si>
  <si>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</si>
  <si>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</si>
  <si>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</si>
  <si>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</si>
  <si>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</si>
  <si>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</si>
  <si>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</si>
  <si>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</si>
  <si>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</si>
  <si>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</si>
  <si>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</si>
  <si>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</si>
  <si>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</si>
  <si>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</si>
  <si>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</si>
  <si>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</si>
  <si>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</si>
  <si>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</si>
  <si>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</si>
  <si>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</si>
  <si>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</si>
  <si>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</si>
  <si>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</si>
  <si>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</si>
  <si>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</si>
  <si>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</si>
  <si>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</si>
  <si>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</si>
  <si>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</si>
  <si>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</si>
  <si>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</si>
  <si>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</si>
  <si>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</si>
  <si>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</si>
  <si>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</si>
  <si>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</si>
  <si>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</si>
  <si>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</si>
  <si>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</si>
  <si>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</si>
  <si>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</si>
  <si>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</si>
  <si>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</si>
  <si>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</si>
  <si>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</si>
  <si>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</si>
  <si>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</si>
  <si>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</si>
  <si>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</si>
  <si>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</si>
  <si>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</si>
  <si>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</si>
  <si>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</si>
  <si>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</si>
  <si>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</si>
  <si>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</si>
  <si>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</si>
  <si>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</si>
  <si>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</si>
  <si>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</si>
  <si>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</si>
  <si>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</si>
  <si>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</si>
  <si>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</si>
  <si>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</si>
  <si>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</si>
  <si>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</si>
  <si>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</si>
  <si>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</si>
  <si>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</si>
  <si>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</si>
  <si>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</si>
  <si>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</si>
  <si>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</si>
  <si>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</si>
  <si>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</si>
  <si>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</si>
  <si>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</si>
  <si>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</si>
  <si>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</si>
  <si>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</si>
  <si>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</si>
  <si>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</si>
  <si>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</si>
  <si>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</si>
  <si>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</si>
  <si>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</si>
  <si>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</si>
  <si>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</si>
  <si>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</si>
  <si>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</si>
  <si>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</si>
  <si>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</si>
  <si>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</si>
  <si>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</si>
  <si>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</si>
  <si>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</si>
  <si>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</si>
  <si>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</si>
  <si>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</si>
  <si>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</si>
  <si>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</si>
  <si>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</si>
  <si>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</si>
  <si>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</si>
  <si>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</si>
  <si>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</si>
  <si>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</si>
  <si>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</si>
  <si>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</si>
  <si>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</si>
  <si>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</si>
  <si>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</si>
  <si>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</si>
  <si>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</si>
  <si>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</si>
  <si>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</si>
  <si>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</si>
  <si>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</si>
  <si>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</si>
  <si>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</si>
  <si>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</si>
  <si>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</si>
  <si>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</si>
  <si>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</si>
  <si>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</si>
  <si>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</si>
  <si>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</si>
  <si>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</si>
  <si>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</si>
  <si>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</si>
  <si>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</si>
  <si>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</si>
  <si>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</si>
  <si>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</si>
  <si>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</si>
  <si>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</si>
  <si>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</si>
  <si>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</si>
  <si>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</si>
  <si>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</si>
  <si>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</si>
  <si>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</si>
  <si>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</si>
  <si>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</si>
  <si>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</si>
  <si>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</si>
  <si>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</si>
  <si>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</si>
  <si>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</si>
  <si>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</si>
  <si>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</si>
  <si>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</si>
  <si>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</si>
  <si>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</si>
  <si>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</si>
  <si>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</si>
  <si>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</si>
  <si>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</si>
  <si>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</si>
  <si>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</si>
  <si>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</si>
  <si>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</si>
  <si>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</si>
  <si>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</si>
  <si>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</si>
  <si>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</si>
  <si>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</si>
  <si>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</si>
  <si>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</si>
  <si>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</si>
  <si>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</si>
  <si>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</si>
  <si>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</si>
  <si>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</si>
  <si>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</si>
  <si>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</si>
  <si>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</si>
  <si>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</si>
  <si>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</si>
  <si>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</si>
  <si>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</si>
  <si>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</si>
  <si>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</si>
  <si>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</si>
  <si>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</si>
  <si>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</si>
  <si>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</si>
  <si>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</si>
  <si>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</si>
  <si>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</si>
  <si>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</si>
  <si>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</si>
  <si>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</si>
  <si>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</si>
  <si>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</si>
  <si>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</si>
  <si>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</si>
  <si>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</si>
  <si>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</si>
  <si>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</si>
  <si>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</si>
  <si>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</si>
  <si>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</si>
  <si>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</si>
  <si>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</si>
  <si>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</si>
  <si>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</si>
  <si>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</si>
  <si>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</si>
  <si>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</si>
  <si>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</si>
  <si>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</si>
  <si>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</si>
  <si>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</si>
  <si>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</si>
  <si>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</si>
  <si>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</si>
  <si>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</si>
  <si>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</si>
  <si>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</si>
  <si>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</si>
  <si>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</si>
  <si>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</si>
  <si>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</si>
  <si>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</si>
  <si>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</si>
  <si>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</si>
  <si>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</si>
  <si>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</si>
  <si>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</si>
  <si>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</si>
  <si>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</si>
  <si>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</si>
  <si>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</si>
  <si>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</si>
  <si>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</si>
  <si>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</si>
  <si>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</si>
  <si>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</si>
  <si>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</si>
  <si>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</si>
  <si>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</si>
  <si>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</si>
  <si>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</si>
  <si>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</si>
  <si>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</si>
  <si>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</si>
  <si>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</si>
  <si>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</si>
  <si>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</si>
  <si>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</si>
  <si>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</si>
  <si>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</si>
  <si>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</si>
  <si>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</si>
  <si>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</si>
  <si>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</si>
  <si>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</si>
  <si>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</si>
  <si>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</si>
  <si>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</si>
  <si>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</si>
  <si>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</si>
  <si>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</si>
  <si>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</si>
  <si>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</si>
  <si>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</si>
  <si>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</si>
  <si>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</si>
  <si>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</si>
  <si>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</si>
  <si>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</si>
  <si>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</si>
  <si>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</si>
  <si>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</si>
  <si>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</si>
  <si>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</si>
  <si>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</si>
  <si>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</si>
  <si>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</si>
  <si>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</si>
  <si>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</si>
  <si>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</si>
  <si>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</si>
  <si>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</si>
  <si>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</si>
  <si>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</si>
  <si>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</si>
  <si>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</si>
  <si>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</si>
  <si>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</si>
  <si>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</si>
  <si>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</si>
  <si>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</si>
  <si>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</si>
  <si>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</si>
  <si>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</si>
  <si>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</si>
  <si>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</si>
  <si>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</si>
  <si>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</si>
  <si>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</si>
  <si>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</si>
  <si>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</si>
  <si>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</si>
  <si>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</si>
  <si>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</si>
  <si>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</si>
  <si>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</si>
  <si>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</si>
  <si>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</si>
  <si>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</si>
  <si>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</si>
  <si>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</si>
  <si>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</si>
  <si>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</si>
  <si>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</si>
  <si>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</si>
  <si>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</si>
  <si>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</si>
  <si>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</si>
  <si>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</si>
  <si>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</si>
  <si>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</si>
  <si>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</si>
  <si>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</si>
  <si>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</si>
  <si>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</si>
  <si>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</si>
  <si>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</si>
  <si>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</si>
  <si>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</si>
  <si>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</si>
  <si>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</si>
  <si>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</si>
  <si>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</si>
  <si>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</si>
  <si>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</si>
  <si>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</si>
  <si>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</si>
  <si>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</si>
  <si>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</si>
  <si>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</si>
  <si>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</si>
  <si>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</si>
  <si>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</si>
  <si>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</si>
  <si>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</si>
  <si>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</si>
  <si>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</si>
  <si>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</si>
  <si>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</si>
  <si>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</si>
  <si>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</si>
  <si>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</si>
  <si>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</si>
  <si>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</si>
  <si>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</si>
  <si>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</si>
  <si>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</si>
  <si>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</si>
  <si>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</si>
  <si>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</si>
  <si>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</si>
  <si>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</si>
  <si>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</si>
  <si>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</si>
  <si>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</si>
  <si>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</si>
  <si>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</si>
  <si>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</si>
  <si>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</si>
  <si>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</si>
  <si>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</si>
  <si>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</si>
  <si>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</si>
  <si>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</si>
  <si>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</si>
  <si>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</si>
  <si>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</si>
  <si>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</si>
  <si>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</si>
  <si>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</si>
  <si>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</si>
  <si>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</si>
  <si>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</si>
  <si>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</si>
  <si>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</si>
  <si>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</si>
  <si>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</si>
  <si>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</si>
  <si>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</si>
  <si>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</si>
  <si>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</si>
  <si>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</si>
  <si>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</si>
  <si>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</si>
  <si>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</si>
  <si>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</si>
  <si>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</si>
  <si>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</si>
  <si>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</si>
  <si>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</si>
  <si>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</si>
  <si>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</si>
  <si>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</si>
  <si>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</si>
  <si>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</si>
  <si>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</si>
  <si>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</si>
  <si>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</si>
  <si>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</si>
  <si>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</si>
  <si>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</si>
  <si>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</si>
  <si>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</si>
  <si>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</si>
  <si>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</si>
  <si>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</si>
  <si>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</si>
  <si>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</si>
  <si>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</si>
  <si>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</si>
  <si>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</si>
  <si>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</si>
  <si>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</si>
  <si>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</si>
  <si>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</si>
  <si>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</si>
  <si>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</si>
  <si>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</si>
  <si>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</si>
  <si>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</si>
  <si>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</si>
  <si>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</si>
  <si>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</si>
  <si>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</si>
  <si>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</si>
  <si>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</si>
  <si>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</si>
  <si>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</si>
  <si>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</si>
  <si>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</si>
  <si>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</si>
  <si>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</si>
  <si>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</si>
  <si>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</si>
  <si>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</si>
  <si>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</si>
  <si>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</si>
  <si>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</si>
  <si>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</si>
  <si>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</si>
  <si>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</si>
  <si>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</si>
  <si>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</si>
  <si>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</si>
  <si>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</si>
  <si>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</si>
  <si>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</si>
  <si>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</si>
  <si>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</si>
  <si>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</si>
  <si>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</si>
  <si>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</si>
  <si>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</si>
  <si>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</si>
  <si>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</si>
  <si>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</si>
  <si>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</si>
  <si>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</si>
  <si>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</si>
  <si>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</si>
  <si>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</si>
  <si>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</si>
  <si>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</si>
  <si>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</si>
  <si>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</si>
  <si>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</si>
  <si>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</si>
  <si>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</si>
  <si>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</si>
  <si>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</si>
  <si>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</si>
  <si>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</si>
  <si>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</si>
  <si>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</si>
  <si>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</si>
  <si>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</si>
  <si>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</si>
  <si>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</si>
  <si>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</si>
  <si>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</si>
  <si>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</si>
  <si>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</si>
  <si>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</si>
  <si>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</si>
  <si>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</si>
  <si>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</si>
  <si>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</si>
  <si>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</si>
  <si>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</si>
  <si>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</si>
  <si>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</si>
  <si>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</si>
  <si>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</si>
  <si>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</si>
  <si>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</si>
  <si>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</si>
  <si>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</si>
  <si>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</si>
  <si>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</si>
  <si>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</si>
  <si>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</si>
  <si>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</si>
  <si>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</si>
  <si>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</si>
  <si>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</si>
  <si>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</si>
  <si>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</si>
  <si>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</si>
  <si>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</si>
  <si>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</si>
  <si>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</si>
  <si>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</si>
  <si>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</si>
  <si>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</si>
  <si>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</si>
  <si>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</si>
  <si>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</si>
  <si>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</si>
  <si>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</si>
  <si>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</si>
  <si>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</si>
  <si>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</si>
  <si>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</si>
  <si>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</si>
  <si>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</si>
  <si>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</si>
  <si>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</si>
  <si>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</si>
  <si>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</si>
  <si>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</si>
  <si>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</si>
  <si>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</si>
  <si>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</si>
  <si>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</si>
  <si>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</si>
  <si>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</si>
  <si>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</si>
  <si>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</si>
  <si>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</si>
  <si>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</si>
  <si>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</si>
  <si>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</si>
  <si>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</si>
  <si>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</si>
  <si>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</si>
  <si>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</si>
  <si>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</si>
  <si>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</si>
  <si>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</si>
  <si>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</si>
  <si>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</si>
  <si>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</si>
  <si>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</si>
  <si>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</si>
  <si>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</si>
  <si>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</si>
  <si>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</si>
  <si>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</si>
  <si>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</si>
  <si>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</si>
  <si>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</si>
  <si>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</si>
  <si>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</si>
  <si>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</si>
  <si>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</si>
  <si>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</si>
  <si>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</si>
  <si>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</si>
  <si>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</si>
  <si>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</si>
  <si>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</si>
  <si>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</si>
  <si>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</si>
  <si>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</si>
  <si>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</si>
  <si>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</si>
  <si>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</si>
  <si>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</si>
  <si>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</si>
  <si>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</si>
  <si>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</si>
  <si>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</si>
  <si>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</si>
  <si>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</si>
  <si>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</si>
  <si>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</si>
  <si>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</si>
  <si>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</si>
  <si>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</si>
  <si>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</si>
  <si>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</si>
  <si>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</si>
  <si>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</si>
  <si>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</si>
  <si>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</si>
  <si>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</si>
  <si>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</si>
  <si>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</si>
  <si>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</si>
  <si>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</si>
  <si>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</si>
  <si>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</si>
  <si>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</si>
  <si>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</si>
  <si>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</si>
  <si>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</si>
  <si>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</si>
  <si>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</si>
  <si>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</si>
  <si>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</si>
  <si>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</si>
  <si>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</si>
  <si>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</si>
  <si>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</si>
  <si>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</si>
  <si>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</si>
  <si>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</si>
  <si>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</si>
  <si>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</si>
  <si>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</si>
  <si>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</si>
  <si>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</si>
  <si>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</si>
  <si>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</si>
  <si>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</si>
  <si>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</si>
  <si>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</si>
  <si>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</si>
  <si>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</si>
  <si>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</si>
  <si>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</si>
  <si>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</si>
  <si>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</si>
  <si>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</si>
  <si>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</si>
  <si>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</si>
  <si>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</si>
  <si>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</si>
  <si>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</si>
  <si>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</si>
  <si>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</si>
  <si>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</si>
  <si>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</si>
  <si>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</si>
  <si>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</si>
  <si>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</si>
  <si>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</si>
  <si>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</si>
  <si>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</si>
  <si>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</si>
  <si>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</si>
  <si>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</si>
  <si>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</si>
  <si>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</si>
  <si>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</si>
  <si>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</si>
  <si>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</si>
  <si>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</si>
  <si>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</si>
  <si>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</si>
  <si>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</si>
  <si>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</si>
  <si>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</si>
  <si>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</si>
  <si>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</si>
  <si>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</si>
  <si>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</si>
  <si>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</si>
  <si>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</si>
  <si>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</si>
  <si>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</si>
  <si>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</si>
  <si>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</si>
  <si>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</si>
  <si>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</si>
  <si>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</si>
  <si>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</si>
  <si>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</si>
  <si>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</si>
  <si>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</si>
  <si>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</si>
  <si>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</si>
  <si>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</si>
  <si>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</si>
  <si>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</si>
  <si>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</si>
  <si>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</si>
  <si>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</si>
  <si>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</si>
  <si>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</si>
  <si>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</si>
  <si>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</si>
  <si>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</si>
  <si>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</si>
  <si>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</si>
  <si>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</si>
  <si>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</si>
  <si>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</si>
  <si>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</si>
  <si>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</si>
  <si>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</si>
  <si>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</si>
  <si>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</si>
  <si>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</si>
  <si>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</si>
  <si>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</si>
  <si>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</si>
  <si>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</si>
  <si>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</si>
  <si>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</si>
  <si>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</si>
  <si>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</si>
  <si>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</si>
  <si>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</si>
  <si>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</si>
  <si>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</si>
  <si>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</si>
  <si>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</si>
  <si>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</si>
  <si>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</si>
  <si>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</si>
  <si>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</si>
  <si>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</si>
  <si>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</si>
  <si>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</si>
  <si>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</si>
  <si>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</si>
  <si>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</si>
  <si>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</si>
  <si>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</si>
  <si>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</si>
  <si>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</si>
  <si>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</si>
  <si>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</si>
  <si>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</si>
  <si>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</si>
  <si>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</si>
  <si>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</si>
  <si>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</si>
  <si>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</si>
  <si>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</si>
  <si>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</si>
  <si>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</si>
  <si>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</si>
  <si>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</si>
  <si>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</si>
  <si>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</si>
  <si>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</si>
  <si>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</si>
  <si>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</si>
  <si>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</si>
  <si>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</si>
  <si>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</si>
  <si>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</si>
  <si>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</si>
  <si>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</si>
  <si>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</si>
  <si>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</si>
  <si>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</si>
  <si>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</si>
  <si>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</si>
  <si>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</si>
  <si>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</si>
  <si>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</si>
  <si>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</si>
  <si>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</si>
  <si>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</si>
  <si>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</si>
  <si>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</si>
  <si>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</si>
  <si>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</si>
  <si>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</si>
  <si>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</si>
  <si>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</si>
  <si>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</si>
  <si>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</si>
  <si>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</si>
  <si>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</si>
  <si>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</si>
  <si>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</si>
  <si>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</si>
  <si>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</si>
  <si>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</si>
  <si>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</si>
  <si>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</si>
  <si>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</si>
  <si>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</si>
  <si>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</si>
  <si>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</si>
  <si>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</si>
  <si>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</si>
  <si>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</si>
  <si>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</si>
  <si>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</si>
  <si>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</si>
  <si>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</si>
  <si>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</si>
  <si>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</si>
  <si>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</si>
  <si>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</si>
  <si>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</si>
  <si>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</si>
  <si>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</si>
  <si>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</si>
  <si>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</si>
  <si>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</si>
  <si>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</si>
  <si>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</si>
  <si>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</si>
  <si>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</si>
  <si>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</si>
  <si>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</si>
  <si>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</si>
  <si>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</si>
  <si>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</si>
  <si>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</si>
  <si>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</si>
  <si>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</si>
  <si>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</si>
  <si>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</si>
  <si>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</si>
  <si>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</si>
  <si>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</si>
  <si>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</si>
  <si>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</si>
  <si>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</si>
  <si>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</si>
  <si>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</si>
  <si>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</si>
  <si>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</si>
  <si>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</si>
  <si>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</si>
  <si>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</si>
  <si>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</si>
  <si>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</si>
  <si>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</si>
  <si>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</si>
  <si>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</si>
  <si>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</si>
  <si>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</si>
  <si>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</si>
  <si>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</si>
  <si>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</si>
  <si>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</si>
  <si>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</si>
  <si>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</si>
  <si>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</si>
  <si>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</si>
  <si>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</si>
  <si>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</si>
  <si>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</si>
  <si>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</si>
  <si>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</si>
  <si>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</si>
  <si>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</si>
  <si>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</si>
  <si>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</si>
  <si>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</si>
  <si>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</si>
  <si>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</si>
  <si>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</si>
  <si>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</si>
  <si>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</si>
  <si>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</si>
  <si>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</si>
  <si>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</si>
  <si>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</si>
  <si>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</si>
  <si>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</si>
  <si>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</si>
  <si>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</si>
  <si>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</si>
  <si>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</si>
  <si>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</si>
  <si>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</si>
  <si>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</si>
  <si>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</si>
  <si>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</si>
  <si>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</si>
  <si>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</si>
  <si>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</si>
  <si>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</si>
  <si>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</si>
  <si>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</si>
  <si>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</si>
  <si>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</si>
  <si>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</si>
  <si>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</si>
  <si>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</si>
  <si>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</si>
  <si>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</si>
  <si>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</si>
  <si>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</si>
  <si>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</si>
  <si>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</si>
  <si>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</si>
  <si>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</si>
  <si>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</si>
  <si>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</si>
  <si>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</si>
  <si>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</si>
  <si>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</si>
  <si>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</si>
  <si>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</si>
  <si>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</si>
  <si>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</si>
  <si>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</si>
  <si>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</si>
  <si>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</si>
  <si>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</si>
  <si>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</si>
  <si>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</si>
  <si>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</si>
  <si>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</si>
  <si>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</si>
  <si>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</si>
  <si>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</si>
  <si>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</si>
  <si>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</si>
  <si>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</si>
  <si>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</si>
  <si>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</si>
  <si>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</si>
  <si>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</si>
  <si>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</si>
  <si>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</si>
  <si>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</si>
  <si>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</si>
  <si>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</si>
  <si>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</si>
  <si>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</si>
  <si>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</si>
  <si>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</si>
  <si>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</si>
  <si>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</si>
  <si>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</si>
  <si>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</si>
  <si>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</si>
  <si>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</si>
  <si>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</si>
  <si>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</si>
  <si>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</si>
  <si>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</si>
  <si>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</si>
  <si>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</si>
  <si>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</si>
  <si>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</si>
  <si>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</si>
  <si>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</si>
  <si>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</si>
  <si>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</si>
  <si>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</si>
  <si>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</si>
  <si>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</si>
  <si>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</si>
  <si>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</si>
  <si>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</si>
  <si>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</si>
  <si>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</si>
  <si>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</si>
  <si>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</si>
  <si>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</si>
  <si>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</si>
  <si>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</si>
  <si>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</si>
  <si>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</si>
  <si>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</si>
  <si>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</si>
  <si>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</si>
  <si>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</si>
  <si>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</si>
  <si>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</si>
  <si>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</si>
  <si>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</si>
  <si>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</si>
  <si>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</si>
  <si>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</si>
  <si>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</si>
  <si>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</si>
  <si>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</si>
  <si>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</si>
  <si>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</si>
  <si>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</si>
  <si>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</si>
  <si>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</si>
  <si>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</si>
  <si>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</si>
  <si>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</si>
  <si>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</si>
  <si>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</si>
  <si>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</si>
  <si>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</si>
  <si>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</si>
  <si>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</si>
  <si>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</si>
  <si>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</si>
  <si>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</si>
  <si>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</si>
  <si>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</si>
  <si>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</si>
  <si>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</si>
  <si>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</si>
  <si>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</si>
  <si>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</si>
  <si>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</si>
  <si>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</si>
  <si>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</si>
  <si>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</si>
  <si>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</si>
  <si>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</si>
  <si>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</si>
  <si>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</si>
  <si>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</si>
  <si>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</si>
  <si>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</si>
  <si>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</si>
  <si>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</si>
  <si>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</si>
  <si>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</si>
  <si>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</si>
  <si>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</si>
  <si>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</si>
  <si>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</si>
  <si>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</si>
  <si>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</si>
  <si>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</si>
  <si>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</si>
  <si>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</si>
  <si>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</si>
  <si>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</si>
  <si>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</si>
  <si>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</si>
  <si>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</si>
  <si>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</si>
  <si>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</si>
  <si>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</si>
  <si>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</si>
  <si>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</si>
  <si>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</si>
  <si>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</si>
  <si>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</si>
  <si>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</si>
  <si>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</si>
  <si>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</si>
  <si>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</si>
  <si>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</si>
  <si>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</si>
  <si>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</si>
  <si>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</si>
  <si>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</si>
  <si>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</si>
  <si>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</si>
  <si>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</si>
  <si>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</si>
  <si>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</si>
  <si>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</si>
  <si>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</si>
  <si>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</si>
  <si>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</si>
  <si>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</si>
  <si>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</si>
  <si>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</si>
  <si>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</si>
  <si>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</si>
  <si>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</si>
  <si>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</si>
  <si>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</si>
  <si>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</si>
  <si>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</si>
  <si>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</si>
  <si>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</si>
  <si>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</si>
  <si>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</si>
  <si>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</si>
  <si>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</si>
  <si>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</si>
  <si>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</si>
  <si>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</si>
  <si>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</si>
  <si>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</si>
  <si>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</si>
  <si>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</si>
  <si>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</si>
  <si>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</si>
  <si>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</si>
  <si>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</si>
  <si>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</si>
  <si>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</si>
  <si>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</si>
  <si>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</si>
  <si>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</si>
  <si>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</si>
  <si>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</si>
  <si>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</si>
  <si>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</si>
  <si>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</si>
  <si>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</si>
  <si>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</si>
  <si>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</si>
  <si>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</si>
  <si>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</si>
  <si>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</si>
  <si>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</si>
  <si>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</si>
  <si>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</si>
  <si>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</si>
  <si>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</si>
  <si>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</si>
  <si>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</si>
  <si>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</si>
  <si>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</si>
  <si>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</si>
  <si>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</si>
  <si>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</si>
  <si>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</si>
  <si>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</si>
  <si>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</si>
  <si>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</si>
  <si>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</si>
  <si>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</si>
  <si>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</si>
  <si>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</si>
  <si>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</si>
  <si>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</si>
  <si>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</si>
  <si>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</si>
  <si>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</si>
  <si>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</si>
  <si>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</si>
  <si>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</si>
  <si>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</si>
  <si>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</si>
  <si>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</si>
  <si>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</si>
  <si>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</si>
  <si>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</si>
  <si>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</si>
  <si>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</si>
  <si>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</si>
  <si>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</si>
  <si>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</si>
  <si>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</si>
  <si>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</si>
  <si>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</si>
  <si>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</si>
  <si>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</si>
  <si>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</si>
  <si>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</si>
  <si>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</si>
  <si>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</si>
  <si>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</si>
  <si>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</si>
  <si>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</si>
  <si>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</si>
  <si>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</si>
  <si>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</si>
  <si>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</si>
  <si>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</si>
  <si>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</si>
  <si>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</si>
  <si>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</si>
  <si>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</si>
  <si>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</si>
  <si>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</si>
  <si>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</si>
  <si>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</si>
  <si>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</si>
  <si>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</si>
  <si>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</si>
  <si>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</si>
  <si>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</si>
  <si>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</si>
  <si>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</si>
  <si>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</si>
  <si>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</si>
  <si>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</si>
  <si>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</si>
  <si>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</si>
  <si>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</si>
  <si>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</si>
  <si>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</si>
  <si>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</si>
  <si>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</si>
  <si>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</si>
  <si>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</si>
  <si>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</si>
  <si>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</si>
  <si>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</si>
  <si>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</si>
  <si>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</si>
  <si>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</si>
  <si>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</si>
  <si>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</si>
  <si>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</si>
  <si>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</si>
  <si>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</si>
  <si>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</si>
  <si>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</si>
  <si>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</si>
  <si>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</si>
  <si>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</si>
  <si>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</si>
  <si>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</si>
  <si>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</si>
  <si>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</si>
  <si>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</si>
  <si>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</si>
  <si>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</si>
  <si>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</si>
  <si>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</si>
  <si>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</si>
  <si>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</si>
  <si>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</si>
  <si>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</si>
  <si>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</si>
  <si>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</si>
  <si>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</si>
  <si>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</si>
  <si>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</si>
  <si>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</si>
  <si>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</si>
  <si>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</si>
  <si>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</si>
  <si>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</si>
  <si>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</si>
  <si>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</si>
  <si>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</si>
  <si>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</si>
  <si>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</si>
  <si>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</si>
  <si>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</si>
  <si>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</si>
  <si>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</si>
  <si>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</si>
  <si>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</si>
  <si>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</si>
  <si>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</si>
  <si>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</si>
  <si>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</si>
  <si>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</si>
  <si>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</si>
  <si>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</si>
  <si>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</si>
  <si>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</si>
  <si>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</si>
  <si>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</si>
  <si>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</si>
  <si>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</si>
  <si>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</si>
  <si>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</si>
  <si>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</si>
  <si>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</si>
  <si>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</si>
  <si>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</si>
  <si>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</si>
  <si>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</si>
  <si>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</si>
  <si>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</si>
  <si>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</si>
  <si>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</si>
  <si>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</si>
  <si>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</si>
  <si>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</si>
  <si>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</si>
  <si>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</si>
  <si>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</si>
  <si>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</si>
  <si>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</si>
  <si>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</si>
  <si>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</si>
  <si>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</si>
  <si>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</si>
  <si>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</si>
  <si>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</si>
  <si>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</si>
  <si>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</si>
  <si>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</si>
  <si>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</si>
  <si>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</si>
  <si>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</si>
  <si>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</si>
  <si>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</si>
  <si>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</si>
  <si>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</si>
  <si>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</si>
  <si>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</si>
  <si>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</si>
  <si>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</si>
  <si>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</si>
  <si>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</si>
  <si>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</si>
  <si>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</si>
  <si>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</si>
  <si>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</si>
  <si>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</si>
  <si>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</si>
  <si>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</si>
  <si>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</si>
  <si>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</si>
  <si>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</si>
  <si>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</si>
  <si>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</si>
  <si>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</si>
  <si>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</si>
  <si>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</si>
  <si>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</si>
  <si>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</si>
  <si>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</si>
  <si>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</si>
  <si>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</si>
  <si>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</si>
  <si>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</si>
  <si>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</si>
  <si>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</si>
  <si>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</si>
  <si>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</si>
  <si>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</si>
  <si>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</si>
  <si>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</si>
  <si>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</si>
  <si>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</si>
  <si>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</si>
  <si>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</si>
  <si>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</si>
  <si>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</si>
  <si>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</si>
  <si>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</si>
  <si>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</si>
  <si>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</si>
  <si>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</si>
  <si>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</si>
  <si>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</si>
  <si>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</si>
  <si>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</si>
  <si>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</si>
  <si>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</si>
  <si>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</si>
  <si>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</si>
  <si>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</si>
  <si>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</si>
  <si>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</si>
  <si>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</si>
  <si>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</si>
  <si>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</si>
  <si>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</si>
  <si>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</si>
  <si>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</si>
  <si>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</si>
  <si>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</si>
  <si>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</si>
  <si>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</si>
  <si>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</si>
  <si>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</si>
  <si>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</si>
  <si>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</si>
  <si>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</si>
  <si>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</si>
  <si>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</si>
  <si>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</si>
  <si>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</si>
  <si>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</si>
  <si>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</si>
  <si>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</si>
  <si>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</si>
  <si>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</si>
  <si>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</si>
  <si>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</si>
  <si>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</si>
  <si>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</si>
  <si>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</si>
  <si>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</si>
  <si>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</si>
  <si>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</si>
  <si>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</si>
  <si>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</si>
  <si>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</si>
  <si>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</si>
  <si>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</si>
  <si>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</si>
  <si>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</si>
  <si>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</si>
  <si>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</si>
  <si>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</si>
  <si>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</si>
  <si>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</si>
  <si>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</si>
  <si>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</si>
  <si>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</si>
  <si>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</si>
  <si>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</si>
  <si>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</si>
  <si>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</si>
  <si>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</si>
  <si>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</si>
  <si>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</si>
  <si>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</si>
  <si>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</si>
  <si>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</si>
  <si>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</si>
  <si>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</si>
  <si>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</si>
  <si>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</si>
  <si>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</si>
  <si>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</si>
  <si>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</si>
  <si>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</si>
  <si>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</si>
  <si>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</si>
  <si>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</si>
  <si>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</si>
  <si>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</si>
  <si>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</si>
  <si>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</si>
  <si>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</si>
  <si>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</si>
  <si>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</si>
  <si>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</si>
  <si>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</si>
  <si>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</si>
  <si>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</si>
  <si>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</si>
  <si>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</si>
  <si>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</si>
  <si>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</si>
  <si>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</si>
  <si>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</si>
  <si>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</si>
  <si>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</si>
  <si>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</si>
  <si>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</si>
  <si>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</si>
  <si>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</si>
  <si>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</si>
  <si>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</si>
  <si>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</si>
  <si>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</si>
  <si>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</si>
  <si>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</si>
  <si>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</si>
  <si>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</si>
  <si>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</si>
  <si>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</si>
  <si>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</si>
  <si>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</si>
  <si>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</si>
  <si>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</si>
  <si>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</si>
  <si>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</si>
  <si>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</si>
  <si>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</si>
  <si>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</si>
  <si>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</si>
  <si>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</si>
  <si>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</si>
  <si>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</si>
  <si>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</si>
  <si>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</si>
  <si>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</si>
  <si>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</si>
  <si>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</si>
  <si>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</si>
  <si>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</si>
  <si>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</si>
  <si>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</si>
  <si>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</si>
  <si>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</si>
  <si>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</si>
  <si>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</si>
  <si>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</si>
  <si>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</si>
  <si>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</si>
  <si>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</si>
  <si>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</si>
  <si>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</si>
  <si>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</si>
  <si>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</si>
  <si>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</si>
  <si>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</si>
  <si>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</si>
  <si>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</si>
  <si>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</si>
  <si>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</si>
  <si>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</si>
  <si>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</si>
  <si>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</si>
  <si>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</si>
  <si>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</si>
  <si>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</si>
  <si>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</si>
  <si>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</si>
  <si>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</si>
  <si>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</si>
  <si>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</si>
  <si>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</si>
  <si>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</si>
  <si>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</si>
  <si>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</si>
  <si>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</si>
  <si>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</si>
  <si>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</si>
  <si>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</si>
  <si>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</si>
  <si>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</si>
  <si>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</si>
  <si>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</si>
  <si>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</si>
  <si>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</si>
  <si>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</si>
  <si>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</si>
  <si>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</si>
  <si>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</si>
  <si>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</si>
  <si>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</si>
  <si>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</si>
  <si>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</si>
  <si>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</si>
  <si>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</si>
  <si>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</si>
  <si>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</si>
  <si>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</si>
  <si>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</si>
  <si>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</si>
  <si>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</si>
  <si>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</si>
  <si>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</si>
  <si>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</si>
  <si>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</si>
  <si>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</si>
  <si>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</si>
  <si>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</si>
  <si>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</si>
  <si>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</si>
  <si>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</si>
  <si>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</si>
  <si>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</si>
  <si>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</si>
  <si>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</si>
  <si>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</si>
  <si>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</si>
  <si>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</si>
  <si>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</si>
  <si>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</si>
  <si>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</si>
  <si>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</si>
  <si>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</si>
  <si>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</si>
  <si>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</si>
  <si>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</si>
  <si>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</si>
  <si>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</si>
  <si>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</si>
  <si>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</si>
  <si>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</si>
  <si>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</si>
  <si>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</si>
  <si>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</si>
  <si>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</si>
  <si>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</si>
  <si>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</si>
  <si>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</si>
  <si>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</si>
  <si>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</si>
  <si>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</si>
  <si>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</si>
  <si>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</si>
  <si>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</si>
  <si>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</si>
  <si>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</si>
  <si>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</si>
  <si>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</si>
  <si>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</si>
  <si>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</si>
  <si>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</si>
  <si>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</si>
  <si>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</si>
  <si>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</si>
  <si>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</si>
  <si>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</si>
  <si>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</si>
  <si>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</si>
  <si>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</si>
  <si>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</si>
  <si>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</si>
  <si>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</si>
  <si>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</si>
  <si>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</si>
  <si>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</si>
  <si>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</si>
  <si>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</si>
  <si>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</si>
  <si>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</si>
  <si>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</si>
  <si>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</si>
  <si>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</si>
  <si>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</si>
  <si>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</si>
  <si>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</si>
  <si>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</si>
  <si>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</si>
  <si>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</si>
  <si>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</si>
  <si>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</si>
  <si>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</si>
  <si>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</si>
  <si>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</si>
  <si>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</si>
  <si>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</si>
  <si>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</si>
  <si>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</si>
  <si>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</si>
  <si>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</si>
  <si>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</si>
  <si>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</si>
  <si>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</si>
  <si>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</si>
  <si>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</si>
  <si>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</si>
  <si>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</si>
  <si>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</si>
  <si>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</si>
  <si>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</si>
  <si>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</si>
  <si>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</si>
  <si>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</si>
  <si>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</si>
  <si>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</si>
  <si>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</si>
  <si>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</si>
  <si>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</si>
  <si>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</si>
  <si>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</si>
  <si>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</si>
  <si>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</si>
  <si>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</si>
  <si>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</si>
  <si>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</si>
  <si>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</si>
  <si>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</si>
  <si>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</si>
  <si>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</si>
  <si>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</si>
  <si>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</si>
  <si>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</si>
  <si>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</si>
  <si>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</si>
  <si>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</si>
  <si>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</si>
  <si>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</si>
  <si>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</si>
  <si>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</si>
  <si>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</si>
  <si>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</si>
  <si>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</si>
  <si>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</si>
  <si>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</si>
  <si>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</si>
  <si>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</si>
  <si>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</si>
  <si>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</si>
  <si>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</si>
  <si>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</si>
  <si>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</si>
  <si>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</si>
  <si>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</si>
  <si>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</si>
  <si>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</si>
  <si>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</si>
  <si>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</si>
  <si>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</si>
  <si>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</si>
  <si>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</si>
  <si>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</si>
  <si>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</si>
  <si>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</si>
  <si>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</si>
  <si>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</si>
  <si>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</si>
  <si>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</si>
  <si>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</si>
  <si>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</si>
  <si>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</si>
  <si>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</si>
  <si>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</si>
  <si>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</si>
  <si>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</si>
  <si>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</si>
  <si>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</si>
  <si>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</si>
  <si>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</si>
  <si>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</si>
  <si>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</si>
  <si>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</si>
  <si>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</si>
  <si>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</si>
  <si>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</si>
  <si>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</si>
  <si>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</si>
  <si>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</si>
  <si>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</si>
  <si>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</si>
  <si>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</si>
  <si>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</si>
  <si>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</si>
  <si>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</si>
  <si>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</si>
  <si>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</si>
  <si>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</si>
  <si>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</si>
  <si>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</si>
  <si>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</si>
  <si>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</si>
  <si>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</si>
  <si>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</si>
  <si>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</si>
  <si>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</si>
  <si>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</si>
  <si>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</si>
  <si>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</si>
  <si>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</si>
  <si>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</si>
  <si>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</si>
  <si>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</si>
  <si>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</si>
  <si>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</si>
  <si>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</si>
  <si>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</si>
  <si>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</si>
  <si>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</si>
  <si>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</si>
  <si>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</si>
  <si>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</si>
  <si>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</si>
  <si>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</si>
  <si>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</si>
  <si>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</si>
  <si>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</si>
  <si>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</si>
  <si>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</si>
  <si>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</si>
  <si>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</si>
  <si>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</si>
  <si>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</si>
  <si>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</si>
  <si>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</si>
  <si>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</si>
  <si>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</si>
  <si>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</si>
  <si>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</si>
  <si>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</si>
  <si>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</si>
  <si>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</si>
  <si>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</si>
  <si>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</si>
  <si>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</si>
  <si>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</si>
  <si>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</si>
  <si>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</si>
  <si>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</si>
  <si>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</si>
  <si>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</si>
  <si>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</si>
  <si>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</si>
  <si>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</si>
  <si>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</si>
  <si>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</si>
  <si>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</si>
  <si>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</si>
  <si>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</si>
  <si>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</si>
  <si>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</si>
  <si>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</si>
  <si>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</si>
  <si>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</si>
  <si>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</si>
  <si>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</si>
  <si>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</si>
  <si>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</si>
  <si>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</si>
  <si>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</si>
  <si>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</si>
  <si>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</si>
  <si>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</si>
  <si>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</si>
  <si>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</si>
  <si>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</si>
  <si>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</si>
  <si>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</si>
  <si>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</si>
  <si>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</si>
  <si>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</si>
  <si>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</si>
  <si>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</si>
  <si>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</si>
  <si>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</si>
  <si>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</si>
  <si>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</si>
  <si>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</si>
  <si>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</si>
  <si>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</si>
  <si>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</si>
  <si>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</si>
  <si>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</si>
  <si>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</si>
  <si>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</si>
  <si>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</si>
  <si>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</si>
  <si>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</si>
  <si>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</si>
  <si>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</si>
  <si>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</si>
  <si>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</si>
  <si>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</si>
  <si>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</si>
  <si>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</si>
  <si>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</si>
  <si>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</si>
  <si>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</si>
  <si>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</si>
  <si>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</si>
  <si>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</si>
  <si>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</si>
  <si>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</si>
  <si>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</si>
  <si>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</si>
  <si>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</si>
  <si>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</si>
  <si>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</si>
  <si>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</si>
  <si>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</si>
  <si>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</si>
  <si>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</si>
  <si>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</si>
  <si>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</si>
  <si>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</si>
  <si>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</si>
  <si>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</si>
  <si>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</si>
  <si>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</si>
  <si>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</si>
  <si>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</si>
  <si>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</si>
  <si>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</si>
  <si>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</si>
  <si>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</si>
  <si>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</si>
  <si>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</si>
  <si>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</si>
  <si>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</si>
  <si>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</si>
  <si>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</si>
  <si>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</si>
  <si>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</si>
  <si>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</si>
  <si>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</si>
  <si>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</si>
  <si>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</si>
  <si>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</si>
  <si>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</si>
  <si>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</si>
  <si>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</si>
  <si>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</si>
  <si>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</si>
  <si>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</si>
  <si>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</si>
  <si>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</si>
  <si>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</si>
  <si>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</si>
  <si>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</si>
  <si>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</si>
  <si>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</si>
  <si>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</si>
  <si>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</si>
  <si>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</si>
  <si>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</si>
  <si>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</si>
  <si>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</si>
  <si>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</si>
  <si>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</si>
  <si>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</si>
  <si>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</si>
  <si>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</si>
  <si>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</si>
  <si>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</si>
  <si>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</si>
  <si>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</si>
  <si>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</si>
  <si>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</si>
  <si>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</si>
  <si>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</si>
  <si>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</si>
  <si>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</si>
  <si>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</si>
  <si>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</si>
  <si>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</si>
  <si>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</si>
  <si>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</si>
  <si>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</si>
  <si>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</si>
  <si>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</si>
  <si>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</si>
  <si>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</si>
  <si>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</si>
  <si>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</si>
  <si>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</si>
  <si>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</si>
  <si>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</si>
  <si>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</si>
  <si>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</si>
  <si>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</si>
  <si>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</si>
  <si>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</si>
  <si>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</si>
  <si>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</si>
  <si>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</si>
  <si>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</si>
  <si>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</si>
  <si>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</si>
  <si>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</si>
  <si>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</si>
  <si>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</si>
  <si>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</si>
  <si>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</si>
  <si>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</si>
  <si>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</si>
  <si>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</si>
  <si>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</si>
  <si>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</si>
  <si>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</si>
  <si>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</si>
  <si>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</si>
  <si>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</si>
  <si>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</si>
  <si>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</si>
  <si>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</si>
  <si>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</si>
  <si>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</si>
  <si>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</si>
  <si>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</si>
  <si>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</si>
  <si>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</si>
  <si>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</si>
  <si>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</si>
  <si>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</si>
  <si>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</si>
  <si>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</si>
  <si>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</si>
  <si>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</si>
  <si>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</si>
  <si>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</si>
  <si>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</si>
  <si>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</si>
  <si>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</si>
  <si>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</si>
  <si>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</si>
  <si>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</si>
  <si>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</si>
  <si>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</si>
  <si>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</si>
  <si>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</si>
  <si>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</si>
  <si>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</si>
  <si>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</si>
  <si>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</si>
  <si>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</si>
  <si>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</si>
  <si>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</si>
  <si>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</si>
  <si>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</si>
  <si>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</si>
  <si>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</si>
  <si>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</si>
  <si>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</si>
  <si>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</si>
  <si>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</si>
  <si>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</si>
  <si>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</si>
  <si>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</si>
  <si>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</si>
  <si>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</si>
  <si>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</si>
  <si>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</si>
  <si>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</si>
  <si>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</si>
  <si>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</si>
  <si>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</si>
  <si>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</si>
  <si>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</si>
  <si>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</si>
  <si>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</si>
  <si>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</si>
  <si>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</si>
  <si>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</si>
  <si>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</si>
  <si>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</si>
  <si>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</si>
  <si>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</si>
  <si>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</si>
  <si>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</si>
  <si>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</si>
  <si>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</si>
  <si>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</si>
  <si>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</si>
  <si>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</si>
  <si>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</si>
  <si>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</si>
  <si>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</si>
  <si>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</si>
  <si>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</si>
  <si>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</si>
  <si>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</si>
  <si>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</si>
  <si>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</si>
  <si>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</si>
  <si>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</si>
  <si>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</si>
  <si>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</si>
  <si>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</si>
  <si>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</si>
  <si>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</si>
  <si>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</si>
  <si>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</si>
  <si>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</si>
  <si>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</si>
  <si>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</si>
  <si>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</si>
  <si>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</si>
  <si>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</si>
  <si>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</si>
  <si>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</si>
  <si>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</si>
  <si>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</si>
  <si>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</si>
  <si>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</si>
  <si>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</si>
  <si>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</si>
  <si>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</si>
  <si>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</si>
  <si>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</si>
  <si>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</si>
  <si>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</si>
  <si>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</si>
  <si>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</si>
  <si>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</si>
  <si>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</si>
  <si>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</si>
  <si>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</si>
  <si>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</si>
  <si>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</si>
  <si>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</si>
  <si>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</si>
  <si>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</si>
  <si>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</si>
  <si>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</si>
  <si>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</si>
  <si>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</si>
  <si>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</si>
  <si>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</si>
  <si>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</si>
  <si>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</si>
  <si>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</si>
  <si>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</si>
  <si>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</si>
  <si>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</si>
  <si>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</si>
  <si>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</si>
  <si>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</si>
  <si>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</si>
  <si>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</si>
  <si>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</si>
  <si>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</si>
  <si>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</si>
  <si>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</si>
  <si>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</si>
  <si>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</si>
  <si>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</si>
  <si>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</si>
  <si>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</si>
  <si>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</si>
  <si>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</si>
  <si>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</si>
  <si>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</si>
  <si>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</si>
  <si>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</si>
  <si>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</si>
  <si>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</si>
  <si>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</si>
  <si>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</si>
  <si>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</si>
  <si>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</si>
  <si>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</si>
  <si>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</si>
  <si>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</si>
  <si>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</si>
  <si>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</si>
  <si>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</si>
  <si>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</si>
  <si>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</si>
  <si>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</si>
  <si>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</si>
  <si>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</si>
  <si>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</si>
  <si>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</si>
  <si>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</si>
  <si>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</si>
  <si>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</si>
  <si>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</si>
  <si>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</si>
  <si>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</si>
  <si>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</si>
  <si>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</si>
  <si>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</si>
  <si>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</si>
  <si>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</si>
  <si>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</si>
  <si>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</si>
  <si>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</si>
  <si>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</si>
  <si>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</si>
  <si>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</si>
  <si>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</si>
  <si>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</si>
  <si>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</si>
  <si>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</si>
  <si>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</si>
  <si>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</si>
  <si>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</si>
  <si>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</si>
  <si>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</si>
  <si>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</si>
  <si>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</si>
  <si>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</si>
  <si>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</si>
  <si>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</si>
  <si>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</si>
  <si>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</si>
  <si>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</si>
  <si>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</si>
  <si>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</si>
  <si>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</si>
  <si>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</si>
  <si>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</si>
  <si>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</si>
  <si>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</si>
  <si>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</si>
  <si>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</si>
  <si>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</si>
  <si>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</si>
  <si>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</si>
  <si>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</si>
  <si>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</si>
  <si>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</si>
  <si>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</si>
  <si>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</si>
  <si>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</si>
  <si>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</si>
  <si>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</si>
  <si>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</si>
  <si>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</si>
  <si>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</si>
  <si>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</si>
  <si>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</si>
  <si>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</si>
  <si>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</si>
  <si>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</si>
  <si>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</si>
  <si>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</si>
  <si>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</si>
  <si>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</si>
  <si>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</si>
  <si>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</si>
  <si>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</si>
  <si>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</si>
  <si>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</si>
  <si>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</si>
  <si>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</si>
  <si>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</si>
  <si>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</si>
  <si>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</si>
  <si>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</si>
  <si>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</si>
  <si>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</si>
  <si>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</si>
  <si>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</si>
  <si>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</si>
  <si>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</si>
  <si>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</si>
  <si>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</si>
  <si>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</si>
  <si>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</si>
  <si>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</si>
  <si>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</si>
  <si>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</si>
  <si>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</si>
  <si>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</si>
  <si>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</si>
  <si>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</si>
  <si>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</si>
  <si>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</si>
  <si>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</si>
  <si>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</si>
  <si>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</si>
  <si>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</si>
  <si>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</si>
  <si>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</si>
  <si>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</si>
  <si>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</si>
  <si>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</si>
  <si>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</si>
  <si>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</si>
  <si>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</si>
  <si>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</si>
  <si>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</si>
  <si>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</si>
  <si>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</si>
  <si>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</si>
  <si>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</si>
  <si>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</si>
  <si>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</si>
  <si>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</si>
  <si>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</si>
  <si>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</si>
  <si>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</si>
  <si>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</si>
  <si>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</si>
  <si>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</si>
  <si>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</si>
  <si>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</si>
  <si>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</si>
  <si>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</si>
  <si>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</si>
  <si>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</si>
  <si>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</si>
  <si>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</si>
  <si>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</si>
  <si>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</si>
  <si>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</si>
  <si>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</si>
  <si>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</si>
  <si>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</si>
  <si>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</si>
  <si>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</si>
  <si>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</si>
  <si>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</si>
  <si>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</si>
  <si>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</si>
  <si>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</si>
  <si>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</si>
  <si>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</si>
  <si>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</si>
  <si>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</si>
  <si>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</si>
  <si>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</si>
  <si>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</si>
  <si>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</si>
  <si>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</si>
  <si>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</si>
  <si>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</si>
  <si>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</si>
  <si>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</si>
  <si>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</si>
  <si>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</si>
  <si>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</si>
  <si>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</si>
  <si>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</si>
  <si>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</si>
  <si>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</si>
  <si>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</si>
  <si>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</si>
  <si>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</si>
  <si>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</si>
  <si>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</si>
  <si>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</si>
  <si>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</si>
  <si>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</si>
  <si>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</si>
  <si>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</si>
  <si>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</si>
  <si>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</si>
  <si>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</si>
  <si>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</si>
  <si>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</si>
  <si>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</si>
  <si>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</si>
  <si>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</si>
  <si>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</si>
  <si>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</si>
  <si>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</si>
  <si>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</si>
  <si>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</si>
  <si>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</si>
  <si>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</si>
  <si>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</si>
  <si>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</si>
  <si>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</si>
  <si>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</si>
  <si>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</si>
  <si>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</si>
  <si>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</si>
  <si>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</si>
  <si>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</si>
  <si>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</si>
  <si>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</si>
  <si>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</si>
  <si>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</si>
  <si>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</si>
  <si>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</si>
  <si>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</si>
  <si>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</si>
  <si>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</si>
  <si>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</si>
  <si>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</si>
  <si>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</si>
  <si>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</si>
  <si>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</si>
  <si>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</si>
  <si>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</si>
  <si>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</si>
  <si>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</si>
  <si>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</si>
  <si>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</si>
  <si>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</si>
  <si>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</si>
  <si>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</si>
  <si>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</si>
  <si>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</si>
  <si>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</si>
  <si>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</si>
  <si>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</si>
  <si>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</si>
  <si>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</si>
  <si>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</si>
  <si>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</si>
  <si>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</si>
  <si>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</si>
  <si>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</si>
  <si>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</si>
  <si>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</si>
  <si>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</si>
  <si>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</si>
  <si>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</si>
  <si>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</si>
  <si>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</si>
  <si>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</si>
  <si>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</si>
  <si>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</si>
  <si>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</si>
  <si>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</si>
  <si>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</si>
  <si>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</si>
  <si>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</si>
  <si>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</si>
  <si>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</si>
  <si>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</si>
  <si>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</si>
  <si>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</si>
  <si>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</si>
  <si>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</si>
  <si>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</si>
  <si>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</si>
  <si>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</si>
  <si>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</si>
  <si>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</si>
  <si>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</si>
  <si>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</si>
  <si>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</si>
  <si>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</si>
  <si>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</si>
  <si>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</si>
  <si>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</si>
  <si>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</si>
  <si>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</si>
  <si>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</si>
  <si>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</si>
  <si>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</si>
  <si>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</si>
  <si>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</si>
  <si>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</si>
  <si>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</si>
  <si>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</si>
  <si>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</si>
  <si>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</si>
  <si>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</si>
  <si>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</si>
  <si>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</si>
  <si>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</si>
  <si>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</si>
  <si>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</si>
  <si>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</si>
  <si>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</si>
  <si>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</si>
  <si>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</si>
  <si>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</si>
  <si>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</si>
  <si>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</si>
  <si>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</si>
  <si>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</si>
  <si>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</si>
  <si>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</si>
  <si>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</si>
  <si>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</si>
  <si>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</si>
  <si>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</si>
  <si>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</si>
  <si>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</si>
  <si>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</si>
  <si>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</si>
  <si>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</si>
  <si>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</si>
  <si>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</si>
  <si>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</si>
  <si>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</si>
  <si>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</si>
  <si>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</si>
  <si>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</si>
  <si>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</si>
  <si>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</si>
  <si>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</si>
  <si>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</si>
  <si>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</si>
  <si>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</si>
  <si>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</si>
  <si>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</si>
  <si>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</si>
  <si>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</si>
  <si>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</si>
  <si>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</si>
  <si>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</si>
  <si>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</si>
  <si>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</si>
  <si>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</si>
  <si>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</si>
  <si>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</si>
  <si>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</si>
  <si>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</si>
  <si>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</si>
  <si>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</si>
  <si>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</si>
  <si>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</si>
  <si>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</si>
  <si>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</si>
  <si>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</si>
  <si>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</si>
  <si>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</si>
  <si>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</si>
  <si>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</si>
  <si>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</si>
  <si>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</si>
  <si>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</si>
  <si>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</si>
  <si>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</si>
  <si>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</si>
  <si>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</si>
  <si>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</si>
  <si>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</si>
  <si>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</si>
  <si>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</si>
  <si>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</si>
  <si>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</si>
  <si>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</si>
  <si>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</si>
  <si>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</si>
  <si>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</si>
  <si>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</si>
  <si>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</si>
  <si>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</si>
  <si>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</si>
  <si>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</si>
  <si>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</si>
  <si>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</si>
  <si>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</si>
  <si>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</si>
  <si>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</si>
  <si>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</si>
  <si>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</si>
  <si>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</si>
  <si>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</si>
  <si>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</si>
  <si>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</si>
  <si>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</si>
  <si>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</si>
  <si>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</si>
  <si>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</si>
  <si>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</si>
  <si>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</si>
  <si>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</si>
  <si>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</si>
  <si>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</si>
  <si>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</si>
  <si>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</si>
  <si>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</si>
  <si>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</si>
  <si>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</si>
  <si>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</si>
  <si>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</si>
  <si>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</si>
  <si>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</si>
  <si>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</si>
  <si>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</si>
  <si>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</si>
  <si>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</si>
  <si>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</si>
  <si>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</si>
  <si>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</si>
  <si>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</si>
  <si>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</si>
  <si>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</si>
  <si>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</si>
  <si>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</si>
  <si>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</si>
  <si>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</si>
  <si>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</si>
  <si>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</si>
  <si>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</si>
  <si>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</si>
  <si>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</si>
  <si>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</si>
  <si>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</si>
  <si>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</si>
  <si>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</si>
  <si>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</si>
  <si>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</si>
  <si>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</si>
  <si>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</si>
  <si>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</si>
  <si>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</si>
  <si>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</si>
  <si>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</si>
  <si>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</si>
  <si>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</si>
  <si>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</si>
  <si>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</si>
  <si>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</si>
  <si>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</si>
  <si>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</si>
  <si>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</si>
  <si>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</si>
  <si>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</si>
  <si>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</si>
  <si>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</si>
  <si>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</si>
  <si>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</si>
  <si>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</si>
  <si>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</si>
  <si>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</si>
  <si>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</si>
  <si>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</si>
  <si>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</si>
  <si>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</si>
  <si>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</si>
  <si>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</si>
  <si>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</si>
  <si>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</si>
  <si>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</si>
  <si>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</si>
  <si>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</si>
  <si>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</si>
  <si>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</si>
  <si>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</si>
  <si>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</si>
  <si>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</si>
  <si>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</si>
  <si>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</si>
  <si>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</si>
  <si>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</si>
  <si>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</si>
  <si>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</si>
  <si>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</si>
  <si>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</si>
  <si>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</si>
  <si>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</si>
  <si>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</si>
  <si>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</si>
  <si>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</si>
  <si>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</si>
  <si>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</si>
  <si>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</si>
  <si>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</si>
  <si>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</si>
  <si>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</si>
  <si>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</si>
  <si>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</si>
  <si>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</si>
  <si>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</si>
  <si>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</si>
  <si>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</si>
  <si>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</si>
  <si>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</si>
  <si>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</si>
  <si>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</si>
  <si>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</si>
  <si>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</si>
  <si>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</si>
  <si>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</si>
  <si>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</si>
  <si>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</si>
  <si>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</si>
  <si>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</si>
  <si>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</si>
  <si>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</si>
  <si>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</si>
  <si>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</si>
  <si>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</si>
  <si>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</si>
  <si>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</si>
  <si>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</si>
  <si>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</si>
  <si>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</si>
  <si>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</si>
  <si>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</si>
  <si>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</si>
  <si>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</si>
  <si>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</si>
  <si>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</si>
  <si>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</si>
  <si>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</si>
  <si>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</si>
  <si>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</si>
  <si>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</si>
  <si>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</si>
  <si>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</si>
  <si>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</si>
  <si>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</si>
  <si>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</si>
  <si>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</si>
  <si>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</si>
  <si>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</si>
  <si>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</si>
  <si>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</si>
  <si>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</si>
  <si>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</si>
  <si>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</si>
  <si>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</si>
  <si>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</si>
  <si>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</si>
  <si>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</si>
  <si>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</si>
  <si>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</si>
  <si>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</si>
  <si>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</si>
  <si>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</si>
  <si>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</si>
  <si>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</si>
  <si>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</si>
  <si>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</si>
  <si>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</si>
  <si>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</si>
  <si>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</si>
  <si>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</si>
  <si>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</si>
  <si>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</si>
  <si>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</si>
  <si>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</si>
  <si>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</si>
  <si>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</si>
  <si>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</si>
  <si>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</si>
  <si>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</si>
  <si>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</si>
  <si>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</si>
  <si>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</si>
  <si>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</si>
  <si>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</si>
  <si>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</si>
  <si>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</si>
  <si>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</si>
  <si>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</si>
  <si>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</si>
  <si>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</si>
  <si>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</si>
  <si>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</si>
  <si>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</si>
  <si>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</si>
  <si>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</si>
  <si>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</si>
  <si>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</si>
  <si>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</si>
  <si>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</si>
  <si>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</si>
  <si>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</si>
  <si>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</si>
  <si>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</si>
  <si>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</si>
  <si>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</si>
  <si>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</si>
  <si>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</si>
  <si>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</si>
  <si>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</si>
  <si>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</si>
  <si>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</si>
  <si>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</si>
  <si>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</si>
  <si>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</si>
  <si>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</si>
  <si>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</si>
  <si>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</si>
  <si>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</si>
  <si>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</si>
  <si>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</si>
  <si>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</si>
  <si>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</si>
  <si>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</si>
  <si>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</si>
  <si>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</si>
  <si>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</si>
  <si>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</si>
  <si>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</si>
  <si>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</si>
  <si>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</si>
  <si>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</si>
  <si>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</si>
  <si>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</si>
  <si>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</si>
  <si>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</si>
  <si>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</si>
  <si>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</si>
  <si>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</si>
  <si>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</si>
  <si>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</si>
  <si>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</si>
  <si>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</si>
  <si>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</si>
  <si>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</si>
  <si>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</si>
  <si>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</si>
  <si>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</si>
  <si>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</si>
  <si>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</si>
  <si>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</si>
  <si>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</si>
  <si>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</si>
  <si>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</si>
  <si>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</si>
  <si>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</si>
  <si>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</si>
  <si>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</si>
  <si>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</si>
  <si>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</si>
  <si>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</si>
  <si>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</si>
  <si>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</si>
  <si>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</si>
  <si>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</si>
  <si>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</si>
  <si>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</si>
  <si>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</si>
  <si>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</si>
  <si>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</si>
  <si>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</si>
  <si>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</si>
  <si>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</si>
  <si>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</si>
  <si>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</si>
  <si>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</si>
  <si>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</si>
  <si>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</si>
  <si>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</si>
  <si>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</si>
  <si>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</si>
  <si>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</si>
  <si>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</si>
  <si>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</si>
  <si>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</si>
  <si>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</si>
  <si>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</si>
  <si>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</si>
  <si>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</si>
  <si>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</si>
  <si>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</si>
  <si>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</si>
  <si>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</si>
  <si>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</si>
  <si>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</si>
  <si>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</si>
  <si>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</si>
  <si>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</si>
  <si>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</si>
  <si>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</si>
  <si>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</si>
  <si>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</si>
  <si>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</si>
  <si>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</si>
  <si>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</si>
  <si>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</si>
  <si>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</si>
  <si>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</si>
  <si>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</si>
  <si>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</si>
  <si>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</si>
  <si>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</si>
  <si>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</si>
  <si>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</si>
  <si>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</si>
  <si>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</si>
  <si>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</si>
  <si>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</si>
  <si>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</si>
  <si>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</si>
  <si>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</si>
  <si>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</si>
  <si>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</si>
  <si>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</si>
  <si>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</si>
  <si>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</si>
  <si>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</si>
  <si>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</si>
  <si>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</si>
  <si>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</si>
  <si>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</si>
  <si>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</si>
  <si>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</si>
  <si>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</si>
  <si>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</si>
  <si>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</si>
  <si>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</si>
  <si>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</si>
  <si>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</si>
  <si>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</si>
  <si>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</si>
  <si>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</si>
  <si>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</si>
  <si>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</si>
  <si>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</si>
  <si>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</si>
  <si>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</si>
  <si>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</si>
  <si>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</si>
  <si>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</si>
  <si>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</si>
  <si>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</si>
  <si>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</si>
  <si>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</si>
  <si>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</si>
  <si>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</si>
  <si>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</si>
  <si>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</si>
  <si>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</si>
  <si>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</si>
  <si>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</si>
  <si>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</si>
  <si>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</si>
  <si>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</si>
  <si>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</si>
  <si>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</si>
  <si>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</si>
  <si>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</si>
  <si>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</si>
  <si>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</si>
  <si>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</si>
  <si>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</si>
  <si>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</si>
  <si>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</si>
  <si>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</si>
  <si>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</si>
  <si>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</si>
  <si>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</si>
  <si>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</si>
  <si>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</si>
  <si>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</si>
  <si>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</si>
  <si>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</si>
  <si>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</si>
  <si>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</si>
  <si>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</si>
  <si>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</si>
  <si>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</si>
  <si>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</si>
  <si>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</si>
  <si>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</si>
  <si>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</si>
  <si>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</si>
  <si>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</si>
  <si>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</si>
  <si>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</si>
  <si>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</si>
  <si>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</si>
  <si>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</si>
  <si>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</si>
  <si>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</si>
  <si>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</si>
  <si>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</si>
  <si>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</si>
  <si>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</si>
  <si>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</si>
  <si>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</si>
  <si>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</si>
  <si>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</si>
  <si>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</si>
  <si>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</si>
  <si>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</si>
  <si>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</si>
  <si>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</si>
  <si>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</si>
  <si>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</si>
  <si>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</si>
  <si>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</si>
  <si>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</si>
  <si>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</si>
  <si>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</si>
  <si>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</si>
  <si>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</si>
  <si>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</si>
  <si>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</si>
  <si>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</si>
  <si>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</si>
  <si>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</si>
  <si>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</si>
  <si>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</si>
  <si>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</si>
  <si>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</si>
  <si>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</si>
  <si>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</si>
  <si>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</si>
  <si>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</si>
  <si>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</si>
  <si>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</si>
  <si>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</si>
  <si>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</si>
  <si>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</si>
  <si>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</si>
  <si>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</si>
  <si>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</si>
  <si>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</si>
  <si>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</si>
  <si>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</si>
  <si>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</si>
  <si>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</si>
  <si>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</si>
  <si>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</si>
  <si>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</si>
  <si>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</si>
  <si>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</si>
  <si>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</si>
  <si>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</si>
  <si>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</si>
  <si>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</si>
  <si>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</si>
  <si>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</si>
  <si>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</si>
  <si>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</si>
  <si>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</si>
  <si>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</si>
  <si>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</si>
  <si>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</si>
  <si>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</si>
  <si>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</si>
  <si>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</si>
  <si>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</si>
  <si>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</si>
  <si>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</si>
  <si>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</si>
  <si>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</si>
  <si>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</si>
  <si>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</si>
  <si>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</si>
  <si>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</si>
  <si>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</si>
  <si>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</si>
  <si>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</si>
  <si>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</si>
  <si>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</si>
  <si>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</si>
  <si>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</si>
  <si>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</si>
  <si>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</si>
  <si>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</si>
  <si>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</si>
  <si>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</si>
  <si>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</si>
  <si>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</si>
  <si>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</si>
  <si>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</si>
  <si>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</si>
  <si>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</si>
  <si>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</si>
  <si>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</si>
  <si>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</si>
  <si>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</si>
  <si>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</si>
  <si>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</si>
  <si>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</si>
  <si>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</si>
  <si>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</si>
  <si>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</si>
  <si>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</si>
  <si>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</si>
  <si>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</si>
  <si>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</si>
  <si>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</si>
  <si>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</si>
  <si>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</si>
  <si>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</si>
  <si>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</si>
  <si>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</si>
  <si>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</si>
  <si>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</si>
  <si>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</si>
  <si>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</si>
  <si>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</si>
  <si>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</si>
  <si>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</si>
  <si>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</si>
  <si>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</si>
  <si>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</si>
  <si>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</si>
  <si>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</si>
  <si>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</si>
  <si>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</si>
  <si>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</si>
  <si>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</si>
  <si>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</si>
  <si>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</si>
  <si>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</si>
  <si>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</si>
  <si>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</si>
  <si>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</si>
  <si>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</si>
  <si>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</si>
  <si>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</si>
  <si>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</si>
  <si>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</si>
  <si>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</si>
  <si>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</si>
  <si>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</si>
  <si>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</si>
  <si>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</si>
  <si>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</si>
  <si>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</si>
  <si>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</si>
  <si>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</si>
  <si>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</si>
  <si>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</si>
  <si>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</si>
  <si>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</si>
  <si>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</si>
  <si>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</si>
  <si>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</si>
  <si>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</si>
  <si>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</si>
  <si>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</si>
  <si>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</si>
  <si>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</si>
  <si>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</si>
  <si>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</si>
  <si>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</si>
  <si>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</si>
  <si>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</si>
  <si>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</si>
  <si>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</si>
  <si>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</si>
  <si>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</si>
  <si>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</si>
  <si>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</si>
  <si>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</si>
  <si>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</si>
  <si>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</si>
  <si>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</si>
  <si>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</si>
  <si>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</si>
  <si>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</si>
  <si>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</si>
  <si>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</si>
  <si>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</si>
  <si>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</si>
  <si>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</si>
  <si>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</si>
  <si>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</si>
  <si>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</si>
  <si>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</si>
  <si>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</si>
  <si>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</si>
  <si>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</si>
  <si>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</si>
  <si>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</si>
  <si>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</si>
  <si>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</si>
  <si>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</si>
  <si>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</si>
  <si>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</si>
  <si>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</si>
  <si>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</si>
  <si>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</si>
  <si>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</si>
  <si>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</si>
  <si>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</si>
  <si>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</si>
  <si>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</si>
  <si>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</si>
  <si>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</si>
  <si>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</si>
  <si>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</si>
  <si>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</si>
  <si>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</si>
  <si>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</si>
  <si>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</si>
  <si>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</si>
  <si>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</si>
  <si>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</si>
  <si>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</si>
  <si>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</si>
  <si>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</si>
  <si>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</si>
  <si>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</si>
  <si>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</si>
  <si>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</si>
  <si>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</si>
  <si>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</si>
  <si>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</si>
  <si>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</si>
  <si>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</si>
  <si>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</si>
  <si>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</si>
  <si>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</si>
  <si>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</si>
  <si>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</si>
  <si>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</si>
  <si>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</si>
  <si>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</si>
  <si>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</si>
  <si>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</si>
  <si>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</si>
  <si>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</si>
  <si>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</si>
  <si>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</si>
  <si>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</si>
  <si>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</si>
  <si>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</si>
  <si>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</si>
  <si>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</si>
  <si>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</si>
  <si>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</si>
  <si>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</si>
  <si>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</si>
  <si>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</si>
  <si>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</si>
  <si>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</si>
  <si>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</si>
  <si>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</si>
  <si>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</si>
  <si>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</si>
  <si>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</si>
  <si>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</si>
  <si>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</si>
  <si>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</si>
  <si>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</si>
  <si>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</si>
  <si>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</si>
  <si>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</si>
  <si>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</si>
  <si>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</si>
  <si>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</si>
  <si>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</si>
  <si>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</si>
  <si>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</si>
  <si>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</si>
  <si>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</si>
  <si>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</si>
  <si>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</si>
  <si>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</si>
  <si>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</si>
  <si>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</si>
  <si>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</si>
  <si>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</si>
  <si>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</si>
  <si>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</si>
  <si>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</si>
  <si>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</si>
  <si>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</si>
  <si>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</si>
  <si>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</si>
  <si>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</si>
  <si>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</si>
  <si>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</si>
  <si>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</si>
  <si>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</si>
  <si>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</si>
  <si>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</si>
  <si>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</si>
  <si>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</si>
  <si>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</si>
  <si>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</si>
  <si>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</si>
  <si>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</si>
  <si>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</si>
  <si>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</si>
  <si>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</si>
  <si>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</si>
  <si>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</si>
  <si>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</si>
  <si>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</si>
  <si>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</si>
  <si>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</si>
  <si>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</si>
  <si>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</si>
  <si>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</si>
  <si>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</si>
  <si>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</si>
  <si>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</si>
  <si>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</si>
  <si>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</si>
  <si>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</si>
  <si>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</si>
  <si>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</si>
  <si>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</si>
  <si>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</si>
  <si>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</si>
  <si>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</si>
  <si>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</si>
  <si>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</si>
  <si>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</si>
  <si>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</si>
  <si>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</si>
  <si>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</si>
  <si>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</si>
  <si>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</si>
  <si>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</si>
  <si>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</si>
  <si>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</si>
  <si>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</si>
  <si>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</si>
  <si>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</si>
  <si>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</si>
  <si>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</si>
  <si>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</si>
  <si>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</si>
  <si>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</si>
  <si>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</si>
  <si>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</si>
  <si>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</si>
  <si>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</si>
  <si>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</si>
  <si>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</si>
  <si>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</si>
  <si>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</si>
  <si>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</si>
  <si>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</si>
  <si>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</si>
  <si>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</si>
  <si>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</si>
  <si>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</si>
  <si>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</si>
  <si>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</si>
  <si>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</si>
  <si>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</si>
  <si>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</si>
  <si>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</si>
  <si>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</si>
  <si>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</si>
  <si>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</si>
  <si>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</si>
  <si>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</si>
  <si>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</si>
  <si>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</si>
  <si>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</si>
  <si>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</si>
  <si>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</si>
  <si>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</si>
  <si>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</si>
  <si>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</si>
  <si>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</si>
  <si>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</si>
  <si>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</si>
  <si>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</si>
  <si>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</si>
  <si>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</si>
  <si>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</si>
  <si>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</si>
  <si>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</si>
  <si>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</si>
  <si>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</si>
  <si>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</si>
  <si>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</si>
  <si>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</si>
  <si>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</si>
  <si>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</si>
  <si>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</si>
  <si>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</si>
  <si>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</si>
  <si>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</si>
  <si>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</si>
  <si>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</si>
  <si>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</si>
  <si>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</si>
  <si>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</si>
  <si>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</si>
  <si>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</si>
  <si>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</si>
  <si>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</si>
  <si>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</si>
  <si>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</si>
  <si>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</si>
  <si>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</si>
  <si>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</si>
  <si>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</si>
  <si>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</si>
  <si>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</si>
  <si>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</si>
  <si>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</si>
  <si>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</si>
  <si>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</si>
  <si>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</si>
  <si>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</si>
  <si>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</si>
  <si>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</si>
  <si>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</si>
  <si>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</si>
  <si>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</si>
  <si>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</si>
  <si>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</si>
  <si>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</si>
  <si>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</si>
  <si>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</si>
  <si>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</si>
  <si>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</si>
  <si>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</si>
  <si>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</si>
  <si>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</si>
  <si>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</si>
  <si>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</si>
  <si>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</si>
  <si>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</si>
  <si>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</si>
  <si>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</si>
  <si>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</si>
  <si>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</si>
  <si>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</si>
  <si>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</si>
  <si>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</si>
  <si>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</si>
  <si>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</si>
  <si>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</si>
  <si>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</si>
  <si>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</si>
  <si>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</si>
  <si>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</si>
  <si>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</si>
  <si>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</si>
  <si>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</si>
  <si>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</si>
  <si>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</si>
  <si>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</si>
  <si>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</si>
  <si>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</si>
  <si>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</si>
  <si>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</si>
  <si>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</si>
  <si>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</si>
  <si>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</si>
  <si>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</si>
  <si>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</si>
  <si>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</si>
  <si>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</si>
  <si>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</si>
  <si>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</si>
  <si>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</si>
  <si>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</si>
  <si>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</si>
  <si>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</si>
  <si>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</si>
  <si>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</si>
  <si>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</si>
  <si>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</si>
  <si>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</si>
  <si>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</si>
  <si>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</si>
  <si>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</si>
  <si>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</si>
  <si>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</si>
  <si>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</si>
  <si>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</si>
  <si>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</si>
  <si>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</si>
  <si>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</si>
  <si>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</si>
  <si>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</si>
  <si>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</si>
  <si>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</si>
  <si>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</si>
  <si>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</si>
  <si>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</si>
  <si>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</si>
  <si>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</si>
  <si>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</si>
  <si>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</si>
  <si>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</si>
  <si>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</si>
  <si>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</si>
  <si>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</si>
  <si>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</si>
  <si>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</si>
  <si>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</si>
  <si>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</si>
  <si>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</si>
  <si>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</si>
  <si>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</si>
  <si>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</si>
  <si>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</si>
  <si>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</si>
  <si>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</si>
  <si>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</si>
  <si>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</si>
  <si>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</si>
  <si>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</si>
  <si>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</si>
  <si>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</si>
  <si>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</si>
  <si>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</si>
  <si>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</si>
  <si>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</si>
  <si>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</si>
  <si>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</si>
  <si>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</si>
  <si>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</si>
  <si>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</si>
  <si>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</si>
  <si>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</si>
  <si>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</si>
  <si>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</si>
  <si>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</si>
  <si>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</si>
  <si>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</si>
  <si>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</si>
  <si>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</si>
  <si>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</si>
  <si>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</si>
  <si>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</si>
  <si>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</si>
  <si>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</si>
  <si>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</si>
  <si>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</si>
  <si>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</si>
  <si>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</si>
  <si>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</si>
  <si>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</si>
  <si>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</si>
  <si>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</si>
  <si>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</si>
  <si>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</si>
  <si>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</si>
  <si>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</si>
  <si>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</si>
  <si>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</si>
  <si>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</si>
  <si>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</si>
  <si>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</si>
  <si>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</si>
  <si>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</si>
  <si>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</si>
  <si>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</si>
  <si>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</si>
  <si>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</si>
  <si>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</si>
  <si>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</si>
  <si>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</si>
  <si>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</si>
  <si>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</si>
  <si>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</si>
  <si>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</si>
  <si>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</si>
  <si>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</si>
  <si>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</si>
  <si>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</si>
  <si>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</si>
  <si>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</si>
  <si>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</si>
  <si>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</si>
  <si>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</si>
  <si>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</si>
  <si>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</si>
  <si>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</si>
  <si>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</si>
  <si>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</si>
  <si>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</si>
  <si>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</si>
  <si>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</si>
  <si>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</si>
  <si>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</si>
  <si>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</si>
  <si>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</si>
  <si>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</si>
  <si>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</si>
  <si>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</si>
  <si>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</si>
  <si>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</si>
  <si>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</si>
  <si>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</si>
  <si>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</si>
  <si>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</si>
  <si>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</si>
  <si>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</si>
  <si>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</si>
  <si>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</si>
  <si>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</si>
  <si>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</si>
  <si>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</si>
  <si>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</si>
  <si>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</si>
  <si>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</si>
  <si>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</si>
  <si>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</si>
  <si>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</si>
  <si>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</si>
  <si>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</si>
  <si>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</si>
  <si>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</si>
  <si>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</si>
  <si>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</si>
  <si>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</si>
  <si>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</si>
  <si>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</si>
  <si>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</si>
  <si>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</si>
  <si>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</si>
  <si>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</si>
  <si>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</si>
  <si>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</si>
  <si>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</si>
  <si>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</si>
  <si>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</si>
  <si>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</si>
  <si>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</si>
  <si>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</si>
  <si>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</si>
  <si>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</si>
  <si>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</si>
  <si>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</si>
  <si>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</si>
  <si>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</si>
  <si>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</si>
  <si>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</si>
  <si>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</si>
  <si>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</si>
  <si>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</si>
  <si>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</si>
  <si>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</si>
  <si>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</si>
  <si>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</si>
  <si>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</si>
  <si>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</si>
  <si>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</si>
  <si>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</si>
  <si>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</si>
  <si>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</si>
  <si>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</si>
  <si>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</si>
  <si>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</si>
  <si>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</si>
  <si>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</si>
  <si>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</si>
  <si>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</si>
  <si>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</si>
  <si>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</si>
  <si>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</si>
  <si>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</si>
  <si>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</si>
  <si>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</si>
  <si>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</si>
  <si>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</si>
  <si>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</si>
  <si>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</si>
  <si>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</si>
  <si>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</si>
  <si>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</si>
  <si>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</si>
  <si>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</si>
  <si>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</si>
  <si>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</si>
  <si>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</si>
  <si>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</si>
  <si>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</si>
  <si>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</si>
  <si>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</si>
  <si>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</si>
  <si>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</si>
  <si>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</si>
  <si>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</si>
  <si>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</si>
  <si>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</si>
  <si>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</si>
  <si>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</si>
  <si>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</si>
  <si>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</si>
  <si>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</si>
  <si>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</si>
  <si>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</si>
  <si>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</si>
  <si>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</si>
  <si>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</si>
  <si>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</si>
  <si>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</si>
  <si>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</si>
  <si>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</si>
  <si>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</si>
  <si>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</si>
  <si>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</si>
  <si>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</si>
  <si>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</si>
  <si>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</si>
  <si>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</si>
  <si>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</si>
  <si>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</si>
  <si>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</si>
  <si>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</si>
  <si>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</si>
  <si>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</si>
  <si>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</si>
  <si>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</si>
  <si>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</si>
  <si>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</si>
  <si>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</si>
  <si>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</si>
  <si>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</si>
  <si>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</si>
  <si>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</si>
  <si>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</si>
  <si>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</si>
  <si>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</si>
  <si>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</si>
  <si>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</si>
  <si>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</si>
  <si>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</si>
  <si>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</si>
  <si>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</si>
  <si>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</si>
  <si>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</si>
  <si>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</si>
  <si>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</si>
  <si>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</si>
  <si>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</si>
  <si>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</si>
  <si>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</si>
  <si>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</si>
  <si>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</si>
  <si>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</si>
  <si>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</si>
  <si>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</si>
  <si>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</si>
  <si>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</si>
  <si>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</si>
  <si>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</si>
  <si>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</si>
  <si>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</si>
  <si>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</si>
  <si>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</si>
  <si>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</si>
  <si>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</si>
  <si>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</si>
  <si>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</si>
  <si>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</si>
  <si>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</si>
  <si>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</si>
  <si>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</si>
  <si>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</si>
  <si>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</si>
  <si>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</si>
  <si>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</si>
  <si>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</si>
  <si>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</si>
  <si>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</si>
  <si>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</si>
  <si>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</si>
  <si>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</si>
  <si>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</si>
  <si>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</si>
  <si>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</si>
  <si>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</si>
  <si>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</si>
  <si>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</si>
  <si>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</si>
  <si>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</si>
  <si>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</si>
  <si>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</si>
  <si>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</si>
  <si>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</si>
  <si>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</si>
  <si>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</si>
  <si>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</si>
  <si>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</si>
  <si>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</si>
  <si>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</si>
  <si>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</si>
  <si>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</si>
  <si>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</si>
  <si>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</si>
  <si>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</si>
  <si>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</si>
  <si>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</si>
  <si>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</si>
  <si>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</si>
  <si>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</si>
  <si>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</si>
  <si>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</si>
  <si>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</si>
  <si>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</si>
  <si>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</si>
  <si>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</si>
  <si>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</si>
  <si>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</si>
  <si>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</si>
  <si>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</si>
  <si>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</si>
  <si>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</si>
  <si>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</si>
  <si>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</si>
  <si>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</si>
  <si>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</si>
  <si>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</si>
  <si>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</si>
  <si>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</si>
  <si>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</si>
  <si>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</si>
  <si>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</si>
  <si>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</si>
  <si>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</si>
  <si>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</si>
  <si>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</si>
  <si>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</si>
  <si>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</si>
  <si>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</si>
  <si>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</si>
  <si>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</si>
  <si>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</si>
  <si>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</si>
  <si>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</si>
  <si>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</si>
  <si>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</si>
  <si>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</si>
  <si>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</si>
  <si>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</si>
  <si>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</si>
  <si>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</si>
  <si>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</si>
  <si>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</si>
  <si>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</si>
  <si>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</si>
  <si>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</si>
  <si>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</si>
  <si>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</si>
  <si>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</si>
  <si>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</si>
  <si>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</si>
  <si>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</si>
  <si>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</si>
  <si>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</si>
  <si>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</si>
  <si>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</si>
  <si>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</si>
  <si>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</si>
  <si>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</si>
  <si>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</si>
  <si>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</si>
  <si>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</si>
  <si>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</si>
  <si>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</si>
  <si>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</si>
  <si>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</si>
  <si>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</si>
  <si>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</si>
  <si>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</si>
  <si>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</si>
  <si>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</si>
  <si>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</si>
  <si>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</si>
  <si>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</si>
  <si>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</si>
  <si>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</si>
  <si>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</si>
  <si>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</si>
  <si>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</si>
  <si>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</si>
  <si>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</si>
  <si>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</si>
  <si>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</si>
  <si>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</si>
  <si>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</si>
  <si>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</si>
  <si>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</si>
  <si>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</si>
  <si>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</si>
  <si>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</si>
  <si>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</si>
  <si>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</si>
  <si>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</si>
  <si>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</si>
  <si>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</si>
  <si>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</si>
  <si>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</si>
  <si>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</si>
  <si>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</si>
  <si>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</si>
  <si>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</si>
  <si>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</si>
  <si>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</si>
  <si>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</si>
  <si>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</si>
  <si>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</si>
  <si>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</si>
  <si>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</si>
  <si>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</si>
  <si>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</si>
  <si>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</si>
  <si>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</si>
  <si>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</si>
  <si>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</si>
  <si>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</si>
  <si>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</si>
  <si>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</si>
  <si>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</si>
  <si>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</si>
  <si>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</si>
  <si>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</si>
  <si>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</si>
  <si>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</si>
  <si>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</si>
  <si>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</si>
  <si>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</si>
  <si>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</si>
  <si>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</si>
  <si>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</si>
  <si>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</si>
  <si>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</si>
  <si>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</si>
  <si>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</si>
  <si>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</si>
  <si>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</si>
  <si>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</si>
  <si>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</si>
  <si>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</si>
  <si>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</si>
  <si>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</si>
  <si>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</si>
  <si>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</si>
  <si>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</si>
  <si>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</si>
  <si>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</si>
  <si>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</si>
  <si>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</si>
  <si>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</si>
  <si>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</si>
  <si>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</si>
  <si>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</si>
  <si>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</si>
  <si>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</si>
  <si>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</si>
  <si>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</si>
  <si>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</si>
  <si>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</si>
  <si>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</si>
  <si>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</si>
  <si>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</si>
  <si>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</si>
  <si>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</si>
  <si>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</si>
  <si>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</si>
  <si>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</si>
  <si>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</si>
  <si>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</si>
  <si>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</si>
  <si>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</si>
  <si>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</si>
  <si>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</si>
  <si>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</si>
  <si>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</si>
  <si>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</si>
  <si>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</si>
  <si>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</si>
  <si>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</si>
  <si>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</si>
  <si>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</si>
  <si>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</si>
  <si>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</si>
  <si>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</si>
  <si>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</si>
  <si>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</si>
  <si>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</si>
  <si>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</si>
  <si>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</si>
  <si>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</si>
  <si>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</si>
  <si>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</si>
  <si>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</si>
  <si>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</si>
  <si>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</si>
  <si>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</si>
  <si>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</si>
  <si>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</si>
  <si>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</si>
  <si>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</si>
  <si>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</si>
  <si>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</si>
  <si>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</si>
  <si>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</si>
  <si>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</si>
  <si>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</si>
  <si>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</si>
  <si>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</si>
  <si>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</si>
  <si>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</si>
  <si>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</si>
  <si>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</si>
  <si>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</si>
  <si>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</si>
  <si>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</si>
  <si>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</si>
  <si>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</si>
  <si>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</si>
  <si>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</si>
  <si>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</si>
  <si>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</si>
  <si>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</si>
  <si>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</si>
  <si>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</si>
  <si>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</si>
  <si>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</si>
  <si>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</si>
  <si>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</si>
  <si>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</si>
  <si>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</si>
  <si>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</si>
  <si>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</si>
  <si>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</si>
  <si>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</si>
  <si>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</si>
  <si>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</si>
  <si>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</si>
  <si>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</si>
  <si>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</si>
  <si>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</si>
  <si>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</si>
  <si>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</si>
  <si>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</si>
  <si>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</si>
  <si>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</si>
  <si>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</si>
  <si>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</si>
  <si>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</si>
  <si>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</si>
  <si>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</si>
  <si>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</si>
  <si>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</si>
  <si>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</si>
  <si>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</si>
  <si>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</si>
  <si>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</si>
  <si>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</si>
  <si>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</si>
  <si>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</si>
  <si>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</si>
  <si>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</si>
  <si>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</si>
  <si>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</si>
  <si>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</si>
  <si>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</si>
  <si>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</si>
  <si>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</si>
  <si>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</si>
  <si>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</si>
  <si>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</si>
  <si>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</si>
  <si>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</si>
  <si>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</si>
  <si>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</si>
  <si>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</si>
  <si>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</si>
  <si>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</si>
  <si>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</si>
  <si>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</si>
  <si>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</si>
  <si>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</si>
  <si>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</si>
  <si>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</si>
  <si>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</si>
  <si>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</si>
  <si>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</si>
  <si>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</si>
  <si>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</si>
  <si>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</si>
  <si>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</si>
  <si>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</si>
  <si>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</si>
  <si>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</si>
  <si>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</si>
  <si>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</si>
  <si>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</si>
  <si>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</si>
  <si>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</si>
  <si>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</si>
  <si>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</si>
  <si>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</si>
  <si>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</si>
  <si>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</si>
  <si>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</si>
  <si>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</si>
  <si>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</si>
  <si>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</si>
  <si>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</si>
  <si>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</si>
  <si>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</si>
  <si>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</si>
  <si>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</si>
  <si>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</si>
  <si>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</si>
  <si>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</si>
  <si>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</si>
  <si>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</si>
  <si>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</si>
  <si>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</si>
  <si>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</si>
  <si>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</si>
  <si>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</si>
  <si>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</si>
  <si>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</si>
  <si>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</si>
  <si>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</si>
  <si>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</si>
  <si>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</si>
  <si>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</si>
  <si>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</si>
  <si>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</si>
  <si>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</si>
  <si>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</si>
  <si>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</si>
  <si>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</si>
  <si>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</si>
  <si>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</si>
  <si>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</si>
  <si>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</si>
  <si>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</si>
  <si>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</si>
  <si>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</si>
  <si>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</si>
  <si>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</si>
  <si>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</si>
  <si>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</si>
  <si>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</si>
  <si>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</si>
  <si>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</si>
  <si>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</si>
  <si>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</si>
  <si>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</si>
  <si>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</si>
  <si>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</si>
  <si>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</si>
  <si>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</si>
  <si>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</si>
  <si>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</si>
  <si>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</si>
  <si>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</si>
  <si>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</si>
  <si>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</si>
  <si>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</si>
  <si>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</si>
  <si>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</si>
  <si>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</si>
  <si>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</si>
  <si>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</si>
  <si>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</si>
  <si>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</si>
  <si>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</si>
  <si>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</si>
  <si>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</si>
  <si>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</si>
  <si>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</si>
  <si>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</si>
  <si>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</si>
  <si>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</si>
  <si>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</si>
  <si>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</si>
  <si>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</si>
  <si>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</si>
  <si>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</si>
  <si>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</si>
  <si>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</si>
  <si>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</si>
  <si>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</si>
  <si>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</si>
  <si>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</si>
  <si>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</si>
  <si>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</si>
  <si>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</si>
  <si>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</si>
  <si>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</si>
  <si>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</si>
  <si>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</si>
  <si>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</si>
  <si>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</si>
  <si>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</si>
  <si>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</si>
  <si>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</si>
  <si>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</si>
  <si>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</si>
  <si>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</si>
  <si>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</si>
  <si>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</si>
  <si>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</si>
  <si>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</si>
  <si>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</si>
  <si>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</si>
  <si>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</si>
  <si>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</si>
  <si>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</si>
  <si>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</si>
  <si>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</si>
  <si>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</si>
  <si>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</si>
  <si>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</si>
  <si>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</si>
  <si>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</si>
  <si>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</si>
  <si>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</si>
  <si>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</si>
  <si>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</si>
  <si>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</si>
  <si>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</si>
  <si>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</si>
  <si>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</si>
  <si>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</si>
  <si>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</si>
  <si>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</si>
  <si>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</si>
  <si>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</si>
  <si>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</si>
  <si>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</si>
  <si>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</si>
  <si>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</si>
  <si>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</si>
  <si>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</si>
  <si>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</si>
  <si>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</si>
  <si>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</si>
  <si>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</si>
  <si>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</si>
  <si>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</si>
  <si>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</si>
  <si>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</si>
  <si>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</si>
  <si>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</si>
  <si>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</si>
  <si>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</si>
  <si>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</si>
  <si>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</si>
  <si>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</si>
  <si>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</si>
  <si>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</si>
  <si>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</si>
  <si>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</si>
  <si>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</si>
  <si>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</si>
  <si>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</si>
  <si>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</si>
  <si>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</si>
  <si>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</si>
  <si>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</si>
  <si>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</si>
  <si>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</si>
  <si>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</si>
  <si>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</si>
  <si>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</si>
  <si>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</si>
  <si>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</si>
  <si>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</si>
  <si>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</si>
  <si>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</si>
  <si>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</si>
  <si>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</si>
  <si>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</si>
  <si>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</si>
  <si>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</si>
  <si>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</si>
  <si>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</si>
  <si>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</si>
  <si>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</si>
  <si>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</si>
  <si>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</si>
  <si>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</si>
  <si>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</si>
  <si>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</si>
  <si>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</si>
  <si>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</si>
  <si>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</si>
  <si>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</si>
  <si>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</si>
  <si>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</si>
  <si>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</si>
  <si>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</si>
  <si>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</si>
  <si>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</si>
  <si>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</si>
  <si>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</si>
  <si>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</si>
  <si>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</si>
  <si>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</si>
  <si>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</si>
  <si>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</si>
  <si>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</si>
  <si>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</si>
  <si>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</si>
  <si>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</si>
  <si>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</si>
  <si>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</si>
  <si>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</si>
  <si>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</si>
  <si>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</si>
  <si>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</si>
  <si>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</si>
  <si>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</si>
  <si>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</si>
  <si>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</si>
  <si>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</si>
  <si>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</si>
  <si>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</si>
  <si>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</si>
  <si>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</si>
  <si>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</si>
  <si>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</si>
  <si>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</si>
  <si>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</si>
  <si>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</si>
  <si>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</si>
  <si>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</si>
  <si>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</si>
  <si>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</si>
  <si>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</si>
  <si>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</si>
  <si>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</si>
  <si>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</si>
  <si>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</si>
  <si>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</si>
  <si>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</si>
  <si>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</si>
  <si>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</si>
  <si>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</si>
  <si>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</si>
  <si>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</si>
  <si>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</si>
  <si>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</si>
  <si>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</si>
  <si>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</si>
  <si>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</si>
  <si>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</si>
  <si>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</si>
  <si>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</si>
  <si>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</si>
  <si>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</si>
  <si>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</si>
  <si>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</si>
  <si>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</si>
  <si>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</si>
  <si>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</si>
  <si>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</si>
  <si>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</si>
  <si>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</si>
  <si>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</si>
  <si>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</si>
  <si>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</si>
  <si>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</si>
  <si>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</si>
  <si>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</si>
  <si>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</si>
  <si>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</si>
  <si>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</si>
  <si>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</si>
  <si>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</si>
  <si>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</si>
  <si>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</si>
  <si>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</si>
  <si>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</si>
  <si>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</si>
  <si>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</si>
  <si>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</si>
  <si>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</si>
  <si>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</si>
  <si>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</si>
  <si>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</si>
  <si>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</si>
  <si>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</si>
  <si>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</si>
  <si>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</si>
  <si>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</si>
  <si>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</si>
  <si>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</si>
  <si>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</si>
  <si>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</si>
  <si>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</si>
  <si>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</si>
  <si>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</si>
  <si>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</si>
  <si>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</si>
  <si>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</si>
  <si>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</si>
  <si>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</si>
  <si>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</si>
  <si>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</si>
  <si>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</si>
  <si>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</si>
  <si>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</si>
  <si>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</si>
  <si>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</si>
  <si>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</si>
  <si>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</si>
  <si>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</si>
  <si>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</si>
  <si>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</si>
  <si>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</si>
  <si>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</si>
  <si>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</si>
  <si>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</si>
  <si>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</si>
  <si>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</si>
  <si>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</si>
  <si>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</si>
  <si>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</si>
  <si>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</si>
  <si>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</si>
  <si>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</si>
  <si>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</si>
  <si>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</si>
  <si>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</si>
  <si>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</si>
  <si>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</si>
  <si>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</si>
  <si>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</si>
  <si>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</si>
  <si>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</si>
  <si>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</si>
  <si>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</si>
  <si>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</si>
  <si>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</si>
  <si>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</si>
  <si>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</si>
  <si>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</si>
  <si>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</si>
  <si>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</si>
  <si>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</si>
  <si>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</si>
  <si>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</si>
  <si>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</si>
  <si>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</si>
  <si>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</si>
  <si>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</si>
  <si>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</si>
  <si>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</si>
  <si>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</si>
  <si>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</si>
  <si>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</si>
  <si>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</si>
  <si>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</si>
  <si>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</si>
  <si>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</si>
  <si>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</si>
  <si>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</si>
  <si>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</si>
  <si>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</si>
  <si>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</si>
  <si>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</si>
  <si>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</si>
  <si>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</si>
  <si>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</si>
  <si>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</si>
  <si>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</si>
  <si>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</si>
  <si>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</si>
  <si>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</si>
  <si>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</si>
  <si>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</si>
  <si>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</si>
  <si>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</si>
  <si>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</si>
  <si>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</si>
  <si>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</si>
  <si>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</si>
  <si>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</si>
  <si>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</si>
  <si>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</si>
  <si>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</si>
  <si>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</si>
  <si>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</si>
  <si>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</si>
  <si>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</si>
  <si>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</si>
  <si>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</si>
  <si>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</si>
  <si>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</si>
  <si>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</si>
  <si>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</si>
  <si>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</si>
  <si>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</si>
  <si>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</si>
  <si>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</si>
  <si>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</si>
  <si>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</si>
  <si>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</si>
  <si>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</si>
  <si>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</si>
  <si>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</si>
  <si>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</si>
  <si>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</si>
  <si>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</si>
  <si>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</si>
  <si>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</si>
  <si>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</si>
  <si>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</si>
  <si>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</si>
  <si>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</si>
  <si>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</si>
  <si>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</si>
  <si>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</si>
  <si>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</si>
  <si>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</si>
  <si>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</si>
  <si>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</si>
  <si>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</si>
  <si>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</si>
  <si>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</si>
  <si>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</si>
  <si>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</si>
  <si>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</si>
  <si>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</si>
  <si>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</si>
  <si>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</si>
  <si>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</si>
  <si>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</si>
  <si>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</si>
  <si>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</si>
  <si>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</si>
  <si>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</si>
  <si>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</si>
  <si>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</si>
  <si>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</si>
  <si>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</si>
  <si>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</si>
  <si>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</si>
  <si>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</si>
  <si>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</si>
  <si>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</si>
  <si>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</si>
  <si>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</si>
  <si>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</si>
  <si>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</si>
  <si>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</si>
  <si>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</si>
  <si>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</si>
  <si>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</si>
  <si>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</si>
  <si>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</si>
  <si>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</si>
  <si>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</si>
  <si>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</si>
  <si>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</si>
  <si>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</si>
  <si>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</si>
  <si>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</si>
  <si>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</si>
  <si>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</si>
  <si>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</si>
  <si>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</si>
  <si>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</si>
  <si>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</si>
  <si>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</si>
  <si>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</si>
  <si>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</si>
  <si>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</si>
  <si>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</si>
  <si>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</si>
  <si>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</si>
  <si>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</si>
  <si>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</si>
  <si>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</si>
  <si>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</si>
  <si>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</si>
  <si>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</si>
  <si>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</si>
  <si>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</si>
  <si>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</si>
  <si>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</si>
  <si>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</si>
  <si>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</si>
  <si>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</si>
  <si>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</si>
  <si>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</si>
  <si>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</si>
  <si>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</si>
  <si>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</si>
  <si>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</si>
  <si>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</si>
  <si>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</si>
  <si>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</si>
  <si>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</si>
  <si>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</si>
  <si>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</si>
  <si>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</si>
  <si>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</si>
  <si>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</si>
  <si>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</si>
  <si>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</si>
  <si>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</si>
  <si>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</si>
  <si>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</si>
  <si>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</si>
  <si>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</si>
  <si>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</si>
  <si>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</si>
  <si>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</si>
  <si>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</si>
  <si>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</si>
  <si>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</si>
  <si>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</si>
  <si>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</si>
  <si>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</si>
  <si>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</si>
  <si>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</si>
  <si>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</si>
  <si>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</si>
  <si>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</si>
  <si>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</si>
  <si>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</si>
  <si>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</si>
  <si>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</si>
  <si>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</si>
  <si>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</si>
  <si>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</si>
  <si>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</si>
  <si>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</si>
  <si>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</si>
  <si>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</si>
  <si>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</si>
  <si>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</si>
  <si>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</si>
  <si>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</si>
  <si>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</si>
  <si>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</si>
  <si>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</si>
  <si>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</si>
  <si>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</si>
  <si>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</si>
  <si>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</si>
  <si>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</si>
  <si>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</si>
  <si>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</si>
  <si>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</si>
  <si>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</si>
  <si>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</si>
  <si>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</si>
  <si>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</si>
  <si>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</si>
  <si>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</si>
  <si>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</si>
  <si>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</si>
  <si>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</si>
  <si>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</si>
  <si>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</si>
  <si>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</si>
  <si>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</si>
  <si>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</si>
  <si>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</si>
  <si>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</si>
  <si>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</si>
  <si>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</si>
  <si>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</si>
  <si>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</si>
  <si>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</si>
  <si>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</si>
  <si>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</si>
  <si>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</si>
  <si>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</si>
  <si>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</si>
  <si>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</si>
  <si>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</si>
  <si>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</si>
  <si>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</si>
  <si>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</si>
  <si>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</si>
  <si>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</si>
  <si>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</si>
  <si>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</si>
  <si>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</si>
  <si>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</si>
  <si>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</si>
  <si>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</si>
  <si>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</si>
  <si>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</si>
  <si>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</si>
  <si>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</si>
  <si>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</si>
  <si>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</si>
  <si>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</si>
  <si>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</si>
  <si>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</si>
  <si>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</si>
  <si>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</si>
  <si>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</si>
  <si>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</si>
  <si>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</si>
  <si>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</si>
  <si>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</si>
  <si>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</si>
  <si>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</si>
  <si>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</si>
  <si>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</si>
  <si>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</si>
  <si>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</si>
  <si>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</si>
  <si>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</si>
  <si>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</si>
  <si>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</si>
  <si>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</si>
  <si>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</si>
  <si>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</si>
  <si>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</si>
  <si>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</si>
  <si>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</si>
  <si>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</si>
  <si>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</si>
  <si>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</si>
  <si>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</si>
  <si>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</si>
  <si>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</si>
  <si>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</si>
  <si>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</si>
  <si>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</si>
  <si>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</si>
  <si>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</si>
  <si>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</si>
  <si>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</si>
  <si>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</si>
  <si>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</si>
  <si>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</si>
  <si>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</si>
  <si>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</si>
  <si>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</si>
  <si>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</si>
  <si>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</si>
  <si>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</si>
  <si>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</si>
  <si>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</si>
  <si>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</si>
  <si>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</si>
  <si>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</si>
  <si>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</si>
  <si>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</si>
  <si>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</si>
  <si>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</si>
  <si>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</si>
  <si>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</si>
  <si>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</si>
  <si>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</si>
  <si>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</si>
  <si>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</si>
  <si>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</si>
  <si>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</si>
  <si>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</si>
  <si>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</si>
  <si>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</si>
  <si>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</si>
  <si>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</si>
  <si>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</si>
  <si>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</si>
  <si>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</si>
  <si>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</si>
  <si>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</si>
  <si>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</si>
  <si>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</si>
  <si>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</si>
  <si>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</si>
  <si>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</si>
  <si>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</si>
  <si>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</si>
  <si>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</si>
  <si>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</si>
  <si>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</si>
  <si>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</si>
  <si>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</si>
  <si>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</si>
  <si>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</si>
  <si>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</si>
  <si>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</si>
  <si>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</si>
  <si>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</si>
  <si>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</si>
  <si>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</si>
  <si>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</si>
  <si>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</si>
  <si>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</si>
  <si>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</si>
  <si>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</si>
  <si>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</si>
  <si>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</si>
  <si>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</si>
  <si>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</si>
  <si>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</si>
  <si>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</si>
  <si>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</si>
  <si>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</si>
  <si>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</si>
  <si>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</si>
  <si>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</si>
  <si>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</si>
  <si>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</si>
  <si>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</si>
  <si>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</si>
  <si>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</si>
  <si>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</si>
  <si>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</si>
  <si>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</si>
  <si>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</si>
  <si>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</si>
  <si>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</si>
  <si>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</si>
  <si>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</si>
  <si>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</si>
  <si>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</si>
  <si>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</si>
  <si>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</si>
  <si>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</si>
  <si>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</si>
  <si>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</si>
  <si>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</si>
  <si>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</si>
  <si>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</si>
  <si>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</si>
  <si>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</si>
  <si>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</si>
  <si>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</si>
  <si>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</si>
  <si>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</si>
  <si>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</si>
  <si>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</si>
  <si>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</si>
  <si>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</si>
  <si>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</si>
  <si>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</si>
  <si>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</si>
  <si>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</si>
  <si>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</si>
  <si>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</si>
  <si>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</si>
  <si>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</si>
  <si>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</si>
  <si>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</si>
  <si>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</si>
  <si>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</si>
  <si>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</si>
  <si>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</si>
  <si>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</si>
  <si>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</si>
  <si>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</si>
  <si>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</si>
  <si>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</si>
  <si>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</si>
  <si>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</si>
  <si>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</si>
  <si>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</si>
  <si>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</si>
  <si>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</si>
  <si>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</si>
  <si>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</si>
  <si>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</si>
  <si>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</si>
  <si>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</si>
  <si>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</si>
  <si>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</si>
  <si>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</si>
  <si>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</si>
  <si>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</si>
  <si>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</si>
  <si>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</si>
  <si>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</si>
  <si>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</si>
  <si>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</si>
  <si>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</si>
  <si>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</si>
  <si>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</si>
  <si>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</si>
  <si>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</si>
  <si>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</si>
  <si>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</si>
  <si>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</si>
  <si>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</si>
  <si>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</si>
  <si>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</si>
  <si>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</si>
  <si>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</si>
  <si>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</si>
  <si>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</si>
  <si>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</si>
  <si>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</si>
  <si>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</si>
  <si>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</si>
  <si>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</si>
  <si>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</si>
  <si>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</si>
  <si>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</si>
  <si>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</si>
  <si>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</si>
  <si>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</si>
  <si>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</si>
  <si>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</si>
  <si>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</si>
  <si>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</si>
  <si>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</si>
  <si>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</si>
  <si>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</si>
  <si>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</si>
  <si>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</si>
  <si>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</si>
  <si>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</si>
  <si>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</si>
  <si>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</si>
  <si>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</si>
  <si>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</si>
  <si>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</si>
  <si>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</si>
  <si>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</si>
  <si>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</si>
  <si>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</si>
  <si>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</si>
  <si>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</si>
  <si>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</si>
  <si>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</si>
  <si>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</si>
  <si>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</si>
  <si>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</si>
  <si>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</si>
  <si>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</si>
  <si>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</si>
  <si>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</si>
  <si>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</si>
  <si>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</si>
  <si>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</si>
  <si>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</si>
  <si>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</si>
  <si>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</si>
  <si>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</si>
  <si>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</si>
  <si>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</si>
  <si>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</si>
  <si>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</si>
  <si>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</si>
  <si>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</si>
  <si>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</si>
  <si>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</si>
  <si>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</si>
  <si>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</si>
  <si>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</si>
  <si>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</si>
  <si>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</si>
  <si>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</si>
  <si>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</si>
  <si>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</si>
  <si>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</si>
  <si>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</si>
  <si>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</si>
  <si>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</si>
  <si>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</si>
  <si>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</si>
  <si>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</si>
  <si>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</si>
  <si>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</si>
  <si>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</si>
  <si>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</si>
  <si>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</si>
  <si>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</si>
  <si>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</si>
  <si>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</si>
  <si>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</si>
  <si>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</si>
  <si>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</si>
  <si>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</si>
  <si>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</si>
  <si>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</si>
  <si>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</si>
  <si>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</si>
  <si>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</si>
  <si>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</si>
  <si>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</si>
  <si>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</si>
  <si>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</si>
  <si>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</si>
  <si>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</si>
  <si>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</si>
  <si>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</si>
  <si>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</si>
  <si>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</si>
  <si>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</si>
  <si>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</si>
  <si>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</si>
  <si>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</si>
  <si>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</si>
  <si>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</si>
  <si>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</si>
  <si>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</si>
  <si>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</si>
  <si>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</si>
  <si>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</si>
  <si>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</si>
  <si>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</si>
  <si>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</si>
  <si>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</si>
  <si>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</si>
  <si>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</si>
  <si>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</si>
  <si>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</si>
  <si>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</si>
  <si>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</si>
  <si>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</si>
  <si>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</si>
  <si>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</si>
  <si>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</si>
  <si>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</si>
  <si>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</si>
  <si>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</si>
  <si>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</si>
  <si>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</si>
  <si>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</si>
  <si>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</si>
  <si>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</si>
  <si>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</si>
  <si>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</si>
  <si>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</si>
  <si>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</si>
  <si>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</si>
  <si>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</si>
  <si>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</si>
  <si>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</si>
  <si>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</si>
  <si>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</si>
  <si>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</si>
  <si>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</si>
  <si>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</si>
  <si>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</si>
  <si>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</si>
  <si>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</si>
  <si>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</si>
  <si>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</si>
  <si>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</si>
  <si>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</si>
  <si>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</si>
  <si>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</si>
  <si>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</si>
  <si>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</si>
  <si>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</si>
  <si>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</si>
  <si>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</si>
  <si>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</si>
  <si>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</si>
  <si>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</si>
  <si>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</si>
  <si>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</si>
  <si>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</si>
  <si>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</si>
  <si>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</si>
  <si>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</si>
  <si>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</si>
  <si>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</si>
  <si>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</si>
  <si>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</si>
  <si>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</si>
  <si>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</si>
  <si>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</si>
  <si>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</si>
  <si>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</si>
  <si>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</si>
  <si>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</si>
  <si>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</si>
  <si>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</si>
  <si>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</si>
  <si>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</si>
  <si>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</si>
  <si>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</si>
  <si>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</si>
  <si>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</si>
  <si>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</si>
  <si>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</si>
  <si>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</si>
  <si>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</si>
  <si>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</si>
  <si>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</si>
  <si>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</si>
  <si>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</si>
  <si>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</si>
  <si>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</si>
  <si>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</si>
  <si>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</si>
  <si>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</si>
  <si>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</si>
  <si>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</si>
  <si>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</si>
  <si>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</si>
  <si>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</si>
  <si>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</si>
  <si>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</si>
  <si>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</si>
  <si>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</si>
  <si>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</si>
  <si>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</si>
  <si>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</si>
  <si>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</si>
  <si>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</si>
  <si>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</si>
  <si>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</si>
  <si>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</si>
  <si>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</si>
  <si>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</si>
  <si>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</si>
  <si>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</si>
  <si>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</si>
  <si>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</si>
  <si>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</si>
  <si>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</si>
  <si>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</si>
  <si>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</si>
  <si>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</si>
  <si>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</si>
  <si>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</si>
  <si>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</si>
  <si>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</si>
  <si>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</si>
  <si>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</si>
  <si>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</si>
  <si>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</si>
  <si>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</si>
  <si>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</si>
  <si>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</si>
  <si>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</si>
  <si>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</si>
  <si>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</si>
  <si>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</si>
  <si>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</si>
  <si>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</si>
  <si>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</si>
  <si>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</si>
  <si>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</si>
  <si>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</si>
  <si>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</si>
  <si>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</si>
  <si>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</si>
  <si>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</si>
  <si>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</si>
  <si>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</si>
  <si>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</si>
  <si>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</si>
  <si>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</si>
  <si>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</si>
  <si>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</si>
  <si>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</si>
  <si>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</si>
  <si>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</si>
  <si>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</si>
  <si>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</si>
  <si>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</si>
  <si>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</si>
  <si>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</si>
  <si>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</si>
  <si>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</si>
  <si>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</si>
  <si>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</si>
  <si>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</si>
  <si>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</si>
  <si>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</si>
  <si>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</si>
  <si>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</si>
  <si>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</si>
  <si>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</si>
  <si>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</si>
  <si>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</si>
  <si>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</si>
  <si>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</si>
  <si>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</si>
  <si>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</si>
  <si>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</si>
  <si>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</si>
  <si>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</si>
  <si>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</si>
  <si>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</si>
  <si>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</si>
  <si>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</si>
  <si>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</si>
  <si>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</si>
  <si>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</si>
  <si>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</si>
  <si>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</si>
  <si>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</si>
  <si>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</si>
  <si>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</si>
  <si>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</si>
  <si>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</si>
  <si>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</si>
  <si>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</si>
  <si>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</si>
  <si>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</si>
  <si>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</si>
  <si>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</si>
  <si>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</si>
  <si>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</si>
  <si>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</si>
  <si>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</si>
  <si>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</si>
  <si>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</si>
  <si>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</si>
  <si>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</si>
  <si>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</si>
  <si>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</si>
  <si>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</si>
  <si>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</si>
  <si>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</si>
  <si>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</si>
  <si>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</si>
  <si>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</si>
  <si>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</si>
  <si>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</si>
  <si>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</si>
  <si>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</si>
  <si>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</si>
  <si>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</si>
  <si>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</si>
  <si>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</si>
  <si>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</si>
  <si>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</si>
  <si>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</si>
  <si>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</si>
  <si>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</si>
  <si>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</si>
  <si>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</si>
  <si>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</si>
  <si>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</si>
  <si>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</si>
  <si>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</si>
  <si>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</si>
  <si>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</si>
  <si>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</si>
  <si>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</si>
  <si>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</si>
  <si>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</si>
  <si>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</si>
  <si>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</si>
  <si>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</si>
  <si>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</si>
  <si>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</si>
  <si>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</si>
  <si>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</si>
  <si>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</si>
  <si>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</si>
  <si>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</si>
  <si>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</si>
  <si>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</si>
  <si>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</si>
  <si>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</si>
  <si>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</si>
  <si>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</si>
  <si>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</si>
  <si>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</si>
  <si>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</si>
  <si>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</si>
  <si>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</si>
  <si>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</si>
  <si>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</si>
  <si>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</si>
  <si>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</si>
  <si>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</si>
  <si>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</si>
  <si>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</si>
  <si>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</si>
  <si>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</si>
  <si>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</si>
  <si>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</si>
  <si>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</si>
  <si>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</si>
  <si>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</si>
  <si>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</si>
  <si>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</si>
  <si>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</si>
  <si>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</si>
  <si>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</si>
  <si>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</si>
  <si>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</si>
  <si>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</si>
  <si>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</si>
  <si>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</si>
  <si>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</si>
  <si>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</si>
  <si>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</si>
  <si>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</si>
  <si>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</si>
  <si>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</si>
  <si>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</si>
  <si>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</si>
  <si>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</si>
  <si>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</si>
  <si>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</si>
  <si>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</si>
  <si>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</si>
  <si>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</si>
  <si>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</si>
  <si>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</si>
  <si>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</si>
  <si>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</si>
  <si>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</si>
  <si>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</si>
  <si>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</si>
  <si>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</si>
  <si>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</si>
  <si>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</si>
  <si>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</si>
  <si>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</si>
  <si>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</si>
  <si>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</si>
  <si>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</si>
  <si>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</si>
  <si>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</si>
  <si>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</si>
  <si>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</si>
  <si>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</si>
  <si>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</si>
  <si>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</si>
  <si>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</si>
  <si>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</si>
  <si>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</si>
  <si>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</si>
  <si>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</si>
  <si>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</si>
  <si>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</si>
  <si>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</si>
  <si>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</si>
  <si>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</si>
  <si>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</si>
  <si>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</si>
  <si>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</si>
  <si>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</si>
  <si>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</si>
  <si>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</si>
  <si>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</si>
  <si>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</si>
  <si>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</si>
  <si>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</si>
  <si>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</si>
  <si>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</si>
  <si>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</si>
  <si>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</si>
  <si>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</si>
  <si>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</si>
  <si>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</si>
  <si>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</si>
  <si>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</si>
  <si>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</si>
  <si>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</si>
  <si>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</si>
  <si>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</si>
  <si>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</si>
  <si>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</si>
  <si>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</si>
  <si>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</si>
  <si>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</si>
  <si>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</si>
  <si>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</si>
  <si>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</si>
  <si>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</si>
  <si>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</si>
  <si>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</si>
  <si>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</si>
  <si>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</si>
  <si>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</si>
  <si>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</si>
  <si>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</si>
  <si>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</si>
  <si>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</si>
  <si>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</si>
  <si>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</si>
  <si>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</si>
  <si>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</si>
  <si>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</si>
  <si>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</si>
  <si>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</si>
  <si>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</si>
  <si>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</si>
  <si>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</si>
  <si>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</si>
  <si>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</si>
  <si>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</si>
  <si>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</si>
  <si>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</si>
  <si>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</si>
  <si>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</si>
  <si>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</si>
  <si>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</si>
  <si>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</si>
  <si>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</si>
  <si>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</si>
  <si>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</si>
  <si>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</si>
  <si>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</si>
  <si>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</si>
  <si>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</si>
  <si>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</si>
  <si>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</si>
  <si>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</si>
  <si>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</si>
  <si>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</si>
  <si>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</si>
  <si>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</si>
  <si>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</si>
  <si>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</si>
  <si>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</si>
  <si>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</si>
  <si>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</si>
  <si>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</si>
  <si>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</si>
  <si>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</si>
  <si>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</si>
  <si>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</si>
  <si>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</si>
  <si>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</si>
  <si>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</si>
  <si>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</si>
  <si>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</si>
  <si>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</si>
  <si>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</si>
  <si>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</si>
  <si>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</si>
  <si>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</si>
  <si>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</si>
  <si>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</si>
  <si>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</si>
  <si>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</si>
  <si>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</si>
  <si>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</si>
  <si>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</si>
  <si>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</si>
  <si>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</si>
  <si>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</si>
  <si>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</si>
  <si>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</si>
  <si>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</si>
  <si>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</si>
  <si>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</si>
  <si>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</si>
  <si>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</si>
  <si>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</si>
  <si>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</si>
  <si>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</si>
  <si>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</si>
  <si>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</si>
  <si>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</si>
  <si>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</si>
  <si>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</si>
  <si>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</si>
  <si>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</si>
  <si>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</si>
  <si>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</si>
  <si>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</si>
  <si>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</si>
  <si>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</si>
  <si>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</si>
  <si>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</si>
  <si>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</si>
  <si>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</si>
  <si>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</si>
  <si>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</si>
  <si>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</si>
  <si>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</si>
  <si>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</si>
  <si>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</si>
  <si>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</si>
  <si>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</si>
  <si>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</si>
  <si>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</si>
  <si>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</si>
  <si>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</si>
  <si>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</si>
  <si>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</si>
  <si>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</si>
  <si>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</si>
  <si>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</si>
  <si>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</si>
  <si>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</si>
  <si>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</si>
  <si>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</si>
  <si>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</si>
  <si>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</si>
  <si>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</si>
  <si>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</si>
  <si>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</si>
  <si>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</si>
  <si>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</si>
  <si>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</si>
  <si>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</si>
  <si>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</si>
  <si>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</si>
  <si>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</si>
  <si>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</si>
  <si>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</si>
  <si>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</si>
  <si>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</si>
  <si>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</si>
  <si>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</si>
  <si>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</si>
  <si>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</si>
  <si>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</si>
  <si>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</si>
  <si>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</si>
  <si>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</si>
  <si>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</si>
  <si>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</si>
  <si>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</si>
  <si>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</si>
  <si>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</si>
  <si>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</si>
  <si>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</si>
  <si>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</si>
  <si>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</si>
  <si>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</si>
  <si>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</si>
  <si>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</si>
  <si>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</si>
  <si>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</si>
  <si>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</si>
  <si>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</si>
  <si>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</si>
  <si>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</si>
  <si>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</si>
  <si>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</si>
  <si>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</si>
  <si>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</si>
  <si>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</si>
  <si>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</si>
  <si>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</si>
  <si>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</si>
  <si>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</si>
  <si>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</si>
  <si>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</si>
  <si>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</si>
  <si>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</si>
  <si>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</si>
  <si>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</si>
  <si>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</si>
  <si>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</si>
  <si>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</si>
  <si>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</si>
  <si>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</si>
  <si>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</si>
  <si>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</si>
  <si>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</si>
  <si>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</si>
  <si>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</si>
  <si>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</si>
  <si>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</si>
  <si>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</si>
  <si>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</si>
  <si>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</si>
  <si>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</si>
  <si>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</si>
  <si>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</si>
  <si>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</si>
  <si>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</si>
  <si>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</si>
  <si>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</si>
  <si>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</si>
  <si>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</si>
  <si>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</si>
  <si>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</si>
  <si>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</si>
  <si>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</si>
  <si>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</si>
  <si>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</si>
  <si>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</si>
  <si>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</si>
  <si>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</si>
  <si>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</si>
  <si>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</si>
  <si>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</si>
  <si>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</si>
  <si>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</si>
  <si>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</si>
  <si>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</si>
  <si>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</si>
  <si>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</si>
  <si>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</si>
  <si>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</si>
  <si>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</si>
  <si>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</si>
  <si>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</si>
  <si>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</si>
  <si>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</si>
  <si>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</si>
  <si>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</si>
  <si>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</si>
  <si>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</si>
  <si>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</si>
  <si>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</si>
  <si>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</si>
  <si>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</si>
  <si>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</si>
  <si>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</si>
  <si>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</si>
  <si>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</si>
  <si>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</si>
  <si>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</si>
  <si>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</si>
  <si>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</si>
  <si>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</si>
  <si>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</si>
  <si>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</si>
  <si>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</si>
  <si>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</si>
  <si>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</si>
  <si>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</si>
  <si>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</si>
  <si>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</si>
  <si>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</si>
  <si>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</si>
  <si>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</si>
  <si>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</si>
  <si>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</si>
  <si>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</si>
  <si>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</si>
  <si>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</si>
  <si>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</si>
  <si>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</si>
  <si>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</si>
  <si>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</si>
  <si>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</si>
  <si>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</si>
  <si>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</si>
  <si>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</si>
  <si>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</si>
  <si>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</si>
  <si>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</si>
  <si>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</si>
  <si>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</si>
  <si>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</si>
  <si>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</si>
  <si>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</si>
  <si>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</si>
  <si>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</si>
  <si>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</si>
  <si>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</si>
  <si>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</si>
  <si>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</si>
  <si>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</si>
  <si>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</si>
  <si>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</si>
  <si>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</si>
  <si>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</si>
  <si>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</si>
  <si>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</si>
  <si>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</si>
  <si>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</si>
  <si>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</si>
  <si>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</si>
  <si>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</si>
  <si>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</si>
  <si>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</si>
  <si>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</si>
  <si>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</si>
  <si>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</si>
  <si>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</si>
  <si>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</si>
  <si>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</si>
  <si>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</si>
  <si>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</si>
  <si>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</si>
  <si>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</si>
  <si>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</si>
  <si>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</si>
  <si>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</si>
  <si>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</si>
  <si>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</si>
  <si>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</si>
  <si>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</si>
  <si>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</si>
  <si>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</si>
  <si>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</si>
  <si>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</si>
  <si>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</si>
  <si>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</si>
  <si>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</si>
  <si>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</si>
  <si>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</si>
  <si>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</si>
  <si>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</si>
  <si>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</si>
  <si>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</si>
  <si>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</si>
  <si>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</si>
  <si>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</si>
  <si>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</si>
  <si>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</si>
  <si>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</si>
  <si>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</si>
  <si>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</si>
  <si>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</si>
  <si>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</si>
  <si>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</si>
  <si>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</si>
  <si>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</si>
  <si>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</si>
  <si>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</si>
  <si>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</si>
  <si>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</si>
  <si>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</si>
  <si>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</si>
  <si>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</si>
  <si>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</si>
  <si>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</si>
  <si>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</si>
  <si>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</si>
  <si>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</si>
  <si>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</si>
  <si>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</si>
  <si>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</si>
  <si>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</si>
  <si>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</si>
  <si>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</si>
  <si>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</si>
  <si>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</si>
  <si>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</si>
  <si>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</si>
  <si>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</si>
  <si>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</si>
  <si>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</si>
  <si>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</si>
  <si>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</si>
  <si>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</si>
  <si>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</si>
  <si>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</si>
  <si>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</si>
  <si>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</si>
  <si>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</si>
  <si>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</si>
  <si>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</si>
  <si>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</si>
  <si>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</si>
  <si>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</si>
  <si>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</si>
  <si>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</si>
  <si>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</si>
  <si>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</si>
  <si>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</si>
  <si>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</si>
  <si>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</si>
  <si>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</si>
  <si>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</si>
  <si>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</si>
  <si>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</si>
  <si>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</si>
  <si>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</si>
  <si>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</si>
  <si>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</si>
  <si>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</si>
  <si>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</si>
  <si>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</si>
  <si>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</si>
  <si>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</si>
  <si>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</si>
  <si>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</si>
  <si>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</si>
  <si>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</si>
  <si>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</si>
  <si>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</si>
  <si>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</si>
  <si>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</si>
  <si>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</si>
  <si>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</si>
  <si>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</si>
  <si>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</si>
  <si>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</si>
  <si>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</si>
  <si>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</si>
  <si>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</si>
  <si>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</si>
  <si>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</si>
  <si>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</si>
  <si>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</si>
  <si>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</si>
  <si>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</si>
  <si>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</si>
  <si>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</si>
  <si>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</si>
  <si>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</si>
  <si>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</si>
  <si>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</si>
  <si>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</si>
  <si>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</si>
  <si>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</si>
  <si>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</si>
  <si>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</si>
  <si>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</si>
  <si>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</si>
  <si>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</si>
  <si>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</si>
  <si>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</si>
  <si>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</si>
  <si>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</si>
  <si>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</si>
  <si>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</si>
  <si>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</si>
  <si>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</si>
  <si>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</si>
  <si>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</si>
  <si>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</si>
  <si>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</si>
  <si>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</si>
  <si>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</si>
  <si>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</si>
  <si>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</si>
  <si>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</si>
  <si>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</si>
  <si>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</si>
  <si>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</si>
  <si>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</si>
  <si>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</si>
  <si>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</si>
  <si>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</si>
  <si>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</si>
  <si>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</si>
  <si>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</si>
  <si>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</si>
  <si>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</si>
  <si>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</si>
  <si>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</si>
  <si>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</si>
  <si>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</si>
  <si>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</si>
  <si>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</si>
  <si>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</si>
  <si>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</si>
  <si>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</si>
  <si>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</si>
  <si>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</si>
  <si>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</si>
  <si>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</si>
  <si>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</si>
  <si>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</si>
  <si>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</si>
  <si>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</si>
  <si>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</si>
  <si>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</si>
  <si>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</si>
  <si>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</si>
  <si>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</si>
  <si>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</si>
  <si>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</si>
  <si>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</si>
  <si>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</si>
  <si>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</si>
  <si>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</si>
  <si>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</si>
  <si>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</si>
  <si>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</si>
  <si>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</si>
  <si>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</si>
  <si>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</si>
  <si>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</si>
  <si>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</si>
  <si>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</si>
  <si>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</si>
  <si>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</si>
  <si>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</si>
  <si>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</si>
  <si>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</si>
  <si>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</si>
  <si>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</si>
  <si>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</si>
  <si>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</si>
  <si>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</si>
  <si>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</si>
  <si>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</si>
  <si>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</si>
  <si>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</si>
  <si>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</si>
  <si>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</si>
  <si>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</si>
  <si>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</si>
  <si>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</si>
  <si>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</si>
  <si>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</si>
  <si>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</si>
  <si>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</si>
  <si>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</si>
  <si>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</si>
  <si>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</si>
  <si>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</si>
  <si>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</si>
  <si>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</si>
  <si>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</si>
  <si>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</si>
  <si>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</si>
  <si>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</si>
  <si>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</si>
  <si>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</si>
  <si>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</si>
  <si>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</si>
  <si>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</si>
  <si>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</si>
  <si>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</si>
  <si>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</si>
  <si>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</si>
  <si>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</si>
  <si>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</si>
  <si>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</si>
  <si>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</si>
  <si>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</si>
  <si>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</si>
  <si>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</si>
  <si>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</si>
  <si>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</si>
  <si>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</si>
  <si>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</si>
  <si>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</si>
  <si>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</si>
  <si>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</si>
  <si>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</si>
  <si>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</si>
  <si>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</si>
  <si>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</si>
  <si>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</si>
  <si>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</si>
  <si>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</si>
  <si>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</si>
  <si>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</si>
  <si>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</si>
  <si>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</si>
  <si>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</si>
  <si>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</si>
  <si>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</si>
  <si>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</si>
  <si>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</si>
  <si>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</si>
  <si>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</si>
  <si>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</si>
  <si>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</si>
  <si>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</si>
  <si>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</si>
  <si>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</si>
  <si>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</si>
  <si>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</si>
  <si>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</si>
  <si>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</si>
  <si>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</si>
  <si>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</si>
  <si>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</si>
  <si>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</si>
  <si>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</si>
  <si>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</si>
  <si>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</si>
  <si>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</si>
  <si>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</si>
  <si>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</si>
  <si>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</si>
  <si>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</si>
  <si>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</si>
  <si>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</si>
  <si>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</si>
  <si>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</si>
  <si>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</si>
  <si>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</si>
  <si>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</si>
  <si>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</si>
  <si>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</si>
  <si>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</si>
  <si>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</si>
  <si>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</si>
  <si>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</si>
  <si>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</si>
  <si>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</si>
  <si>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</si>
  <si>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</si>
  <si>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</si>
  <si>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</si>
  <si>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</si>
  <si>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</si>
  <si>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</si>
  <si>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</si>
  <si>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</si>
  <si>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</si>
  <si>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</si>
  <si>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</si>
  <si>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</si>
  <si>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</si>
  <si>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</si>
  <si>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</si>
  <si>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</si>
  <si>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</si>
  <si>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</si>
  <si>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</si>
  <si>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</si>
  <si>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</si>
  <si>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</si>
  <si>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</si>
  <si>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</si>
  <si>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</si>
  <si>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</si>
  <si>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</si>
  <si>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</si>
  <si>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</si>
  <si>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</si>
  <si>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</si>
  <si>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</si>
  <si>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</si>
  <si>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</si>
  <si>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</si>
  <si>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</si>
  <si>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</si>
  <si>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</si>
  <si>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</si>
  <si>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</si>
  <si>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</si>
  <si>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</si>
  <si>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</si>
  <si>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</si>
  <si>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</si>
  <si>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</si>
  <si>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</si>
  <si>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</si>
  <si>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</si>
  <si>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</si>
  <si>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</si>
  <si>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</si>
  <si>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</si>
  <si>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</si>
  <si>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</si>
  <si>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</si>
  <si>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</si>
  <si>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</si>
  <si>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</si>
  <si>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</si>
  <si>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</si>
  <si>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</si>
  <si>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</si>
  <si>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</si>
  <si>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</si>
  <si>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</si>
  <si>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</si>
  <si>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</si>
  <si>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</si>
  <si>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</si>
  <si>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</si>
  <si>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</si>
  <si>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</si>
  <si>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</si>
  <si>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</si>
  <si>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</si>
  <si>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</si>
  <si>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</si>
  <si>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</si>
  <si>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</si>
  <si>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</si>
  <si>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</si>
  <si>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</si>
  <si>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</si>
  <si>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</si>
  <si>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</si>
  <si>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</si>
  <si>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</si>
  <si>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</si>
  <si>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</si>
  <si>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</si>
  <si>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</si>
  <si>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</si>
  <si>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</si>
  <si>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</si>
  <si>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</si>
  <si>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</si>
  <si>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</si>
  <si>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</si>
  <si>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</si>
  <si>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</si>
  <si>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</si>
  <si>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</si>
  <si>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</si>
  <si>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</si>
  <si>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</si>
  <si>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</si>
  <si>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</si>
  <si>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</si>
  <si>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</si>
  <si>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</si>
  <si>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</si>
  <si>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</si>
  <si>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</si>
  <si>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</si>
  <si>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</si>
  <si>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</si>
  <si>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</si>
  <si>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</si>
  <si>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</si>
  <si>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</si>
  <si>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</si>
  <si>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</si>
  <si>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</si>
  <si>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</si>
  <si>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</si>
  <si>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</si>
  <si>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</si>
  <si>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</si>
  <si>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</si>
  <si>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</si>
  <si>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</si>
  <si>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</si>
  <si>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</si>
  <si>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</si>
  <si>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</si>
  <si>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</si>
  <si>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</si>
  <si>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</si>
  <si>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</si>
  <si>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</si>
  <si>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</si>
  <si>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</si>
  <si>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</si>
  <si>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</si>
  <si>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</si>
  <si>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</si>
  <si>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</si>
  <si>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</si>
  <si>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</si>
  <si>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</si>
  <si>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</si>
  <si>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</si>
  <si>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</si>
  <si>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</si>
  <si>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</si>
  <si>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</si>
  <si>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</si>
  <si>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</si>
  <si>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</si>
  <si>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</si>
  <si>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</si>
  <si>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</si>
  <si>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</si>
  <si>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</si>
  <si>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</si>
  <si>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</si>
  <si>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</si>
  <si>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</si>
  <si>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</si>
  <si>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</si>
  <si>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</si>
  <si>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</si>
  <si>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</si>
  <si>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</si>
  <si>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</si>
  <si>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</si>
  <si>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</si>
  <si>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</si>
  <si>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</si>
  <si>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</si>
  <si>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</si>
  <si>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</si>
  <si>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</si>
  <si>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</si>
  <si>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</si>
  <si>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</si>
  <si>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</si>
  <si>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</si>
  <si>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</si>
  <si>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</si>
  <si>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</si>
  <si>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</si>
  <si>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</si>
  <si>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</si>
  <si>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</si>
  <si>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</si>
  <si>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</si>
  <si>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</si>
  <si>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</si>
  <si>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</si>
  <si>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</si>
  <si>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</si>
  <si>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</si>
  <si>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</si>
  <si>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</si>
  <si>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</si>
  <si>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</si>
  <si>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</si>
  <si>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</si>
  <si>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</si>
  <si>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</si>
  <si>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</si>
  <si>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</si>
  <si>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</si>
  <si>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</si>
  <si>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</si>
  <si>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</si>
  <si>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</si>
  <si>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</si>
  <si>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</si>
  <si>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</si>
  <si>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</si>
  <si>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</si>
  <si>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</si>
  <si>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</si>
  <si>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</si>
  <si>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</si>
  <si>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</si>
  <si>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</si>
  <si>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</si>
  <si>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</si>
  <si>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</si>
  <si>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</si>
  <si>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</si>
  <si>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</si>
  <si>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</si>
  <si>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</si>
  <si>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</si>
  <si>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</si>
  <si>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</si>
  <si>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</si>
  <si>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</si>
  <si>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</si>
  <si>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</si>
  <si>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</si>
  <si>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</si>
  <si>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</si>
  <si>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</si>
  <si>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</si>
  <si>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</si>
  <si>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</si>
  <si>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</si>
  <si>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</si>
  <si>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</si>
  <si>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</si>
  <si>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</si>
  <si>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</si>
  <si>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</si>
  <si>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</si>
  <si>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</si>
  <si>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</si>
  <si>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</si>
  <si>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</si>
  <si>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</si>
  <si>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</si>
  <si>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</si>
  <si>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</si>
  <si>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</si>
  <si>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</si>
  <si>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</si>
  <si>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</si>
  <si>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</si>
  <si>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</si>
  <si>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</si>
  <si>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</si>
  <si>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</si>
  <si>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</si>
  <si>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</si>
  <si>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</si>
  <si>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</si>
  <si>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</si>
  <si>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</si>
  <si>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</si>
  <si>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</si>
  <si>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</si>
  <si>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</si>
  <si>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</si>
  <si>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</si>
  <si>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</si>
  <si>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</si>
  <si>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</si>
  <si>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</si>
  <si>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</si>
  <si>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</si>
  <si>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</si>
  <si>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</si>
  <si>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</si>
  <si>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</si>
  <si>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</si>
  <si>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</si>
  <si>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</si>
  <si>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</si>
  <si>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</si>
  <si>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</si>
  <si>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</si>
  <si>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</si>
  <si>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</si>
  <si>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</si>
  <si>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</si>
  <si>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</si>
  <si>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</si>
  <si>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</si>
  <si>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</si>
  <si>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</si>
  <si>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</si>
  <si>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</si>
  <si>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</si>
  <si>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</si>
  <si>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</si>
  <si>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</si>
  <si>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</si>
  <si>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</si>
  <si>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</si>
  <si>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</si>
  <si>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</si>
  <si>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</si>
  <si>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</si>
  <si>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</si>
  <si>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</si>
  <si>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</si>
  <si>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</si>
  <si>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</si>
  <si>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</si>
  <si>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</si>
  <si>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</si>
  <si>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</si>
  <si>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</si>
  <si>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</si>
  <si>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</si>
  <si>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</si>
  <si>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</si>
  <si>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</si>
  <si>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</si>
  <si>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</si>
  <si>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</si>
  <si>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</si>
  <si>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</si>
  <si>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</si>
  <si>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</si>
  <si>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</si>
  <si>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</si>
  <si>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</si>
  <si>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</si>
  <si>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</si>
  <si>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</si>
  <si>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</si>
  <si>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</si>
  <si>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</si>
  <si>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</si>
  <si>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</si>
  <si>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</si>
  <si>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</si>
  <si>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</si>
  <si>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</si>
  <si>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</si>
  <si>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</si>
  <si>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</si>
  <si>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</si>
  <si>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</si>
  <si>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</si>
  <si>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</si>
  <si>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</si>
  <si>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</si>
  <si>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</si>
  <si>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</si>
  <si>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</si>
  <si>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</si>
  <si>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</si>
  <si>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</si>
  <si>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</si>
  <si>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</si>
  <si>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</si>
  <si>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</si>
  <si>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</si>
  <si>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</si>
  <si>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</si>
  <si>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</si>
  <si>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</si>
  <si>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</si>
  <si>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</si>
  <si>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</si>
  <si>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</si>
  <si>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</si>
  <si>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</si>
  <si>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</si>
  <si>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</si>
  <si>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</si>
  <si>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</si>
  <si>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</si>
  <si>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</si>
  <si>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</si>
  <si>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</si>
  <si>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</si>
  <si>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</si>
  <si>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</si>
  <si>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</si>
  <si>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</si>
  <si>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</si>
  <si>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</si>
  <si>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</si>
  <si>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</si>
  <si>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</si>
  <si>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</si>
  <si>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</si>
  <si>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</si>
  <si>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</si>
  <si>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</si>
  <si>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</si>
  <si>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</si>
  <si>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</si>
  <si>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</si>
  <si>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</si>
  <si>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</si>
  <si>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</si>
  <si>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</si>
  <si>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</si>
  <si>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</si>
  <si>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</si>
  <si>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</si>
  <si>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</si>
  <si>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</si>
  <si>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</si>
  <si>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</si>
  <si>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</si>
  <si>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</si>
  <si>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</si>
  <si>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</si>
  <si>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</si>
  <si>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</si>
  <si>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</si>
  <si>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</si>
  <si>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</si>
  <si>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</si>
  <si>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</si>
  <si>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</si>
  <si>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</si>
  <si>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</si>
  <si>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</si>
  <si>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</si>
  <si>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</si>
  <si>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</si>
  <si>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</si>
  <si>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</si>
  <si>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</si>
  <si>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</si>
  <si>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</si>
  <si>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</si>
  <si>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</si>
  <si>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</si>
  <si>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</si>
  <si>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</si>
  <si>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</si>
  <si>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</si>
  <si>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</si>
  <si>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</si>
  <si>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</si>
  <si>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</si>
  <si>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</si>
  <si>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</si>
  <si>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</si>
  <si>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</si>
  <si>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</si>
  <si>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</si>
  <si>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</si>
  <si>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</si>
  <si>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</si>
  <si>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</si>
  <si>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</si>
  <si>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</si>
  <si>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</si>
  <si>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</si>
  <si>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</si>
  <si>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</si>
  <si>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</si>
  <si>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</si>
  <si>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</si>
  <si>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</si>
  <si>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</si>
  <si>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</si>
  <si>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</si>
  <si>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</si>
  <si>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</si>
  <si>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</si>
  <si>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</si>
  <si>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</si>
  <si>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</si>
  <si>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</si>
  <si>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</si>
  <si>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</si>
  <si>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</si>
  <si>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</si>
  <si>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</si>
  <si>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</si>
  <si>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</si>
  <si>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</si>
  <si>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</si>
  <si>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</si>
  <si>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</si>
  <si>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</si>
  <si>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</si>
  <si>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</si>
  <si>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</si>
  <si>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</si>
  <si>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</si>
  <si>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</si>
  <si>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</si>
  <si>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</si>
  <si>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</si>
  <si>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</si>
  <si>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</si>
  <si>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</si>
  <si>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</si>
  <si>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</si>
  <si>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</si>
  <si>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</si>
  <si>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</si>
  <si>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</si>
  <si>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</si>
  <si>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</si>
  <si>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</si>
  <si>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</si>
  <si>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</si>
  <si>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</si>
  <si>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</si>
  <si>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</si>
  <si>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</si>
  <si>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</si>
  <si>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</si>
  <si>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</si>
  <si>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</si>
  <si>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</si>
  <si>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</si>
  <si>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</si>
  <si>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</si>
  <si>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</si>
  <si>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</si>
  <si>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</si>
  <si>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</si>
  <si>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</si>
  <si>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</si>
  <si>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</si>
  <si>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</si>
  <si>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</si>
  <si>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</si>
  <si>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</si>
  <si>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</si>
  <si>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</si>
  <si>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</si>
  <si>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</si>
  <si>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</si>
  <si>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</si>
  <si>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</si>
  <si>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</si>
  <si>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</si>
  <si>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</si>
  <si>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</si>
  <si>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</si>
  <si>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</si>
  <si>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</si>
  <si>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</si>
  <si>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</si>
  <si>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</si>
  <si>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</si>
  <si>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</si>
  <si>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</si>
  <si>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</si>
  <si>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</si>
  <si>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</si>
  <si>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</si>
  <si>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</si>
  <si>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</si>
  <si>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</si>
  <si>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</si>
  <si>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</si>
  <si>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</si>
  <si>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</si>
  <si>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</si>
  <si>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</si>
  <si>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</si>
  <si>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</si>
  <si>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</si>
  <si>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</si>
  <si>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</si>
  <si>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</si>
  <si>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</si>
  <si>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</si>
  <si>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</si>
  <si>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</si>
  <si>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</si>
  <si>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</si>
  <si>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</si>
  <si>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</si>
  <si>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</si>
  <si>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</si>
  <si>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</si>
  <si>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</si>
  <si>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</si>
  <si>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</si>
  <si>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</si>
  <si>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</si>
  <si>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</si>
  <si>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</si>
  <si>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</si>
  <si>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</si>
  <si>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</si>
  <si>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</si>
  <si>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</si>
  <si>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</si>
  <si>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</si>
  <si>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</si>
  <si>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</si>
  <si>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</si>
  <si>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</si>
  <si>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</si>
  <si>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</si>
  <si>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</si>
  <si>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</si>
  <si>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</si>
  <si>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</si>
  <si>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</si>
  <si>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</si>
  <si>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</si>
  <si>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</si>
  <si>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</si>
  <si>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</si>
  <si>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</si>
  <si>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</si>
  <si>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</si>
  <si>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</si>
  <si>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</si>
  <si>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</si>
  <si>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</si>
  <si>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</si>
  <si>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</si>
  <si>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</si>
  <si>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</si>
  <si>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</si>
  <si>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</si>
  <si>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</si>
  <si>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</si>
  <si>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</si>
  <si>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</si>
  <si>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</si>
  <si>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</si>
  <si>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</si>
  <si>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</si>
  <si>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</si>
  <si>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</si>
  <si>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</si>
  <si>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</si>
  <si>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</si>
  <si>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</si>
  <si>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</si>
  <si>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</si>
  <si>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</si>
  <si>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</si>
  <si>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</si>
  <si>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</si>
  <si>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</si>
  <si>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</si>
  <si>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</si>
  <si>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</si>
  <si>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</si>
  <si>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</si>
  <si>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</si>
  <si>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</si>
  <si>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</si>
  <si>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</si>
  <si>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</si>
  <si>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</si>
  <si>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</si>
  <si>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</si>
  <si>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</si>
  <si>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</si>
  <si>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</si>
  <si>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</si>
  <si>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</si>
  <si>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</si>
  <si>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</si>
  <si>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</si>
  <si>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</si>
  <si>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</si>
  <si>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</si>
  <si>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</si>
  <si>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</si>
  <si>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</si>
  <si>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</si>
  <si>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</si>
  <si>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</si>
  <si>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</si>
  <si>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</si>
  <si>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</si>
  <si>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</si>
  <si>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</si>
  <si>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</si>
  <si>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</si>
  <si>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</si>
  <si>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</si>
  <si>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</si>
  <si>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</si>
  <si>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</si>
  <si>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</si>
  <si>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</si>
  <si>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</si>
  <si>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</si>
  <si>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</si>
  <si>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</si>
  <si>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</si>
  <si>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</si>
  <si>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</si>
  <si>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</si>
  <si>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</si>
  <si>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</si>
  <si>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</si>
  <si>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</si>
  <si>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</si>
  <si>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</si>
  <si>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</si>
  <si>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</si>
  <si>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</si>
  <si>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</si>
  <si>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</si>
  <si>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</si>
  <si>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</si>
  <si>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</si>
  <si>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</si>
  <si>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</si>
  <si>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</si>
  <si>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</si>
  <si>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</si>
  <si>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</si>
  <si>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</si>
  <si>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</si>
  <si>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</si>
  <si>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</si>
  <si>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</si>
  <si>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</si>
  <si>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</si>
  <si>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</si>
  <si>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</si>
  <si>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</si>
  <si>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</si>
  <si>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</si>
  <si>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</si>
  <si>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</si>
  <si>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</si>
  <si>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</si>
  <si>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</si>
  <si>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</si>
  <si>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</si>
  <si>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</si>
  <si>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</si>
  <si>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</si>
  <si>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</si>
  <si>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</si>
  <si>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</si>
  <si>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</si>
  <si>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</si>
  <si>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</si>
  <si>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</si>
  <si>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</si>
  <si>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</si>
  <si>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</si>
  <si>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</si>
  <si>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</si>
  <si>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</si>
  <si>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</si>
  <si>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</si>
  <si>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</si>
  <si>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</si>
  <si>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</si>
  <si>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</si>
  <si>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</si>
  <si>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</si>
  <si>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</si>
  <si>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</si>
  <si>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</si>
  <si>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</si>
  <si>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</si>
  <si>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</si>
  <si>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</si>
  <si>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</si>
  <si>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</si>
  <si>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</si>
  <si>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</si>
  <si>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</si>
  <si>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</si>
  <si>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</si>
  <si>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</si>
  <si>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</si>
  <si>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</si>
  <si>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</si>
  <si>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</si>
  <si>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</si>
  <si>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</si>
  <si>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</si>
  <si>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</si>
  <si>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</si>
  <si>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</si>
  <si>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</si>
  <si>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</si>
  <si>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</si>
  <si>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</si>
  <si>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</si>
  <si>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</si>
  <si>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</si>
  <si>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</si>
  <si>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</si>
  <si>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</si>
  <si>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</si>
  <si>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</si>
  <si>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</si>
  <si>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</si>
  <si>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</si>
  <si>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</si>
  <si>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</si>
  <si>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</si>
  <si>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</si>
  <si>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</si>
  <si>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</si>
  <si>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</si>
  <si>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</si>
  <si>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</si>
  <si>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</si>
  <si>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</si>
  <si>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</si>
  <si>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</si>
  <si>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</si>
  <si>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</si>
  <si>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</si>
  <si>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</si>
  <si>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</si>
  <si>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</si>
  <si>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</si>
  <si>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</si>
  <si>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</si>
  <si>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</si>
  <si>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</si>
  <si>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</si>
  <si>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</si>
  <si>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</si>
  <si>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</si>
  <si>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</si>
  <si>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</si>
  <si>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</si>
  <si>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</si>
  <si>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</si>
  <si>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</si>
  <si>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</si>
  <si>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</si>
  <si>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</si>
  <si>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</si>
  <si>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</si>
  <si>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</si>
  <si>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</si>
  <si>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</si>
  <si>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</si>
  <si>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</si>
  <si>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</si>
  <si>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</si>
  <si>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</si>
  <si>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</si>
  <si>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</si>
  <si>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</si>
  <si>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</si>
  <si>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</si>
  <si>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</si>
  <si>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</si>
  <si>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</si>
  <si>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</si>
  <si>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</si>
  <si>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</si>
  <si>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</si>
  <si>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</si>
  <si>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</si>
  <si>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</si>
  <si>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</si>
  <si>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</si>
  <si>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</si>
  <si>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</si>
  <si>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</si>
  <si>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</si>
  <si>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</si>
  <si>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</si>
  <si>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</si>
  <si>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</si>
  <si>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</si>
  <si>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</si>
  <si>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</si>
  <si>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</si>
  <si>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</si>
  <si>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</si>
  <si>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</si>
  <si>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</si>
  <si>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</si>
  <si>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</si>
  <si>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</si>
  <si>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</si>
  <si>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</si>
  <si>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</si>
  <si>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</si>
  <si>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</si>
  <si>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</si>
  <si>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</si>
  <si>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</si>
  <si>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</si>
  <si>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</si>
  <si>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</si>
  <si>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</si>
  <si>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</si>
  <si>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</si>
  <si>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</si>
  <si>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</si>
  <si>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</si>
  <si>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</si>
  <si>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</si>
  <si>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</si>
  <si>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</si>
  <si>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</si>
  <si>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</si>
  <si>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</si>
  <si>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</si>
  <si>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</si>
  <si>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</si>
  <si>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</si>
  <si>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</si>
  <si>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</si>
  <si>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</si>
  <si>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</si>
  <si>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</si>
  <si>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</si>
  <si>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</si>
  <si>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</si>
  <si>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</si>
  <si>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</si>
  <si>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</si>
  <si>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</si>
  <si>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</si>
  <si>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</si>
  <si>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</si>
  <si>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</si>
  <si>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</si>
  <si>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</si>
  <si>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</si>
  <si>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</si>
  <si>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</si>
  <si>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</si>
  <si>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</si>
  <si>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</si>
  <si>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</si>
  <si>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</si>
  <si>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</si>
  <si>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</si>
  <si>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</si>
  <si>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</si>
  <si>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</si>
  <si>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</si>
  <si>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</si>
  <si>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</si>
  <si>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</si>
  <si>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</si>
  <si>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</si>
  <si>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</si>
  <si>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</si>
  <si>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</si>
  <si>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</si>
  <si>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</si>
  <si>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</si>
  <si>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</si>
  <si>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</si>
  <si>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</si>
  <si>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</si>
  <si>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</si>
  <si>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</si>
  <si>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</si>
  <si>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</si>
  <si>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</si>
  <si>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</si>
  <si>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</si>
  <si>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</si>
  <si>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</si>
  <si>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</si>
  <si>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</si>
  <si>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</si>
  <si>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</si>
  <si>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</si>
  <si>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</si>
  <si>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</si>
  <si>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</si>
  <si>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</si>
  <si>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</si>
  <si>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</si>
  <si>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</si>
  <si>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</si>
  <si>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</si>
  <si>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</si>
  <si>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</si>
  <si>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</si>
  <si>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</si>
  <si>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</si>
  <si>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</si>
  <si>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</si>
  <si>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</si>
  <si>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</si>
  <si>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</si>
  <si>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</si>
  <si>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</si>
  <si>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</si>
  <si>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</si>
  <si>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</si>
  <si>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</si>
  <si>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</si>
  <si>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</si>
  <si>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</si>
  <si>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</si>
  <si>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</si>
  <si>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</si>
  <si>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</si>
  <si>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</si>
  <si>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</si>
  <si>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</si>
  <si>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</si>
  <si>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</si>
  <si>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</si>
  <si>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</si>
  <si>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</si>
  <si>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</si>
  <si>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</si>
  <si>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</si>
  <si>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</si>
  <si>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</si>
  <si>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</si>
  <si>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</si>
  <si>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</si>
  <si>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</si>
  <si>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</si>
  <si>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</si>
  <si>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</si>
  <si>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</si>
  <si>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</si>
  <si>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</si>
  <si>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</si>
  <si>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</si>
  <si>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</si>
  <si>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</si>
  <si>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</si>
  <si>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</si>
  <si>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</si>
  <si>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</si>
  <si>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</si>
  <si>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</si>
  <si>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</si>
  <si>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</si>
  <si>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</si>
  <si>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</si>
  <si>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</si>
  <si>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</si>
  <si>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</si>
  <si>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</si>
  <si>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</si>
  <si>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</si>
  <si>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</si>
  <si>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</si>
  <si>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</si>
  <si>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</si>
  <si>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</si>
  <si>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</si>
  <si>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</si>
  <si>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</si>
  <si>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</si>
  <si>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</si>
  <si>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</si>
  <si>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</si>
  <si>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</si>
  <si>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</si>
  <si>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</si>
  <si>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</si>
  <si>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</si>
  <si>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</si>
  <si>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</si>
  <si>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</si>
  <si>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</si>
  <si>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</si>
  <si>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</si>
  <si>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</si>
  <si>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</si>
  <si>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</si>
  <si>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</si>
  <si>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</si>
  <si>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</si>
  <si>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</si>
  <si>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</si>
  <si>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</si>
  <si>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</si>
  <si>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</si>
  <si>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</si>
  <si>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</si>
  <si>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</si>
  <si>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</si>
  <si>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</si>
  <si>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</si>
  <si>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</si>
  <si>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</si>
  <si>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</si>
  <si>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</si>
  <si>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</si>
  <si>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</si>
  <si>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</si>
  <si>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</si>
  <si>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</si>
  <si>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</si>
  <si>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</si>
  <si>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</si>
  <si>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</si>
  <si>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</si>
  <si>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</si>
  <si>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</si>
  <si>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</si>
  <si>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</si>
  <si>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</si>
  <si>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</si>
  <si>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</si>
  <si>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</si>
  <si>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</si>
  <si>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</si>
  <si>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</si>
  <si>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</si>
  <si>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</si>
  <si>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</si>
  <si>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</si>
  <si>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</si>
  <si>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</si>
  <si>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</si>
  <si>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</si>
  <si>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</si>
  <si>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</si>
  <si>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</si>
  <si>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</si>
  <si>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</si>
  <si>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</si>
  <si>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</si>
  <si>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</si>
  <si>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</si>
  <si>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</si>
  <si>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</si>
  <si>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</si>
  <si>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</si>
  <si>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</si>
  <si>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</si>
  <si>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</si>
  <si>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</si>
  <si>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</si>
  <si>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</si>
  <si>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</si>
  <si>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</si>
  <si>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</si>
  <si>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</si>
  <si>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</si>
  <si>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</si>
  <si>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</si>
  <si>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</si>
  <si>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</si>
  <si>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</si>
  <si>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</si>
  <si>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</si>
  <si>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</si>
  <si>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</si>
  <si>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</si>
  <si>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</si>
  <si>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</si>
  <si>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</si>
  <si>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</si>
  <si>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</si>
  <si>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</si>
  <si>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</si>
  <si>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</si>
  <si>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</si>
  <si>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</si>
  <si>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</si>
  <si>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</si>
  <si>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</si>
  <si>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</si>
  <si>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</si>
  <si>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</si>
  <si>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</si>
  <si>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</si>
  <si>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</si>
  <si>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</si>
  <si>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</si>
  <si>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</si>
  <si>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</si>
  <si>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</si>
  <si>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</si>
  <si>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</si>
  <si>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</si>
  <si>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</si>
  <si>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</si>
  <si>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</si>
  <si>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</si>
  <si>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</si>
  <si>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</si>
  <si>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</si>
  <si>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</si>
  <si>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</si>
  <si>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</si>
  <si>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</si>
  <si>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</si>
  <si>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</si>
  <si>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</si>
  <si>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</si>
  <si>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</si>
  <si>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</si>
  <si>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</si>
  <si>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</si>
  <si>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</si>
  <si>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</si>
  <si>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</si>
  <si>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</si>
  <si>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</si>
  <si>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</si>
  <si>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</si>
  <si>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</si>
  <si>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</si>
  <si>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</si>
  <si>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</si>
  <si>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</si>
  <si>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</si>
  <si>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</si>
  <si>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</si>
  <si>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</si>
  <si>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</si>
  <si>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</si>
  <si>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</si>
  <si>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</si>
  <si>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</si>
  <si>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</si>
  <si>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</si>
  <si>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</si>
  <si>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</si>
  <si>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</si>
  <si>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</si>
  <si>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</si>
  <si>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</si>
  <si>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</si>
  <si>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</si>
  <si>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</si>
  <si>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</si>
  <si>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</si>
  <si>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</si>
  <si>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</si>
  <si>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</si>
  <si>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</si>
  <si>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</si>
  <si>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</si>
  <si>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</si>
  <si>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</si>
  <si>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</si>
  <si>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</si>
  <si>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</si>
  <si>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</si>
  <si>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</si>
  <si>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</si>
  <si>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</si>
  <si>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</si>
  <si>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</si>
  <si>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</si>
  <si>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</si>
  <si>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</si>
  <si>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</si>
  <si>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</si>
  <si>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</si>
  <si>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</si>
  <si>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</si>
  <si>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</si>
  <si>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</si>
  <si>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</si>
  <si>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</si>
  <si>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</si>
  <si>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</si>
  <si>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</si>
  <si>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</si>
  <si>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</si>
  <si>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</si>
  <si>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</si>
  <si>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</si>
  <si>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</si>
  <si>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</si>
  <si>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</si>
  <si>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</si>
  <si>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</si>
  <si>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</si>
  <si>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</si>
  <si>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</si>
  <si>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</si>
  <si>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</si>
  <si>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</si>
  <si>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</si>
  <si>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</si>
  <si>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</si>
  <si>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</si>
  <si>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</si>
  <si>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</si>
  <si>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</si>
  <si>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</si>
  <si>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</si>
  <si>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</si>
  <si>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</si>
  <si>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</si>
  <si>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</si>
  <si>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</si>
  <si>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</si>
  <si>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</si>
  <si>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</si>
  <si>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</si>
  <si>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</si>
  <si>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</si>
  <si>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</si>
  <si>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</si>
  <si>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</si>
  <si>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</si>
  <si>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</si>
  <si>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</si>
  <si>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</si>
  <si>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</si>
  <si>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</si>
  <si>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</si>
  <si>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</si>
  <si>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</si>
  <si>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</si>
  <si>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</si>
  <si>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</si>
  <si>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</si>
  <si>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</si>
  <si>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</si>
  <si>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</si>
  <si>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</si>
  <si>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</si>
  <si>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</si>
  <si>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</si>
  <si>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</si>
  <si>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</si>
  <si>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</si>
  <si>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</si>
  <si>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</si>
  <si>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</si>
  <si>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</si>
  <si>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</si>
  <si>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</si>
  <si>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</si>
  <si>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</si>
  <si>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</si>
  <si>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</si>
  <si>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</si>
  <si>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</si>
  <si>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</si>
  <si>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</si>
  <si>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</si>
  <si>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</si>
  <si>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</si>
  <si>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</si>
  <si>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</si>
  <si>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</si>
  <si>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</si>
  <si>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</si>
  <si>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</si>
  <si>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</si>
  <si>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</si>
  <si>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</si>
  <si>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</si>
  <si>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</si>
  <si>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</si>
  <si>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</si>
  <si>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</si>
  <si>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</si>
  <si>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</si>
  <si>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</si>
  <si>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</si>
  <si>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</si>
  <si>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</si>
  <si>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</si>
  <si>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</si>
  <si>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</si>
  <si>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</si>
  <si>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</si>
  <si>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</si>
  <si>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</si>
  <si>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</si>
  <si>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</si>
  <si>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</si>
  <si>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</si>
  <si>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</si>
  <si>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</si>
  <si>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</si>
  <si>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</si>
  <si>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</si>
  <si>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</si>
  <si>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</si>
  <si>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</si>
  <si>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</si>
  <si>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</si>
  <si>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</si>
  <si>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</si>
  <si>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</si>
  <si>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</si>
  <si>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</si>
  <si>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</si>
  <si>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</si>
  <si>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</si>
  <si>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</si>
  <si>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</si>
  <si>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</si>
  <si>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</si>
  <si>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</si>
  <si>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</si>
  <si>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</si>
  <si>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</si>
  <si>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</si>
  <si>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</si>
  <si>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</si>
  <si>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</si>
  <si>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</si>
  <si>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</si>
  <si>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</si>
  <si>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</si>
  <si>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</si>
  <si>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</si>
  <si>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</si>
  <si>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</si>
  <si>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</si>
  <si>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</si>
  <si>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</si>
  <si>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</si>
  <si>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</si>
  <si>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</si>
  <si>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</si>
  <si>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</si>
  <si>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</si>
  <si>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</si>
  <si>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</si>
  <si>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</si>
  <si>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</si>
  <si>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</si>
  <si>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</si>
  <si>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</si>
  <si>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</si>
  <si>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</si>
  <si>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</si>
  <si>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</si>
  <si>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</si>
  <si>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</si>
  <si>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</si>
  <si>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</si>
  <si>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</si>
  <si>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</si>
  <si>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</si>
  <si>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</si>
  <si>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</si>
  <si>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</si>
  <si>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</si>
  <si>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</si>
  <si>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</si>
  <si>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</si>
  <si>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</si>
  <si>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</si>
  <si>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</si>
  <si>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</si>
  <si>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</si>
  <si>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</si>
  <si>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</si>
  <si>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</si>
  <si>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</si>
  <si>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</si>
  <si>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</si>
  <si>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</si>
  <si>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</si>
  <si>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</si>
  <si>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</si>
  <si>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</si>
  <si>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</si>
  <si>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</si>
  <si>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</si>
  <si>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</si>
  <si>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</si>
  <si>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</si>
  <si>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</si>
  <si>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</si>
  <si>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</si>
  <si>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</si>
  <si>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</si>
  <si>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</si>
  <si>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</si>
  <si>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</si>
  <si>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</si>
  <si>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</si>
  <si>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</si>
  <si>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</si>
  <si>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</si>
  <si>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</si>
  <si>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</si>
  <si>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</si>
  <si>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</si>
  <si>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</si>
  <si>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</si>
  <si>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</si>
  <si>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</si>
  <si>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</si>
  <si>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</si>
  <si>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</si>
  <si>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</si>
  <si>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</si>
  <si>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</si>
  <si>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</si>
  <si>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</si>
  <si>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</si>
  <si>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</si>
  <si>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</si>
  <si>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</si>
  <si>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</si>
  <si>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</si>
  <si>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</si>
  <si>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</si>
  <si>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</si>
  <si>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</si>
  <si>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</si>
  <si>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</si>
  <si>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</si>
  <si>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</si>
  <si>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</si>
  <si>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</si>
  <si>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</si>
  <si>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</si>
  <si>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</si>
  <si>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</si>
  <si>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</si>
  <si>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</si>
  <si>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</si>
  <si>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</si>
  <si>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</si>
  <si>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</si>
  <si>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</si>
  <si>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</si>
  <si>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</si>
  <si>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</si>
  <si>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</si>
  <si>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</si>
  <si>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</si>
  <si>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</si>
  <si>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</si>
  <si>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</si>
  <si>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</si>
  <si>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</si>
  <si>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</si>
  <si>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</si>
  <si>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</si>
  <si>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</si>
  <si>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</si>
  <si>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</si>
  <si>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</si>
  <si>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</si>
  <si>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</si>
  <si>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</si>
  <si>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</si>
  <si>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</si>
  <si>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</si>
  <si>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</si>
  <si>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</si>
  <si>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</si>
  <si>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</si>
  <si>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</si>
  <si>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</si>
  <si>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</si>
  <si>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</si>
  <si>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</si>
  <si>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</si>
  <si>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</si>
  <si>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</si>
  <si>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</si>
  <si>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</si>
  <si>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</si>
  <si>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</si>
  <si>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</si>
  <si>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</si>
  <si>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</si>
  <si>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</si>
  <si>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</si>
  <si>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</si>
  <si>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</si>
  <si>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</si>
  <si>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</si>
  <si>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</si>
  <si>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</si>
  <si>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</si>
  <si>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</si>
  <si>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</si>
  <si>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</si>
  <si>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</si>
  <si>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</si>
  <si>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</si>
  <si>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</si>
  <si>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</si>
  <si>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</si>
  <si>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</si>
  <si>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</si>
  <si>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</si>
  <si>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</si>
  <si>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</si>
  <si>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</si>
  <si>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</si>
  <si>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</si>
  <si>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</si>
  <si>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</si>
  <si>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</si>
  <si>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</si>
  <si>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</si>
  <si>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</si>
  <si>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</si>
  <si>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</si>
  <si>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</si>
  <si>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</si>
  <si>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</si>
  <si>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</si>
  <si>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</si>
  <si>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</si>
  <si>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</si>
  <si>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</si>
  <si>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</si>
  <si>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</si>
  <si>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</si>
  <si>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</si>
  <si>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</si>
  <si>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</si>
  <si>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</si>
  <si>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</si>
  <si>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</si>
  <si>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</si>
  <si>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</si>
  <si>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</si>
  <si>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</si>
  <si>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</si>
  <si>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</si>
  <si>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</si>
  <si>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</si>
  <si>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</si>
  <si>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</si>
  <si>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</si>
  <si>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</si>
  <si>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</si>
  <si>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</si>
  <si>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</si>
  <si>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</si>
  <si>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</si>
  <si>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</si>
  <si>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</si>
  <si>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</si>
  <si>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</si>
  <si>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</si>
  <si>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</si>
  <si>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</si>
  <si>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</si>
  <si>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</si>
  <si>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</si>
  <si>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</si>
  <si>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</si>
  <si>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</si>
  <si>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</si>
  <si>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</si>
  <si>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</si>
  <si>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</si>
  <si>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</si>
  <si>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</si>
  <si>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</si>
  <si>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</si>
  <si>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</si>
  <si>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</si>
  <si>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</si>
  <si>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</si>
  <si>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</si>
  <si>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</si>
  <si>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</si>
  <si>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</si>
  <si>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</si>
  <si>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</si>
  <si>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</si>
  <si>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</si>
  <si>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</si>
  <si>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</si>
  <si>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</si>
  <si>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</si>
  <si>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</si>
  <si>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</si>
  <si>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</si>
  <si>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</si>
  <si>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</si>
  <si>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</si>
  <si>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</si>
  <si>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</si>
  <si>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</si>
  <si>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</si>
  <si>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</si>
  <si>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</si>
  <si>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</si>
  <si>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</si>
  <si>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</si>
  <si>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</si>
  <si>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</si>
  <si>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</si>
  <si>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</si>
  <si>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</si>
  <si>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</si>
  <si>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</si>
  <si>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</si>
  <si>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</si>
  <si>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</si>
  <si>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</si>
  <si>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</si>
  <si>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</si>
  <si>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</si>
  <si>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</si>
  <si>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</si>
  <si>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</si>
  <si>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</si>
  <si>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</si>
  <si>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</si>
  <si>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</si>
  <si>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</si>
  <si>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</si>
  <si>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</si>
  <si>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</si>
  <si>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</si>
  <si>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</si>
  <si>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</si>
  <si>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</si>
  <si>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</si>
  <si>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</si>
  <si>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</si>
  <si>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</si>
  <si>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</si>
  <si>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</si>
  <si>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</si>
  <si>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</si>
  <si>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</si>
  <si>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</si>
  <si>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</si>
  <si>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</si>
  <si>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</si>
  <si>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</si>
  <si>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</si>
  <si>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</si>
  <si>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</si>
  <si>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</si>
  <si>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</si>
  <si>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</si>
  <si>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</si>
  <si>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</si>
  <si>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</si>
  <si>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</si>
  <si>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</si>
  <si>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</si>
  <si>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</si>
  <si>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</si>
  <si>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</si>
  <si>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</si>
  <si>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</si>
  <si>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</si>
  <si>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</si>
  <si>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</si>
  <si>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</si>
  <si>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</si>
  <si>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</si>
  <si>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</si>
  <si>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</si>
  <si>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</si>
  <si>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</si>
  <si>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</si>
  <si>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</si>
  <si>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</si>
  <si>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</si>
  <si>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</si>
  <si>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</si>
  <si>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</si>
  <si>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</si>
  <si>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</si>
  <si>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</si>
  <si>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</si>
  <si>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</si>
  <si>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</si>
  <si>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</si>
  <si>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</si>
  <si>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</si>
  <si>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</si>
  <si>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</si>
  <si>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</si>
  <si>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</si>
  <si>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</si>
  <si>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</si>
  <si>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</si>
  <si>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</si>
  <si>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</si>
  <si>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</si>
  <si>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</si>
  <si>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</si>
  <si>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</si>
  <si>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</si>
  <si>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</si>
  <si>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</si>
  <si>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</si>
  <si>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</si>
  <si>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</si>
  <si>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</si>
  <si>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</si>
  <si>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</si>
  <si>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</si>
  <si>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</si>
  <si>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</si>
  <si>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</si>
  <si>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</si>
  <si>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</si>
  <si>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</si>
  <si>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</si>
  <si>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</si>
  <si>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</si>
  <si>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</si>
  <si>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</si>
  <si>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</si>
  <si>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</si>
  <si>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</si>
  <si>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</si>
  <si>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</si>
  <si>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</si>
  <si>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</si>
  <si>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</si>
  <si>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</si>
  <si>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</si>
  <si>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</si>
  <si>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</si>
  <si>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</si>
  <si>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</si>
  <si>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</si>
  <si>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</si>
  <si>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</si>
  <si>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</si>
  <si>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</si>
  <si>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</si>
  <si>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</si>
  <si>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</si>
  <si>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</si>
  <si>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</si>
  <si>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</si>
  <si>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</si>
  <si>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</si>
  <si>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</si>
  <si>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</si>
  <si>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</si>
  <si>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</si>
  <si>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</si>
  <si>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</si>
  <si>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</si>
  <si>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</si>
  <si>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</si>
  <si>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</si>
  <si>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</si>
  <si>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</si>
  <si>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</si>
  <si>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</si>
  <si>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</si>
  <si>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</si>
  <si>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</si>
  <si>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</si>
  <si>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</si>
  <si>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</si>
  <si>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</si>
  <si>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</si>
  <si>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</si>
  <si>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</si>
  <si>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</si>
  <si>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</si>
  <si>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</si>
  <si>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</si>
  <si>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</si>
  <si>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</si>
  <si>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</si>
  <si>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</si>
  <si>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</si>
  <si>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</si>
  <si>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</si>
  <si>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</si>
  <si>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</si>
  <si>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</si>
  <si>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</si>
  <si>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</si>
  <si>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</si>
  <si>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</si>
  <si>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</si>
  <si>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</si>
  <si>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</si>
  <si>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</si>
  <si>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</si>
  <si>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</si>
  <si>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</si>
  <si>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</si>
  <si>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</si>
  <si>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</si>
  <si>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</si>
  <si>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</si>
  <si>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</si>
  <si>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</si>
  <si>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</si>
  <si>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</si>
  <si>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</si>
  <si>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</si>
  <si>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</si>
  <si>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</si>
  <si>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</si>
  <si>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</si>
  <si>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</si>
  <si>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</si>
  <si>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</si>
  <si>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</si>
  <si>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</si>
  <si>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</si>
  <si>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</si>
  <si>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</si>
  <si>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</si>
  <si>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</si>
  <si>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</si>
  <si>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</si>
  <si>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</si>
  <si>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</si>
  <si>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</si>
  <si>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</si>
  <si>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</si>
  <si>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</si>
  <si>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</si>
  <si>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</si>
  <si>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</si>
  <si>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</si>
  <si>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</si>
  <si>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</si>
  <si>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</si>
  <si>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</si>
  <si>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</si>
  <si>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</si>
  <si>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</si>
  <si>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</si>
  <si>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</si>
  <si>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</si>
  <si>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</si>
  <si>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</si>
  <si>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</si>
  <si>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</si>
  <si>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</si>
  <si>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</si>
  <si>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</si>
  <si>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</si>
  <si>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</si>
  <si>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</si>
  <si>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</si>
  <si>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</si>
  <si>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</si>
  <si>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</si>
  <si>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</si>
  <si>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</si>
  <si>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</si>
  <si>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</si>
  <si>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</si>
  <si>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</si>
  <si>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</si>
  <si>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</si>
  <si>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</si>
  <si>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</si>
  <si>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</si>
  <si>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</si>
  <si>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</si>
  <si>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</si>
  <si>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</si>
  <si>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</si>
  <si>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</si>
  <si>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</si>
  <si>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</si>
  <si>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</si>
  <si>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</si>
  <si>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</si>
  <si>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</si>
  <si>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</si>
  <si>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</si>
  <si>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</si>
  <si>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</si>
  <si>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</si>
  <si>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</si>
  <si>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</si>
  <si>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</si>
  <si>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</si>
  <si>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</si>
  <si>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</si>
  <si>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</si>
  <si>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</si>
  <si>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</si>
  <si>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</si>
  <si>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</si>
  <si>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</si>
  <si>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</si>
  <si>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</si>
  <si>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</si>
  <si>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</si>
  <si>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</si>
  <si>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</si>
  <si>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</si>
  <si>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</si>
  <si>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</si>
  <si>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</si>
  <si>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</si>
  <si>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</si>
  <si>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</si>
  <si>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</si>
  <si>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</si>
  <si>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</si>
  <si>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</si>
  <si>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</si>
  <si>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</si>
  <si>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</si>
  <si>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</si>
  <si>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</si>
  <si>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</si>
  <si>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</si>
  <si>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</si>
  <si>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</si>
  <si>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</si>
  <si>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</si>
  <si>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</si>
  <si>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</si>
  <si>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</si>
  <si>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</si>
  <si>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</si>
  <si>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</si>
  <si>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</si>
  <si>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</si>
  <si>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</si>
  <si>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</si>
  <si>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</si>
  <si>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</si>
  <si>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</si>
  <si>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</si>
  <si>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</si>
  <si>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</si>
  <si>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</si>
  <si>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</si>
  <si>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</si>
  <si>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</si>
  <si>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</si>
  <si>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</si>
  <si>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</si>
  <si>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</si>
  <si>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</si>
  <si>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</si>
  <si>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</si>
  <si>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</si>
  <si>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</si>
  <si>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</si>
  <si>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</si>
  <si>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</si>
  <si>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</si>
  <si>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</si>
  <si>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</si>
  <si>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</si>
  <si>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</si>
  <si>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</si>
  <si>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</si>
  <si>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</si>
  <si>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</si>
  <si>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</si>
  <si>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</si>
  <si>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</si>
  <si>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</si>
  <si>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</si>
  <si>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</si>
  <si>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</si>
  <si>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</si>
  <si>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</si>
  <si>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</si>
  <si>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</si>
  <si>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</si>
  <si>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</si>
  <si>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</si>
  <si>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</si>
  <si>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</si>
  <si>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</si>
  <si>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</si>
  <si>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</si>
  <si>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</si>
  <si>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</si>
  <si>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</si>
  <si>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</si>
  <si>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</si>
  <si>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</si>
  <si>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</si>
  <si>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</si>
  <si>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</si>
  <si>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</si>
  <si>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</si>
  <si>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</si>
  <si>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</si>
  <si>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</si>
  <si>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</si>
  <si>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</si>
  <si>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</si>
  <si>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</si>
  <si>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</si>
  <si>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</si>
  <si>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</si>
  <si>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</si>
  <si>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</si>
  <si>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</si>
  <si>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</si>
  <si>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</si>
  <si>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</si>
  <si>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</si>
  <si>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</si>
  <si>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</si>
  <si>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</si>
  <si>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</si>
  <si>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</si>
  <si>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</si>
  <si>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</si>
  <si>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</si>
  <si>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</si>
  <si>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</si>
  <si>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</si>
  <si>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</si>
  <si>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</si>
  <si>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</si>
  <si>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</si>
  <si>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</si>
  <si>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</si>
  <si>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</si>
  <si>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</si>
  <si>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</si>
  <si>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</si>
  <si>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</si>
  <si>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</si>
  <si>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</si>
  <si>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</si>
  <si>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</si>
  <si>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</si>
  <si>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</si>
  <si>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</si>
  <si>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</si>
  <si>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</si>
  <si>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</si>
  <si>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</si>
  <si>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</si>
  <si>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</si>
  <si>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</si>
  <si>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</si>
  <si>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</si>
  <si>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</si>
  <si>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</si>
  <si>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</si>
  <si>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</si>
  <si>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</si>
  <si>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</si>
  <si>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</si>
  <si>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</si>
  <si>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</si>
  <si>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</si>
  <si>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</si>
  <si>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</si>
  <si>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</si>
  <si>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</si>
  <si>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</si>
  <si>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</si>
  <si>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</si>
  <si>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</si>
  <si>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</si>
  <si>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</si>
  <si>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</si>
  <si>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</si>
  <si>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</si>
  <si>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</si>
  <si>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</si>
  <si>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</si>
  <si>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</si>
  <si>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</si>
  <si>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</si>
  <si>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</si>
  <si>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</si>
  <si>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</si>
  <si>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</si>
  <si>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</si>
  <si>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</si>
  <si>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</si>
  <si>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</si>
  <si>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</si>
  <si>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</si>
  <si>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</si>
  <si>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</si>
  <si>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</si>
  <si>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</si>
  <si>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</si>
  <si>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</si>
  <si>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</si>
  <si>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</si>
  <si>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</si>
  <si>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</si>
  <si>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</si>
  <si>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</si>
  <si>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</si>
  <si>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</si>
  <si>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</si>
  <si>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</si>
  <si>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</si>
  <si>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</si>
  <si>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</si>
  <si>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</si>
  <si>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</si>
  <si>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</si>
  <si>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</si>
  <si>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</si>
  <si>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</si>
  <si>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</si>
  <si>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</si>
  <si>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</si>
  <si>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</si>
  <si>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</si>
  <si>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</si>
  <si>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</si>
  <si>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</si>
  <si>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</si>
  <si>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</si>
  <si>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</si>
  <si>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</si>
  <si>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</si>
  <si>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</si>
  <si>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</si>
  <si>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</si>
  <si>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</si>
  <si>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</si>
  <si>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</si>
  <si>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</si>
  <si>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</si>
  <si>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</si>
  <si>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</si>
  <si>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</si>
  <si>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</si>
  <si>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</si>
  <si>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</si>
  <si>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</si>
  <si>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</si>
  <si>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</si>
  <si>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</si>
  <si>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</si>
  <si>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</si>
  <si>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</si>
  <si>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</si>
  <si>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</si>
  <si>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</si>
  <si>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</si>
  <si>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</si>
  <si>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</si>
  <si>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</si>
  <si>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</si>
  <si>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</si>
  <si>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</si>
  <si>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</si>
  <si>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</si>
  <si>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</si>
  <si>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</si>
  <si>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</si>
  <si>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</si>
  <si>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</si>
  <si>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</si>
  <si>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</si>
  <si>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</si>
  <si>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</si>
  <si>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</si>
  <si>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</si>
  <si>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</si>
  <si>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</si>
  <si>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</si>
  <si>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</si>
  <si>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</si>
  <si>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</si>
  <si>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</si>
  <si>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</si>
  <si>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</si>
  <si>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</si>
  <si>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</si>
  <si>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</si>
  <si>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</si>
  <si>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</si>
  <si>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</si>
  <si>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</si>
  <si>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</si>
  <si>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</si>
  <si>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</si>
  <si>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</si>
  <si>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</si>
  <si>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</si>
  <si>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</si>
  <si>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</si>
  <si>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</si>
  <si>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</si>
  <si>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</si>
  <si>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</si>
  <si>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</si>
  <si>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</si>
  <si>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</si>
  <si>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</si>
  <si>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</si>
  <si>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</si>
  <si>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</si>
  <si>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</si>
  <si>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</si>
  <si>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</si>
  <si>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</si>
  <si>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</si>
  <si>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</si>
  <si>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</si>
  <si>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</si>
  <si>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</si>
  <si>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</si>
  <si>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</si>
  <si>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</si>
  <si>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</si>
  <si>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</si>
  <si>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</si>
  <si>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</si>
  <si>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</si>
  <si>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</si>
  <si>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</si>
  <si>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</si>
  <si>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</si>
  <si>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</si>
  <si>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</si>
  <si>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</si>
  <si>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</si>
  <si>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</si>
  <si>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</si>
  <si>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</si>
  <si>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</si>
  <si>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</si>
  <si>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</si>
  <si>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</si>
  <si>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</si>
  <si>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</si>
  <si>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</si>
  <si>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</si>
  <si>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</si>
  <si>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</si>
  <si>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</si>
  <si>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</si>
  <si>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</si>
  <si>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</si>
  <si>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</si>
  <si>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</si>
  <si>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</si>
  <si>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</si>
  <si>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</si>
  <si>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</si>
  <si>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</si>
  <si>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</si>
  <si>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</si>
  <si>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</si>
  <si>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</si>
  <si>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</si>
  <si>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</si>
  <si>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</si>
  <si>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</si>
  <si>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</si>
  <si>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</si>
  <si>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</si>
  <si>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</si>
  <si>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</si>
  <si>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</si>
  <si>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</si>
  <si>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</si>
  <si>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</si>
  <si>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</si>
  <si>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</si>
  <si>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</si>
  <si>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</si>
  <si>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</si>
  <si>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</si>
  <si>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</si>
  <si>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</si>
  <si>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</si>
  <si>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</si>
  <si>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</si>
  <si>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</si>
  <si>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</si>
  <si>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</si>
  <si>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</si>
  <si>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</si>
  <si>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</si>
  <si>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</si>
  <si>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</si>
  <si>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</si>
  <si>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</si>
  <si>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</si>
  <si>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</si>
  <si>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</si>
  <si>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</si>
  <si>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</si>
  <si>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</si>
  <si>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</si>
  <si>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</si>
  <si>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</si>
  <si>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</si>
  <si>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</si>
  <si>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</si>
  <si>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</si>
  <si>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</si>
  <si>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</si>
  <si>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</si>
  <si>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</si>
  <si>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</si>
  <si>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</si>
  <si>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</si>
  <si>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</si>
  <si>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</si>
  <si>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</si>
  <si>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</si>
  <si>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</si>
  <si>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</si>
  <si>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</si>
  <si>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</si>
  <si>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</si>
  <si>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</si>
  <si>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</si>
  <si>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</si>
  <si>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</si>
  <si>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</si>
  <si>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</si>
  <si>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</si>
  <si>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</si>
  <si>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</si>
  <si>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</si>
  <si>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</si>
  <si>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</si>
  <si>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</si>
  <si>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</si>
  <si>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</si>
  <si>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</si>
  <si>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</si>
  <si>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</si>
  <si>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</si>
  <si>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</si>
  <si>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</si>
  <si>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</si>
  <si>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</si>
  <si>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</si>
  <si>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</si>
  <si>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</si>
  <si>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</si>
  <si>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</si>
  <si>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</si>
  <si>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</si>
  <si>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</si>
  <si>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</si>
  <si>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</si>
  <si>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</si>
  <si>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</si>
  <si>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</si>
  <si>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</si>
  <si>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</si>
  <si>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</si>
  <si>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</si>
  <si>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</si>
  <si>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</si>
  <si>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</si>
  <si>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</si>
  <si>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</si>
  <si>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</si>
  <si>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</si>
  <si>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</si>
  <si>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</si>
  <si>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</si>
  <si>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</si>
  <si>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</si>
  <si>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</si>
  <si>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</si>
  <si>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</si>
  <si>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</si>
  <si>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</si>
  <si>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</si>
  <si>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</si>
  <si>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</si>
  <si>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</si>
  <si>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</si>
  <si>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</si>
  <si>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</si>
  <si>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</si>
  <si>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</si>
  <si>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</si>
  <si>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</si>
  <si>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</si>
  <si>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</si>
  <si>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</si>
  <si>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</si>
  <si>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</si>
  <si>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</si>
  <si>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</si>
  <si>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</si>
  <si>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</si>
  <si>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</si>
  <si>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</si>
  <si>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</si>
  <si>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</si>
  <si>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</si>
  <si>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</si>
  <si>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</si>
  <si>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</si>
  <si>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</si>
  <si>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</si>
  <si>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</si>
  <si>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</si>
  <si>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</si>
  <si>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</si>
  <si>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</si>
  <si>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</si>
  <si>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</si>
  <si>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</si>
  <si>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</si>
  <si>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</si>
  <si>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</si>
  <si>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</si>
  <si>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</si>
  <si>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</si>
  <si>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</si>
  <si>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</si>
  <si>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</si>
  <si>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</si>
  <si>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</si>
  <si>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</si>
  <si>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</si>
  <si>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</si>
  <si>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</si>
  <si>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</si>
  <si>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</si>
  <si>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</si>
  <si>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</si>
  <si>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</si>
  <si>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</si>
  <si>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</si>
  <si>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</si>
  <si>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</si>
  <si>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</si>
  <si>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</si>
  <si>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</si>
  <si>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</si>
  <si>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</si>
  <si>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</si>
  <si>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</si>
  <si>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</si>
  <si>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</si>
  <si>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</si>
  <si>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</si>
  <si>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</si>
  <si>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</si>
  <si>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</si>
  <si>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</si>
  <si>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</si>
  <si>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</si>
  <si>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</si>
  <si>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</si>
  <si>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</si>
  <si>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</si>
  <si>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</si>
  <si>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</si>
  <si>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</si>
  <si>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</si>
  <si>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</si>
  <si>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</si>
  <si>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</si>
  <si>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</si>
  <si>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</si>
  <si>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</si>
  <si>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</si>
  <si>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</si>
  <si>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</si>
  <si>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</si>
  <si>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</si>
  <si>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</si>
  <si>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</si>
  <si>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</si>
  <si>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</si>
  <si>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</si>
  <si>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</si>
  <si>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</si>
  <si>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</si>
  <si>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</si>
  <si>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</si>
  <si>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</si>
  <si>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</si>
  <si>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</si>
  <si>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</si>
  <si>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</si>
  <si>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</si>
  <si>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</si>
  <si>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</si>
  <si>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</si>
  <si>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</si>
  <si>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</si>
  <si>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</si>
  <si>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</si>
  <si>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</si>
  <si>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</si>
  <si>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</si>
  <si>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</si>
  <si>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</si>
  <si>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</si>
  <si>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</si>
  <si>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</si>
  <si>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</si>
  <si>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</si>
  <si>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</si>
  <si>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</si>
  <si>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</si>
  <si>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</si>
  <si>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</si>
  <si>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</si>
  <si>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</si>
  <si>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</si>
  <si>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</si>
  <si>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</si>
  <si>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</si>
  <si>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</si>
  <si>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</si>
  <si>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</si>
  <si>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</si>
  <si>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</si>
  <si>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</si>
  <si>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</si>
  <si>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</si>
  <si>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</si>
  <si>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</si>
  <si>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</si>
  <si>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</si>
  <si>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</si>
  <si>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</si>
  <si>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</si>
  <si>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</si>
  <si>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</si>
  <si>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</si>
  <si>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</si>
  <si>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</si>
  <si>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</si>
  <si>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</si>
  <si>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</si>
  <si>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</si>
  <si>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</si>
  <si>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</si>
  <si>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</si>
  <si>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</si>
  <si>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</si>
  <si>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</si>
  <si>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</si>
  <si>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</si>
  <si>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</si>
  <si>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</si>
  <si>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</si>
  <si>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</si>
  <si>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</si>
  <si>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</si>
  <si>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</si>
  <si>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</si>
  <si>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</si>
  <si>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</si>
  <si>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</si>
  <si>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</si>
  <si>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</si>
  <si>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</si>
  <si>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</si>
  <si>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</si>
  <si>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</si>
  <si>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</si>
  <si>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</si>
  <si>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</si>
  <si>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</si>
  <si>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</si>
  <si>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</si>
  <si>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</si>
  <si>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</si>
  <si>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</si>
  <si>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</si>
  <si>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</si>
  <si>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</si>
  <si>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</si>
  <si>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</si>
  <si>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</si>
  <si>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</si>
  <si>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</si>
  <si>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</si>
  <si>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</si>
  <si>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</si>
  <si>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</si>
  <si>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</si>
  <si>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</si>
  <si>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</si>
  <si>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</si>
  <si>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</si>
  <si>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</si>
  <si>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</si>
  <si>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</si>
  <si>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</si>
  <si>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</si>
  <si>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</si>
  <si>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</si>
  <si>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</si>
  <si>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</si>
  <si>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</si>
  <si>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</si>
  <si>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</si>
  <si>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</si>
  <si>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</si>
  <si>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</si>
  <si>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</si>
  <si>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</si>
  <si>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</si>
  <si>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</si>
  <si>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</si>
  <si>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</si>
  <si>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</si>
  <si>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</si>
  <si>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</si>
  <si>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</si>
  <si>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</si>
  <si>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</si>
  <si>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</si>
  <si>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</si>
  <si>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</si>
  <si>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</si>
  <si>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</si>
  <si>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</si>
  <si>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</si>
  <si>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</si>
  <si>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</si>
  <si>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</si>
  <si>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</si>
  <si>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</si>
  <si>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</si>
  <si>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</si>
  <si>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</si>
  <si>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</si>
  <si>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</si>
  <si>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</si>
  <si>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</si>
  <si>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</si>
  <si>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</si>
  <si>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</si>
  <si>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</si>
  <si>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</si>
  <si>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</si>
  <si>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</si>
  <si>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</si>
  <si>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</si>
  <si>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</si>
  <si>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</si>
  <si>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</si>
  <si>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</si>
  <si>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</si>
  <si>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</si>
  <si>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</si>
  <si>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</si>
  <si>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</si>
  <si>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</si>
  <si>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</si>
  <si>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</si>
  <si>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</si>
  <si>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</si>
  <si>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</si>
  <si>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</si>
  <si>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</si>
  <si>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</si>
  <si>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</si>
  <si>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</si>
  <si>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</si>
  <si>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</si>
  <si>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</si>
  <si>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</si>
  <si>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</si>
  <si>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</si>
  <si>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</si>
  <si>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</si>
  <si>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</si>
  <si>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</si>
  <si>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</si>
  <si>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</si>
  <si>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</si>
  <si>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</si>
  <si>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</si>
  <si>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</si>
  <si>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</si>
  <si>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</si>
  <si>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</si>
  <si>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</si>
  <si>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</si>
  <si>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</si>
  <si>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</si>
  <si>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</si>
  <si>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</si>
  <si>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</si>
  <si>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</si>
  <si>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</si>
  <si>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</si>
  <si>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</si>
  <si>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</si>
  <si>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</si>
  <si>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</si>
  <si>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</si>
  <si>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</si>
  <si>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</si>
  <si>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</si>
  <si>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</si>
  <si>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</si>
  <si>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</si>
  <si>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</si>
  <si>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</si>
  <si>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</si>
  <si>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</si>
  <si>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</si>
  <si>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</si>
  <si>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</si>
  <si>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</si>
  <si>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</si>
  <si>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</si>
  <si>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</si>
  <si>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</si>
  <si>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</si>
  <si>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</si>
  <si>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</si>
  <si>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</si>
  <si>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</si>
  <si>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</si>
  <si>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</si>
  <si>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</si>
  <si>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</si>
  <si>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</si>
  <si>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</si>
  <si>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</si>
  <si>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</si>
  <si>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</si>
  <si>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</si>
  <si>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</si>
  <si>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</si>
  <si>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</si>
  <si>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</si>
  <si>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</si>
  <si>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</si>
  <si>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</si>
  <si>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</si>
  <si>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</si>
  <si>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</si>
  <si>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</si>
  <si>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</si>
  <si>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</si>
  <si>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</si>
  <si>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</si>
  <si>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</si>
  <si>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</si>
  <si>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</si>
  <si>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</si>
  <si>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</si>
  <si>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</si>
  <si>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</si>
  <si>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</si>
  <si>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</si>
  <si>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</si>
  <si>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</si>
  <si>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</si>
  <si>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</si>
  <si>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</si>
  <si>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</si>
  <si>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</si>
  <si>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</si>
  <si>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</si>
  <si>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</si>
  <si>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</si>
  <si>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</si>
  <si>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</si>
  <si>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</si>
  <si>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</si>
  <si>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</si>
  <si>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</si>
  <si>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</si>
  <si>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</si>
  <si>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</si>
  <si>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</si>
  <si>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</si>
  <si>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</si>
  <si>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</si>
  <si>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</si>
  <si>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</si>
  <si>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</si>
  <si>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</si>
  <si>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</si>
  <si>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</si>
  <si>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</si>
  <si>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</si>
  <si>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</si>
  <si>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</si>
  <si>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</si>
  <si>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</si>
  <si>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</si>
  <si>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</si>
  <si>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</si>
  <si>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</si>
  <si>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</si>
  <si>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</si>
  <si>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</si>
  <si>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</si>
  <si>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</si>
  <si>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</si>
  <si>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</si>
  <si>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</si>
  <si>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</si>
  <si>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</si>
  <si>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</si>
  <si>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</si>
  <si>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</si>
  <si>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</si>
  <si>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</si>
  <si>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</si>
  <si>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</si>
  <si>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</si>
  <si>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</si>
  <si>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</si>
  <si>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</si>
  <si>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</si>
  <si>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</si>
  <si>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</si>
  <si>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</si>
  <si>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</si>
  <si>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</si>
  <si>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</si>
  <si>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</si>
  <si>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</si>
  <si>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</si>
  <si>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</si>
  <si>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</si>
  <si>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</si>
  <si>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</si>
  <si>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</si>
  <si>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</si>
  <si>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</si>
  <si>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</si>
  <si>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</si>
  <si>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</si>
  <si>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</si>
  <si>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</si>
  <si>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</si>
  <si>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</si>
  <si>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</si>
  <si>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</si>
  <si>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</si>
  <si>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</si>
  <si>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</si>
  <si>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</si>
  <si>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</si>
  <si>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</si>
  <si>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</si>
  <si>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</si>
  <si>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</si>
  <si>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</si>
  <si>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</si>
  <si>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</si>
  <si>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</si>
  <si>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</si>
  <si>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</si>
  <si>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</si>
  <si>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</si>
  <si>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</si>
  <si>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</si>
  <si>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</si>
  <si>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</si>
  <si>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</si>
  <si>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</si>
  <si>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</si>
  <si>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</si>
  <si>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</si>
  <si>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</si>
  <si>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</si>
  <si>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</si>
  <si>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</si>
  <si>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</si>
  <si>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</si>
  <si>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</si>
  <si>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</si>
  <si>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</si>
  <si>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</si>
  <si>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</si>
  <si>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</si>
  <si>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</si>
  <si>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</si>
  <si>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</si>
  <si>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</si>
  <si>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</si>
  <si>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</si>
  <si>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</si>
  <si>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</si>
  <si>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</si>
  <si>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</si>
  <si>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</si>
  <si>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</si>
  <si>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</si>
  <si>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</si>
  <si>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</si>
  <si>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</si>
  <si>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</si>
  <si>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</si>
  <si>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</si>
  <si>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</si>
  <si>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</si>
  <si>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</si>
  <si>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</si>
  <si>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</si>
  <si>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</si>
  <si>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</si>
  <si>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</si>
  <si>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</si>
  <si>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</si>
  <si>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</si>
  <si>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</si>
  <si>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</si>
  <si>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</si>
  <si>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</si>
  <si>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</si>
  <si>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</si>
  <si>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</si>
  <si>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</si>
  <si>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</si>
  <si>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</si>
  <si>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</si>
  <si>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</si>
  <si>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</si>
  <si>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</si>
  <si>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</si>
  <si>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</si>
  <si>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</si>
  <si>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</si>
  <si>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</si>
  <si>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</si>
  <si>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</si>
  <si>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</si>
  <si>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</si>
  <si>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</si>
  <si>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</si>
  <si>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</si>
  <si>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</si>
  <si>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</si>
  <si>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</si>
  <si>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</si>
  <si>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</si>
  <si>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</si>
  <si>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</si>
  <si>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</si>
  <si>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</si>
  <si>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</si>
  <si>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</si>
  <si>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</si>
  <si>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</si>
  <si>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</si>
  <si>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</si>
  <si>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</si>
  <si>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</si>
  <si>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</si>
  <si>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</si>
  <si>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</si>
  <si>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</si>
  <si>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</si>
  <si>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</si>
  <si>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</si>
  <si>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</si>
  <si>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</si>
  <si>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</si>
  <si>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</si>
  <si>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</si>
  <si>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</si>
  <si>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</si>
  <si>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</si>
  <si>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</si>
  <si>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</si>
  <si>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</si>
  <si>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</si>
  <si>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</si>
  <si>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</si>
  <si>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</si>
  <si>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</si>
  <si>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</si>
  <si>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</si>
  <si>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</si>
  <si>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</si>
  <si>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</si>
  <si>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</si>
  <si>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</si>
  <si>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</si>
  <si>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</si>
  <si>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</si>
  <si>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</si>
  <si>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</si>
  <si>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</si>
  <si>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</si>
  <si>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</si>
  <si>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</si>
  <si>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</si>
  <si>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</si>
  <si>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</si>
  <si>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</si>
  <si>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</si>
  <si>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</si>
  <si>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</si>
  <si>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</si>
  <si>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</si>
  <si>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</si>
  <si>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</si>
  <si>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</si>
  <si>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</si>
  <si>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</si>
  <si>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</si>
  <si>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</si>
  <si>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</si>
  <si>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</si>
  <si>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</si>
  <si>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</si>
  <si>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</si>
  <si>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</si>
  <si>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</si>
  <si>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</si>
  <si>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</si>
  <si>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</si>
  <si>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</si>
  <si>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</si>
  <si>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</si>
  <si>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</si>
  <si>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</si>
  <si>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</si>
  <si>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</si>
  <si>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</si>
  <si>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</si>
  <si>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</si>
  <si>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</si>
  <si>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</si>
  <si>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</si>
  <si>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</si>
  <si>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</si>
  <si>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</si>
  <si>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</si>
  <si>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</si>
  <si>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</si>
  <si>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</si>
  <si>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</si>
  <si>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</si>
  <si>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</si>
  <si>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</si>
  <si>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</si>
  <si>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</si>
  <si>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</si>
  <si>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</si>
  <si>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</si>
  <si>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</si>
  <si>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</si>
  <si>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</si>
  <si>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</si>
  <si>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</si>
  <si>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</si>
  <si>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</si>
  <si>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</si>
  <si>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</si>
  <si>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</si>
  <si>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</si>
  <si>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</si>
  <si>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</si>
  <si>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</si>
  <si>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</si>
  <si>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</si>
  <si>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</si>
  <si>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</si>
  <si>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</si>
  <si>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</si>
  <si>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</si>
  <si>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</si>
  <si>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</si>
  <si>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</si>
  <si>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</si>
  <si>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</si>
  <si>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</si>
  <si>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</si>
  <si>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</si>
  <si>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</si>
  <si>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</si>
  <si>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</si>
  <si>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</si>
  <si>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</si>
  <si>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</si>
  <si>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</si>
  <si>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</si>
  <si>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</si>
  <si>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</si>
  <si>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</si>
  <si>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</si>
  <si>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</si>
  <si>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</si>
  <si>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</si>
  <si>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</si>
  <si>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</si>
  <si>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</si>
  <si>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</si>
  <si>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</si>
  <si>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</si>
  <si>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</si>
  <si>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</si>
  <si>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</si>
  <si>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</si>
  <si>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</si>
  <si>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</si>
  <si>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</si>
  <si>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</si>
  <si>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</si>
  <si>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</si>
  <si>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</si>
  <si>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</si>
  <si>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</si>
  <si>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</si>
  <si>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</si>
  <si>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</si>
  <si>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</si>
  <si>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</si>
  <si>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</si>
  <si>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</si>
  <si>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</si>
  <si>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</si>
  <si>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</si>
  <si>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</si>
  <si>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</si>
  <si>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</si>
  <si>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</si>
  <si>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</si>
  <si>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</si>
  <si>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</si>
  <si>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</si>
  <si>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</si>
  <si>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</si>
  <si>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</si>
  <si>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</si>
  <si>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</si>
  <si>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</si>
  <si>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</si>
  <si>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</si>
  <si>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</si>
  <si>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</si>
  <si>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</si>
  <si>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</si>
  <si>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</si>
  <si>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</si>
  <si>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</si>
  <si>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</si>
  <si>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</si>
  <si>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</si>
  <si>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</si>
  <si>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</si>
  <si>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</si>
  <si>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</si>
  <si>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</si>
  <si>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</si>
  <si>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</si>
  <si>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</si>
  <si>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</si>
  <si>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</si>
  <si>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</si>
  <si>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</si>
  <si>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</si>
  <si>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</si>
  <si>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</si>
  <si>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</si>
  <si>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</si>
  <si>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</si>
  <si>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</si>
  <si>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</si>
  <si>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</si>
  <si>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</si>
  <si>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</si>
  <si>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</si>
  <si>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</si>
  <si>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</si>
  <si>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</si>
  <si>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</si>
  <si>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</si>
  <si>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</si>
  <si>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</si>
  <si>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</si>
  <si>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</si>
  <si>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</si>
  <si>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</si>
  <si>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</si>
  <si>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</si>
  <si>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</si>
  <si>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</si>
  <si>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</si>
  <si>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</si>
  <si>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</si>
  <si>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</si>
  <si>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</si>
  <si>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</si>
  <si>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</si>
  <si>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</si>
  <si>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</si>
  <si>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</si>
  <si>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</si>
  <si>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</si>
  <si>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</si>
  <si>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</si>
  <si>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</si>
  <si>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</si>
  <si>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</si>
  <si>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</si>
  <si>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</si>
  <si>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</si>
  <si>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</si>
  <si>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</si>
  <si>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</si>
  <si>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</si>
  <si>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</si>
  <si>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</si>
  <si>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</si>
  <si>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</si>
  <si>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</si>
  <si>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</si>
  <si>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</si>
  <si>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</si>
  <si>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</si>
  <si>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</si>
  <si>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</si>
  <si>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</si>
  <si>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</si>
  <si>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</si>
  <si>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</si>
  <si>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</si>
  <si>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</si>
  <si>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</si>
  <si>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</si>
  <si>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</si>
  <si>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</si>
  <si>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</si>
  <si>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</si>
  <si>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</si>
  <si>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</si>
  <si>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</si>
  <si>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</si>
  <si>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</si>
  <si>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</si>
  <si>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</si>
  <si>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</si>
  <si>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</si>
  <si>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</si>
  <si>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</si>
  <si>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</si>
  <si>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</si>
  <si>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</si>
  <si>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</si>
  <si>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</si>
  <si>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</si>
  <si>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</si>
  <si>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</si>
  <si>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</si>
  <si>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</si>
  <si>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</si>
  <si>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</si>
  <si>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</si>
  <si>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</si>
  <si>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</si>
  <si>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</si>
  <si>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</si>
  <si>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</si>
  <si>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</si>
  <si>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</si>
  <si>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</si>
  <si>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</si>
  <si>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</si>
  <si>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</si>
  <si>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</si>
  <si>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</si>
  <si>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</si>
  <si>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</si>
  <si>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</si>
  <si>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</si>
  <si>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</si>
  <si>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</si>
  <si>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</si>
  <si>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</si>
  <si>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</si>
  <si>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</si>
  <si>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</si>
  <si>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</si>
  <si>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</si>
  <si>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</si>
  <si>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</si>
  <si>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</si>
  <si>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</si>
  <si>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</si>
  <si>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</si>
  <si>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</si>
  <si>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</si>
  <si>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</si>
  <si>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</si>
  <si>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</si>
  <si>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</si>
  <si>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</si>
  <si>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</si>
  <si>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</si>
  <si>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</si>
  <si>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</si>
  <si>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</si>
  <si>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</si>
  <si>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</si>
  <si>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</si>
  <si>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</si>
  <si>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</si>
  <si>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</si>
  <si>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</si>
  <si>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</si>
  <si>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</si>
  <si>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</si>
  <si>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</si>
  <si>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</si>
  <si>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</si>
  <si>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</si>
  <si>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</si>
  <si>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</si>
  <si>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</si>
  <si>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</si>
  <si>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</si>
  <si>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</si>
  <si>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</si>
  <si>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</si>
  <si>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</si>
  <si>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</si>
  <si>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</si>
  <si>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</si>
  <si>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</si>
  <si>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</si>
  <si>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</si>
  <si>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</si>
  <si>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</si>
  <si>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</si>
  <si>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</si>
  <si>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</si>
  <si>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</si>
  <si>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</si>
  <si>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</si>
  <si>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</si>
  <si>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</si>
  <si>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</si>
  <si>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</si>
  <si>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</si>
  <si>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</si>
  <si>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</si>
  <si>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</si>
  <si>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</si>
  <si>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</si>
  <si>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</si>
  <si>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</si>
  <si>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</si>
  <si>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</si>
  <si>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</si>
  <si>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</si>
  <si>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</si>
  <si>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</si>
  <si>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</si>
  <si>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</si>
  <si>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</si>
  <si>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</si>
  <si>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</si>
  <si>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</si>
  <si>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</si>
  <si>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</si>
  <si>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</si>
  <si>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</si>
  <si>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</si>
  <si>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</si>
  <si>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</si>
  <si>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</si>
  <si>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</si>
  <si>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</si>
  <si>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</si>
  <si>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</si>
  <si>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</si>
  <si>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</si>
  <si>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</si>
  <si>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</si>
  <si>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</si>
  <si>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</si>
  <si>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</si>
  <si>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</si>
  <si>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</si>
  <si>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</si>
  <si>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</si>
  <si>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</si>
  <si>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</si>
  <si>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</si>
  <si>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</si>
  <si>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</si>
  <si>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</si>
  <si>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</si>
  <si>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</si>
  <si>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</si>
  <si>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</si>
  <si>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</si>
  <si>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</si>
  <si>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</si>
  <si>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</si>
  <si>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</si>
  <si>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</si>
  <si>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</si>
  <si>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</si>
  <si>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</si>
  <si>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</si>
  <si>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</si>
  <si>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</si>
  <si>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</si>
  <si>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</si>
  <si>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</si>
  <si>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</si>
  <si>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</si>
  <si>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</si>
  <si>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</si>
  <si>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</si>
  <si>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</si>
  <si>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</si>
  <si>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</si>
  <si>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</si>
  <si>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</si>
  <si>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</si>
  <si>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</si>
  <si>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</si>
  <si>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</si>
  <si>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</si>
  <si>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</si>
  <si>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</si>
  <si>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</si>
  <si>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</si>
  <si>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</si>
  <si>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</si>
  <si>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</si>
  <si>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</si>
  <si>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</si>
  <si>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</si>
  <si>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</si>
  <si>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</si>
  <si>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</si>
  <si>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</si>
  <si>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</si>
  <si>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</si>
  <si>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</si>
  <si>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</si>
  <si>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</si>
  <si>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</si>
  <si>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</si>
  <si>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</si>
  <si>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</si>
  <si>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</si>
  <si>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</si>
  <si>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</si>
  <si>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</si>
  <si>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</si>
  <si>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</si>
  <si>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</si>
  <si>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</si>
  <si>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</si>
  <si>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</si>
  <si>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</si>
  <si>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</si>
  <si>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</si>
  <si>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</si>
  <si>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</si>
  <si>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</si>
  <si>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</si>
  <si>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</si>
  <si>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</si>
  <si>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</si>
  <si>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</si>
  <si>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</si>
  <si>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</si>
  <si>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</si>
  <si>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</si>
  <si>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</si>
  <si>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</si>
  <si>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</si>
  <si>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</si>
  <si>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</si>
  <si>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</si>
  <si>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</si>
  <si>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</si>
  <si>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</si>
  <si>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</si>
  <si>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</si>
  <si>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</si>
  <si>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</si>
  <si>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</si>
  <si>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</si>
  <si>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</si>
  <si>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</si>
  <si>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</si>
  <si>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</si>
  <si>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</si>
  <si>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</si>
  <si>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</si>
  <si>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</si>
  <si>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</si>
  <si>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</si>
  <si>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</si>
  <si>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</si>
  <si>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</si>
  <si>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</si>
  <si>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</si>
  <si>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</si>
  <si>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</si>
  <si>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</si>
  <si>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</si>
  <si>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</si>
  <si>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</si>
  <si>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</si>
  <si>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</si>
  <si>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</si>
  <si>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</si>
  <si>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</si>
  <si>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</si>
  <si>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</si>
  <si>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</si>
  <si>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</si>
  <si>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</si>
  <si>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</si>
  <si>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</si>
  <si>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</si>
  <si>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</si>
  <si>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</si>
  <si>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</si>
  <si>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</si>
  <si>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</si>
  <si>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</si>
  <si>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</si>
  <si>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</si>
  <si>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</si>
  <si>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</si>
  <si>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</si>
  <si>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</si>
  <si>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</si>
  <si>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</si>
  <si>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</si>
  <si>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</si>
  <si>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</si>
  <si>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</si>
  <si>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</si>
  <si>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</si>
  <si>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</si>
  <si>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</si>
  <si>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</si>
  <si>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</si>
  <si>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</si>
  <si>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</si>
  <si>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</si>
  <si>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</si>
  <si>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</si>
  <si>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</si>
  <si>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</si>
  <si>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</si>
  <si>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</si>
  <si>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</si>
  <si>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</si>
  <si>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</si>
  <si>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</si>
  <si>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</si>
  <si>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</si>
  <si>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</si>
  <si>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</si>
  <si>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</si>
  <si>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</si>
  <si>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</si>
  <si>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</si>
  <si>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</si>
  <si>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</si>
  <si>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</si>
  <si>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</si>
  <si>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</si>
  <si>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</si>
  <si>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</si>
  <si>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</si>
  <si>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</si>
  <si>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</si>
  <si>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</si>
  <si>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</si>
  <si>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</si>
  <si>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</si>
  <si>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</si>
  <si>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</si>
  <si>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</si>
  <si>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</si>
  <si>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</si>
  <si>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</si>
  <si>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</si>
  <si>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</si>
  <si>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</si>
  <si>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</si>
  <si>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</si>
  <si>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</si>
  <si>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</si>
  <si>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</si>
  <si>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</si>
  <si>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</si>
  <si>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</si>
  <si>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</si>
  <si>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</si>
  <si>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</si>
  <si>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</si>
  <si>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</si>
  <si>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</si>
  <si>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</si>
  <si>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</si>
  <si>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</si>
  <si>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</si>
  <si>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</si>
  <si>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</si>
  <si>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</si>
  <si>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</si>
  <si>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</si>
  <si>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</si>
  <si>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</si>
  <si>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</si>
  <si>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</si>
  <si>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</si>
  <si>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</si>
  <si>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</si>
  <si>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</si>
  <si>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</si>
  <si>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</si>
  <si>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</si>
  <si>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</si>
  <si>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</si>
  <si>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</si>
  <si>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</si>
  <si>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</si>
  <si>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</si>
  <si>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</si>
  <si>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</si>
  <si>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</si>
  <si>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</si>
  <si>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</si>
  <si>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</si>
  <si>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</si>
  <si>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</si>
  <si>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</si>
  <si>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</si>
  <si>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</si>
  <si>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</si>
  <si>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</si>
  <si>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</si>
  <si>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</si>
  <si>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</si>
  <si>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</si>
  <si>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</si>
  <si>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</si>
  <si>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</si>
  <si>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</si>
  <si>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</si>
  <si>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</si>
  <si>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</si>
  <si>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</si>
  <si>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</si>
  <si>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</si>
  <si>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</si>
  <si>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</si>
  <si>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</si>
  <si>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</si>
  <si>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</si>
  <si>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</si>
  <si>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</si>
  <si>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</si>
  <si>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</si>
  <si>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</si>
  <si>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</si>
  <si>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</si>
  <si>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</si>
  <si>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</si>
  <si>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</si>
  <si>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</si>
  <si>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</si>
  <si>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</si>
  <si>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</si>
  <si>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</si>
  <si>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</si>
  <si>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</si>
  <si>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</si>
  <si>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</si>
  <si>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</si>
  <si>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</si>
  <si>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</si>
  <si>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</si>
  <si>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</si>
  <si>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</si>
  <si>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</si>
  <si>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</si>
  <si>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</si>
  <si>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</si>
  <si>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</si>
  <si>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</si>
  <si>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</si>
  <si>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</si>
  <si>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</si>
  <si>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</si>
  <si>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</si>
  <si>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</si>
  <si>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</si>
  <si>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</si>
  <si>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</si>
  <si>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</si>
  <si>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</si>
  <si>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</si>
  <si>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</si>
  <si>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</si>
  <si>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</si>
  <si>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</si>
  <si>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</si>
  <si>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</si>
  <si>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</si>
  <si>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</si>
  <si>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</si>
  <si>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</si>
  <si>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</si>
  <si>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</si>
  <si>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</si>
  <si>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</si>
  <si>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</si>
  <si>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</si>
  <si>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</si>
  <si>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</si>
  <si>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</si>
  <si>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</si>
  <si>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</si>
  <si>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</si>
  <si>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</si>
  <si>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</si>
  <si>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</si>
  <si>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</si>
  <si>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</si>
  <si>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</si>
  <si>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</si>
  <si>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</si>
  <si>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</si>
  <si>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</si>
  <si>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</si>
  <si>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</si>
  <si>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</si>
  <si>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</si>
  <si>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</si>
  <si>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</si>
  <si>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</si>
  <si>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</si>
  <si>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</si>
  <si>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</si>
  <si>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</si>
  <si>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</si>
  <si>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</si>
  <si>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</si>
  <si>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</si>
  <si>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</si>
  <si>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</si>
  <si>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</si>
  <si>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</si>
  <si>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</si>
  <si>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</si>
  <si>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</si>
  <si>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</si>
  <si>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</si>
  <si>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</si>
  <si>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</si>
  <si>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</si>
  <si>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</si>
  <si>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</si>
  <si>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</si>
  <si>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</si>
  <si>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</si>
  <si>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</si>
  <si>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</si>
  <si>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</si>
  <si>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</si>
  <si>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</si>
  <si>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</si>
  <si>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</si>
  <si>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</si>
  <si>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</si>
  <si>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</si>
  <si>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</si>
  <si>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</si>
  <si>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</si>
  <si>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</si>
  <si>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</si>
  <si>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</si>
  <si>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</si>
  <si>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</si>
  <si>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</si>
  <si>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</si>
  <si>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</si>
  <si>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</si>
  <si>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</si>
  <si>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</si>
  <si>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</si>
  <si>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</si>
  <si>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</si>
  <si>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</si>
  <si>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</si>
  <si>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</si>
  <si>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</si>
  <si>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</si>
  <si>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</si>
  <si>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</si>
  <si>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</si>
  <si>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</si>
  <si>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</si>
  <si>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</si>
  <si>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</si>
  <si>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</si>
  <si>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</si>
  <si>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</si>
  <si>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</si>
  <si>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</si>
  <si>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</si>
  <si>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</si>
  <si>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</si>
  <si>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</si>
  <si>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</si>
  <si>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</si>
  <si>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</si>
  <si>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</si>
  <si>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</si>
  <si>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</si>
  <si>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</si>
  <si>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</si>
  <si>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</si>
  <si>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</si>
  <si>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</si>
  <si>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</si>
  <si>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</si>
  <si>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</si>
  <si>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</si>
  <si>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</si>
  <si>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</si>
  <si>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</si>
  <si>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</si>
  <si>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</si>
  <si>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</si>
  <si>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</si>
  <si>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</si>
  <si>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</si>
  <si>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</si>
  <si>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</si>
  <si>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</si>
  <si>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</si>
  <si>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</si>
  <si>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</si>
  <si>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</si>
  <si>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</si>
  <si>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</si>
  <si>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</si>
  <si>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</si>
  <si>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</si>
  <si>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</si>
  <si>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</si>
  <si>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</si>
  <si>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</si>
  <si>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</si>
  <si>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</si>
  <si>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</si>
  <si>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</si>
  <si>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</si>
  <si>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</si>
  <si>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</si>
  <si>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</si>
  <si>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</si>
  <si>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</si>
  <si>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</si>
  <si>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</si>
  <si>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</si>
  <si>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</si>
  <si>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</si>
  <si>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</si>
  <si>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</si>
  <si>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</si>
  <si>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</si>
  <si>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</si>
  <si>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</si>
  <si>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</si>
  <si>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</si>
  <si>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</si>
  <si>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</si>
  <si>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</si>
  <si>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</si>
  <si>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</si>
  <si>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</si>
  <si>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</si>
  <si>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</si>
  <si>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</si>
  <si>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</si>
  <si>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</si>
  <si>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</si>
  <si>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</si>
  <si>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</si>
  <si>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</si>
  <si>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</si>
  <si>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</si>
  <si>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</si>
  <si>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</si>
  <si>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</si>
  <si>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</si>
  <si>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</si>
  <si>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</si>
  <si>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</si>
  <si>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</si>
  <si>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</si>
  <si>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</si>
  <si>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</si>
  <si>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</si>
  <si>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</si>
  <si>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</si>
  <si>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</si>
  <si>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</si>
  <si>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</si>
  <si>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</si>
  <si>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</si>
  <si>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</si>
  <si>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</si>
  <si>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</si>
  <si>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</si>
  <si>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</si>
  <si>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</si>
  <si>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</si>
  <si>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</si>
  <si>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</si>
  <si>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</si>
  <si>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</si>
  <si>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</si>
  <si>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</si>
  <si>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</si>
  <si>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</si>
  <si>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</si>
  <si>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</si>
  <si>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</si>
  <si>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</si>
  <si>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</si>
  <si>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</si>
  <si>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</si>
  <si>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</si>
  <si>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</si>
  <si>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</si>
  <si>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</si>
  <si>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</si>
  <si>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</si>
  <si>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</si>
  <si>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</si>
  <si>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</si>
  <si>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</si>
  <si>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</si>
  <si>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</si>
  <si>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</si>
  <si>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</si>
  <si>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</si>
  <si>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</si>
  <si>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</si>
  <si>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</si>
  <si>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</si>
  <si>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</si>
  <si>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</si>
  <si>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</si>
  <si>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</si>
  <si>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</si>
  <si>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</si>
  <si>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</si>
  <si>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</si>
  <si>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</si>
  <si>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</si>
  <si>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</si>
  <si>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</si>
  <si>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</si>
  <si>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</si>
  <si>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</si>
  <si>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</si>
  <si>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</si>
  <si>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</si>
  <si>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</si>
  <si>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</si>
  <si>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</si>
  <si>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</si>
  <si>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</si>
  <si>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</si>
  <si>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</si>
  <si>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</si>
  <si>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</si>
  <si>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</si>
  <si>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</si>
  <si>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</si>
  <si>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</si>
  <si>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</si>
  <si>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</si>
  <si>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</si>
  <si>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</si>
  <si>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</si>
  <si>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</si>
  <si>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</si>
  <si>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</si>
  <si>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</si>
  <si>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</si>
  <si>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</si>
  <si>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</si>
  <si>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</si>
  <si>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</si>
  <si>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</si>
  <si>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</si>
  <si>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</si>
  <si>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</si>
  <si>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</si>
  <si>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</si>
  <si>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</si>
  <si>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</si>
  <si>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</si>
  <si>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</si>
  <si>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</si>
  <si>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</si>
  <si>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</si>
  <si>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</si>
  <si>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</si>
  <si>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</si>
  <si>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</si>
  <si>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</si>
  <si>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</si>
  <si>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</si>
  <si>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</si>
  <si>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</si>
  <si>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</si>
  <si>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</si>
  <si>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</si>
  <si>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</si>
  <si>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</si>
  <si>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</si>
  <si>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</si>
  <si>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</si>
  <si>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</si>
  <si>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</si>
  <si>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</si>
  <si>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</si>
  <si>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</si>
  <si>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</si>
  <si>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</si>
  <si>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</si>
  <si>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</si>
  <si>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</si>
  <si>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</si>
  <si>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</si>
  <si>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</si>
  <si>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</si>
  <si>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</si>
  <si>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</si>
  <si>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</si>
  <si>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</si>
  <si>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</si>
  <si>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</si>
  <si>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</si>
  <si>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</si>
  <si>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</si>
  <si>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</si>
  <si>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</si>
  <si>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</si>
  <si>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</si>
  <si>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</si>
  <si>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</si>
  <si>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</si>
  <si>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</si>
  <si>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</si>
  <si>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</si>
  <si>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</si>
  <si>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</si>
  <si>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</si>
  <si>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</si>
  <si>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</si>
  <si>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</si>
  <si>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</si>
  <si>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</si>
  <si>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</si>
  <si>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</si>
  <si>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</si>
  <si>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</si>
  <si>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</si>
  <si>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</si>
  <si>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</si>
  <si>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</si>
  <si>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</si>
  <si>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</si>
  <si>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</si>
  <si>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</si>
  <si>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</si>
  <si>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</si>
  <si>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</si>
  <si>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</si>
  <si>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</si>
  <si>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</si>
  <si>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</si>
  <si>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</si>
  <si>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</si>
  <si>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</si>
  <si>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</si>
  <si>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</si>
  <si>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</si>
  <si>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</si>
  <si>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</si>
  <si>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</si>
  <si>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</si>
  <si>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</si>
  <si>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</si>
  <si>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</si>
  <si>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</si>
  <si>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</si>
  <si>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</si>
  <si>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</si>
  <si>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</si>
  <si>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</si>
  <si>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</si>
  <si>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</si>
  <si>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</si>
  <si>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</si>
  <si>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</si>
  <si>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</si>
  <si>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</si>
  <si>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</si>
  <si>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</si>
  <si>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</si>
  <si>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</si>
  <si>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</si>
  <si>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</si>
  <si>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</si>
  <si>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</si>
  <si>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</si>
  <si>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</si>
  <si>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</si>
  <si>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</si>
  <si>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</si>
  <si>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</si>
  <si>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</si>
  <si>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</si>
  <si>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</si>
  <si>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</si>
  <si>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</si>
  <si>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</si>
  <si>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</si>
  <si>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</si>
  <si>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</si>
  <si>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</si>
  <si>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</si>
  <si>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</si>
  <si>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</si>
  <si>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</si>
  <si>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</si>
  <si>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</si>
  <si>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</si>
  <si>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</si>
  <si>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</si>
  <si>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</si>
  <si>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</si>
  <si>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</si>
  <si>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</si>
  <si>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</si>
  <si>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</si>
  <si>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</si>
  <si>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</si>
  <si>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</si>
  <si>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</si>
  <si>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</si>
  <si>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</si>
  <si>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</si>
  <si>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</si>
  <si>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</si>
  <si>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</si>
  <si>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</si>
  <si>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</si>
  <si>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</si>
  <si>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</si>
  <si>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</si>
  <si>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</si>
  <si>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</si>
  <si>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</si>
  <si>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</si>
  <si>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</si>
  <si>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</si>
  <si>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</si>
  <si>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</si>
  <si>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</si>
  <si>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</si>
  <si>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</si>
  <si>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</si>
  <si>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</si>
  <si>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</si>
  <si>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</si>
  <si>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</si>
  <si>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</si>
  <si>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</si>
  <si>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</si>
  <si>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</si>
  <si>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</si>
  <si>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</si>
  <si>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</si>
  <si>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</si>
  <si>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</si>
  <si>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</si>
  <si>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</si>
  <si>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</si>
  <si>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</si>
  <si>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</si>
  <si>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</si>
  <si>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</si>
  <si>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</si>
  <si>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</si>
  <si>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</si>
  <si>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</si>
  <si>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</si>
  <si>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</si>
  <si>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</si>
  <si>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</si>
  <si>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</si>
  <si>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</si>
  <si>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</si>
  <si>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</si>
  <si>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</si>
  <si>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</si>
  <si>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</si>
  <si>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</si>
  <si>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</si>
  <si>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</si>
  <si>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</si>
  <si>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</si>
  <si>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</si>
  <si>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</si>
  <si>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</si>
  <si>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</si>
  <si>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</si>
  <si>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</si>
  <si>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</si>
  <si>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</si>
  <si>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</si>
  <si>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</si>
  <si>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</si>
  <si>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</si>
  <si>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</si>
  <si>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</si>
  <si>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</si>
  <si>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</si>
  <si>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</si>
  <si>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</si>
  <si>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</si>
  <si>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</si>
  <si>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</si>
  <si>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</si>
  <si>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</si>
  <si>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</si>
  <si>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</si>
  <si>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</si>
  <si>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</si>
  <si>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</si>
  <si>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</si>
  <si>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</si>
  <si>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</si>
  <si>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</si>
  <si>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</si>
  <si>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</si>
  <si>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</si>
  <si>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</si>
  <si>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</si>
  <si>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</si>
  <si>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</si>
  <si>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</si>
  <si>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</si>
  <si>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</si>
  <si>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</si>
  <si>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</si>
  <si>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</si>
  <si>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</si>
  <si>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</si>
  <si>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</si>
  <si>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</si>
  <si>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</si>
  <si>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</si>
  <si>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</si>
  <si>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</si>
  <si>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</si>
  <si>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</si>
  <si>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</si>
  <si>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</si>
  <si>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</si>
  <si>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</si>
  <si>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</si>
  <si>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</si>
  <si>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</si>
  <si>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</si>
  <si>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</si>
  <si>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</si>
  <si>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</si>
  <si>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</si>
  <si>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</si>
  <si>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</si>
  <si>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</si>
  <si>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</si>
  <si>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</si>
  <si>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</si>
  <si>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</si>
  <si>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</si>
  <si>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</si>
  <si>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</si>
  <si>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</si>
  <si>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</si>
  <si>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</si>
  <si>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</si>
  <si>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</si>
  <si>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</si>
  <si>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</si>
  <si>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</si>
  <si>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</si>
  <si>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</si>
  <si>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</si>
  <si>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</si>
  <si>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</si>
  <si>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</si>
  <si>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</si>
  <si>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</si>
  <si>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</si>
  <si>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</si>
  <si>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</si>
  <si>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</si>
  <si>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</si>
  <si>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</si>
  <si>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</si>
  <si>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</si>
  <si>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</si>
  <si>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</si>
  <si>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</si>
  <si>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</si>
  <si>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</si>
  <si>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</si>
  <si>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</si>
  <si>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</si>
  <si>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</si>
  <si>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</si>
  <si>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</si>
  <si>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</si>
  <si>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</si>
  <si>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</si>
  <si>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</si>
  <si>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</si>
  <si>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</si>
  <si>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</si>
  <si>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</si>
  <si>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</si>
  <si>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</si>
  <si>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</si>
  <si>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</si>
  <si>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</si>
  <si>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</si>
  <si>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</si>
  <si>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</si>
  <si>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</si>
  <si>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</si>
  <si>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</si>
  <si>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</si>
  <si>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</si>
  <si>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</si>
  <si>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</si>
  <si>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</si>
  <si>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</si>
  <si>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</si>
  <si>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</si>
  <si>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</si>
  <si>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</si>
  <si>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</si>
  <si>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</si>
  <si>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</si>
  <si>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</si>
  <si>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</si>
  <si>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</si>
  <si>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</si>
  <si>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</si>
  <si>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</si>
  <si>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</si>
  <si>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</si>
  <si>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</si>
  <si>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</si>
  <si>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</si>
  <si>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</si>
  <si>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</si>
  <si>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</si>
  <si>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</si>
  <si>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</si>
  <si>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</si>
  <si>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</si>
  <si>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</si>
  <si>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</si>
  <si>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</si>
  <si>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</si>
  <si>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</si>
  <si>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</si>
  <si>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</si>
  <si>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</si>
  <si>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</si>
  <si>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</si>
  <si>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</si>
  <si>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</si>
  <si>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</si>
  <si>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</si>
  <si>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</si>
  <si>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</si>
  <si>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</si>
  <si>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</si>
  <si>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</si>
  <si>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</si>
  <si>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</si>
  <si>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</si>
  <si>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</si>
  <si>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</si>
  <si>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</si>
  <si>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</si>
  <si>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</si>
  <si>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</si>
  <si>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</si>
  <si>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</si>
  <si>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</si>
  <si>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</si>
  <si>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</si>
  <si>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</si>
  <si>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</si>
  <si>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</si>
  <si>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</si>
  <si>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</si>
  <si>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</si>
  <si>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</si>
  <si>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</si>
  <si>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</si>
  <si>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</si>
  <si>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</si>
  <si>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</si>
  <si>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</si>
  <si>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</si>
  <si>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</si>
  <si>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</si>
  <si>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</si>
  <si>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</si>
  <si>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</si>
  <si>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</si>
  <si>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</si>
  <si>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</si>
  <si>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</si>
  <si>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</si>
  <si>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</si>
  <si>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</si>
  <si>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</si>
  <si>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</si>
  <si>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</si>
  <si>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</si>
  <si>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</si>
  <si>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</si>
  <si>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</si>
  <si>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</si>
  <si>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</si>
  <si>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</si>
  <si>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</si>
  <si>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</si>
  <si>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</si>
  <si>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</si>
  <si>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</si>
  <si>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</si>
  <si>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</si>
  <si>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</si>
  <si>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</si>
  <si>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</si>
  <si>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</si>
  <si>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</si>
  <si>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</si>
  <si>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</si>
  <si>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</si>
  <si>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</si>
  <si>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</si>
  <si>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</si>
  <si>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</si>
  <si>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</si>
  <si>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</si>
  <si>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</si>
  <si>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</si>
  <si>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</si>
  <si>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</si>
  <si>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</si>
  <si>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</si>
  <si>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</si>
  <si>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</si>
  <si>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</si>
  <si>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</si>
  <si>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</si>
  <si>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</si>
  <si>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</si>
  <si>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</si>
  <si>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</si>
  <si>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</si>
  <si>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</si>
  <si>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</si>
  <si>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</si>
  <si>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</si>
  <si>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</si>
  <si>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</si>
  <si>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</si>
  <si>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</si>
  <si>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</si>
  <si>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</si>
  <si>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</si>
  <si>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</si>
  <si>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</si>
  <si>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</si>
  <si>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</si>
  <si>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</si>
  <si>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</si>
  <si>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</si>
  <si>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</si>
  <si>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</si>
  <si>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</si>
  <si>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</si>
  <si>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</si>
  <si>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</si>
  <si>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</si>
  <si>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</si>
  <si>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</si>
  <si>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</si>
  <si>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</si>
  <si>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</si>
  <si>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</si>
  <si>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</si>
  <si>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</si>
  <si>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</si>
  <si>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</si>
  <si>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</si>
  <si>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</si>
  <si>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</si>
  <si>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</si>
  <si>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</si>
  <si>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</si>
  <si>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</si>
  <si>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</si>
  <si>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</si>
  <si>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</si>
  <si>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</si>
  <si>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</si>
  <si>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</si>
  <si>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</si>
  <si>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</si>
  <si>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</si>
  <si>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</si>
  <si>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</si>
  <si>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</si>
  <si>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</si>
  <si>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</si>
  <si>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</si>
  <si>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</si>
  <si>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</si>
  <si>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</si>
  <si>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</si>
  <si>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</si>
  <si>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</si>
  <si>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</si>
  <si>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</si>
  <si>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</si>
  <si>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</si>
  <si>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</si>
  <si>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</si>
  <si>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</si>
  <si>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</si>
  <si>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</si>
  <si>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</si>
  <si>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</si>
  <si>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</si>
  <si>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</si>
  <si>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</si>
  <si>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</si>
  <si>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</si>
  <si>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</si>
  <si>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</si>
  <si>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</si>
  <si>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</si>
  <si>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</si>
  <si>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</si>
  <si>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</si>
  <si>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</si>
  <si>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</si>
  <si>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</si>
  <si>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</si>
  <si>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</si>
  <si>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</si>
  <si>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</si>
  <si>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</si>
  <si>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</si>
  <si>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</si>
  <si>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</si>
  <si>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</si>
  <si>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</si>
  <si>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</si>
  <si>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</si>
  <si>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</si>
  <si>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</si>
  <si>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</si>
  <si>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</si>
  <si>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</si>
  <si>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</si>
  <si>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</si>
  <si>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</si>
  <si>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</si>
  <si>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</si>
  <si>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</si>
  <si>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</si>
  <si>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</si>
  <si>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</si>
  <si>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</si>
  <si>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</si>
  <si>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</si>
  <si>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</si>
  <si>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</si>
  <si>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</si>
  <si>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</si>
  <si>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</si>
  <si>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</si>
  <si>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</si>
  <si>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</si>
  <si>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</si>
  <si>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</si>
  <si>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</si>
  <si>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</si>
  <si>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</si>
  <si>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</si>
  <si>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</si>
  <si>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</si>
  <si>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</si>
  <si>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</si>
  <si>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</si>
  <si>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</si>
  <si>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</si>
  <si>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</si>
  <si>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</si>
  <si>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</si>
  <si>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</si>
  <si>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</si>
  <si>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</si>
  <si>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</si>
  <si>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</si>
  <si>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</si>
  <si>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</si>
  <si>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</si>
  <si>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</si>
  <si>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</si>
  <si>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</si>
  <si>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</si>
  <si>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</si>
  <si>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</si>
  <si>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</si>
  <si>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</si>
  <si>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</si>
  <si>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</si>
  <si>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</si>
  <si>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</si>
  <si>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</si>
  <si>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</si>
  <si>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</si>
  <si>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</si>
  <si>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</si>
  <si>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</si>
  <si>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</si>
  <si>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</si>
  <si>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</si>
  <si>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</si>
  <si>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</si>
  <si>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</si>
  <si>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</si>
  <si>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</si>
  <si>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</si>
  <si>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</si>
  <si>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</si>
  <si>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</si>
  <si>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</si>
  <si>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</si>
  <si>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</si>
  <si>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</si>
  <si>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</si>
  <si>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</si>
  <si>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</si>
  <si>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</si>
  <si>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</si>
  <si>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</si>
  <si>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</si>
  <si>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</si>
  <si>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</si>
  <si>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</si>
  <si>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</si>
  <si>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</si>
  <si>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</si>
  <si>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</si>
  <si>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</si>
  <si>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</si>
  <si>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</si>
  <si>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</si>
  <si>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</si>
  <si>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</si>
  <si>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</si>
  <si>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</si>
  <si>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</si>
  <si>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</si>
  <si>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</si>
  <si>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</si>
  <si>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</si>
  <si>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</si>
  <si>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</si>
  <si>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</si>
  <si>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</si>
  <si>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</si>
  <si>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</si>
  <si>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</si>
  <si>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</si>
  <si>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</si>
  <si>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</si>
  <si>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</si>
  <si>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</si>
  <si>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</si>
  <si>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</si>
  <si>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</si>
  <si>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</si>
  <si>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</si>
  <si>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</si>
  <si>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</si>
  <si>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</si>
  <si>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</si>
  <si>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</si>
  <si>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</si>
  <si>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</si>
  <si>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</si>
  <si>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</si>
  <si>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</si>
  <si>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</si>
  <si>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</si>
  <si>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</si>
  <si>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</si>
  <si>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</si>
  <si>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</si>
  <si>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</si>
  <si>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</si>
  <si>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</si>
  <si>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</si>
  <si>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</si>
  <si>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</si>
  <si>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</si>
  <si>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</si>
  <si>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</si>
  <si>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</si>
  <si>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</si>
  <si>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</si>
  <si>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</si>
  <si>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</si>
  <si>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</si>
  <si>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</si>
  <si>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</si>
  <si>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</si>
  <si>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</si>
  <si>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</si>
  <si>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</si>
  <si>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</si>
  <si>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</si>
  <si>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</si>
  <si>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</si>
  <si>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</si>
  <si>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</si>
  <si>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</si>
  <si>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</si>
  <si>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</si>
  <si>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</si>
  <si>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</si>
  <si>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</si>
  <si>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</si>
  <si>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</si>
  <si>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</si>
  <si>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</si>
  <si>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</si>
  <si>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</si>
  <si>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</si>
  <si>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</si>
  <si>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</si>
  <si>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</si>
  <si>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</si>
  <si>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</si>
  <si>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</si>
  <si>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</si>
  <si>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</si>
  <si>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</si>
  <si>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</si>
  <si>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</si>
  <si>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</si>
  <si>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</si>
  <si>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</si>
  <si>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</si>
  <si>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</si>
  <si>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</si>
  <si>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</si>
  <si>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</si>
  <si>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</si>
  <si>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</si>
  <si>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</si>
  <si>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</si>
  <si>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</si>
  <si>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</si>
  <si>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</si>
  <si>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</si>
  <si>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</si>
  <si>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</si>
  <si>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</si>
  <si>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</si>
  <si>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</si>
  <si>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</si>
  <si>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</si>
  <si>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</si>
  <si>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</si>
  <si>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</si>
  <si>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</si>
  <si>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</si>
  <si>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</si>
  <si>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</si>
  <si>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</si>
  <si>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</si>
  <si>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</si>
  <si>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</si>
  <si>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</si>
  <si>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</si>
  <si>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</si>
  <si>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</si>
  <si>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</si>
  <si>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</si>
  <si>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</si>
  <si>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</si>
  <si>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</si>
  <si>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</si>
  <si>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</si>
  <si>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</si>
  <si>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</si>
  <si>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</si>
  <si>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</si>
  <si>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</si>
  <si>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</si>
  <si>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</si>
  <si>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</si>
  <si>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</si>
  <si>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</si>
  <si>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</si>
  <si>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</si>
  <si>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</si>
  <si>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</si>
  <si>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</si>
  <si>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</si>
  <si>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</si>
  <si>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</si>
  <si>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</si>
  <si>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</si>
  <si>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</si>
  <si>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</si>
  <si>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</si>
  <si>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</si>
  <si>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</si>
  <si>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</si>
  <si>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</si>
  <si>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</si>
  <si>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</si>
  <si>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</si>
  <si>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</si>
  <si>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</si>
  <si>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</si>
  <si>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</si>
  <si>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</si>
  <si>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</si>
  <si>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</si>
  <si>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</si>
  <si>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</si>
  <si>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</si>
  <si>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</si>
  <si>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</si>
  <si>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</si>
  <si>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</si>
  <si>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</si>
  <si>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</si>
  <si>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</si>
  <si>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</si>
  <si>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</si>
  <si>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</si>
  <si>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</si>
  <si>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</si>
  <si>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</si>
  <si>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</si>
  <si>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</si>
  <si>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</si>
  <si>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</si>
  <si>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</si>
  <si>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</si>
  <si>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</si>
  <si>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</si>
  <si>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</si>
  <si>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</si>
  <si>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</si>
  <si>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</si>
  <si>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</si>
  <si>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</si>
  <si>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</si>
  <si>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</si>
  <si>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</si>
  <si>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</si>
  <si>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</si>
  <si>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</si>
  <si>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</si>
  <si>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</si>
  <si>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</si>
  <si>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</si>
  <si>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</si>
  <si>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</si>
  <si>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</si>
  <si>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</si>
  <si>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</si>
  <si>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</si>
  <si>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</si>
  <si>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</si>
  <si>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</si>
  <si>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</si>
  <si>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</si>
  <si>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</si>
  <si>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</si>
  <si>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</si>
  <si>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</si>
  <si>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</si>
  <si>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</si>
  <si>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</si>
  <si>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</si>
  <si>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</si>
  <si>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</si>
  <si>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</si>
  <si>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</si>
  <si>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</si>
  <si>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</si>
  <si>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</si>
  <si>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</si>
  <si>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</si>
  <si>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</si>
  <si>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</si>
  <si>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</si>
  <si>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</si>
  <si>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</si>
  <si>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</si>
  <si>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</si>
  <si>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</si>
  <si>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</si>
  <si>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</si>
  <si>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</si>
  <si>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</si>
  <si>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</si>
  <si>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</si>
  <si>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</si>
  <si>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</si>
  <si>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</si>
  <si>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</si>
  <si>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</si>
  <si>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</si>
  <si>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</si>
  <si>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</si>
  <si>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</si>
  <si>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</si>
  <si>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</si>
  <si>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</si>
  <si>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</si>
  <si>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</si>
  <si>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</si>
  <si>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</si>
  <si>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</si>
  <si>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</si>
  <si>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</si>
  <si>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</si>
  <si>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</si>
  <si>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</si>
  <si>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</si>
  <si>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</si>
  <si>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</si>
  <si>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</si>
  <si>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</si>
  <si>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</si>
  <si>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</si>
  <si>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</si>
  <si>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</si>
  <si>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</si>
  <si>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</si>
  <si>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</si>
  <si>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</si>
  <si>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</si>
  <si>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</si>
  <si>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</si>
  <si>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</si>
  <si>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</si>
  <si>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</si>
  <si>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</si>
  <si>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</si>
  <si>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</si>
  <si>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</si>
  <si>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</si>
  <si>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</si>
  <si>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</si>
  <si>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</si>
  <si>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</si>
  <si>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</si>
  <si>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</si>
  <si>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</si>
  <si>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</si>
  <si>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</si>
  <si>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</si>
  <si>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</si>
  <si>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</si>
  <si>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</si>
  <si>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</si>
  <si>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</si>
  <si>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</si>
  <si>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</si>
  <si>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</si>
  <si>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</si>
  <si>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</si>
  <si>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</si>
  <si>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</si>
  <si>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</si>
  <si>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</si>
  <si>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</si>
  <si>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</si>
  <si>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</si>
  <si>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</si>
  <si>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</si>
  <si>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</si>
  <si>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</si>
  <si>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</si>
  <si>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</si>
  <si>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</si>
  <si>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</si>
  <si>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</si>
  <si>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</si>
  <si>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</si>
  <si>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</si>
  <si>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</si>
  <si>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</si>
  <si>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</si>
  <si>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</si>
  <si>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</si>
  <si>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</si>
  <si>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</si>
  <si>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</si>
  <si>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</si>
  <si>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</si>
  <si>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</si>
  <si>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</si>
  <si>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</si>
  <si>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</si>
  <si>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</si>
  <si>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</si>
  <si>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</si>
  <si>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</si>
  <si>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</si>
  <si>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</si>
  <si>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</si>
  <si>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</si>
  <si>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</si>
  <si>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</si>
  <si>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</si>
  <si>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</si>
  <si>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</si>
  <si>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</si>
  <si>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</si>
  <si>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</si>
  <si>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</si>
  <si>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</si>
  <si>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</si>
  <si>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</si>
  <si>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</si>
  <si>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</si>
  <si>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</si>
  <si>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</si>
  <si>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</si>
  <si>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</si>
  <si>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</si>
  <si>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</si>
  <si>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</si>
  <si>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</si>
  <si>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</si>
  <si>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</si>
  <si>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</si>
  <si>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</si>
  <si>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</si>
  <si>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</si>
  <si>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</si>
  <si>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</si>
  <si>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</si>
  <si>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</si>
  <si>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</si>
  <si>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</si>
  <si>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</si>
  <si>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</si>
  <si>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</si>
  <si>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</si>
  <si>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</si>
  <si>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</si>
  <si>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</si>
  <si>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</si>
  <si>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</si>
  <si>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</si>
  <si>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</si>
  <si>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</si>
  <si>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</si>
  <si>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</si>
  <si>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</si>
  <si>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</si>
  <si>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</si>
  <si>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</si>
  <si>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</si>
  <si>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</si>
  <si>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</si>
  <si>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</si>
  <si>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</si>
  <si>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</si>
  <si>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</si>
  <si>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</si>
  <si>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</si>
  <si>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</si>
  <si>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</si>
  <si>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</si>
  <si>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</si>
  <si>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</si>
  <si>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</si>
  <si>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</si>
  <si>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</si>
  <si>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</si>
  <si>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</si>
  <si>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</si>
  <si>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</si>
  <si>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</si>
  <si>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</si>
  <si>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</si>
  <si>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</si>
  <si>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</si>
  <si>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</si>
  <si>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</si>
  <si>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</si>
  <si>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</si>
  <si>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</si>
  <si>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</si>
  <si>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</si>
  <si>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</si>
  <si>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</si>
  <si>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</si>
  <si>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</si>
  <si>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</si>
  <si>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</si>
  <si>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</si>
  <si>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</si>
  <si>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</si>
  <si>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</si>
  <si>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</si>
  <si>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</si>
  <si>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</si>
  <si>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</si>
  <si>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</si>
  <si>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</si>
  <si>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</si>
  <si>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</si>
  <si>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</si>
  <si>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</si>
  <si>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</si>
  <si>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</si>
  <si>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</si>
  <si>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</si>
  <si>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</si>
  <si>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</si>
  <si>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</si>
  <si>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</si>
  <si>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</si>
  <si>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</si>
  <si>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</si>
  <si>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</si>
  <si>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</si>
  <si>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</si>
  <si>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</si>
  <si>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</si>
  <si>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</si>
  <si>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</si>
  <si>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</si>
  <si>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</si>
  <si>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</si>
  <si>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</si>
  <si>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</si>
  <si>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</si>
  <si>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</si>
  <si>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</si>
  <si>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</si>
  <si>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</si>
  <si>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</si>
  <si>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</si>
  <si>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</si>
  <si>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</si>
  <si>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</si>
  <si>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</si>
  <si>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</si>
  <si>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</si>
  <si>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</si>
  <si>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</si>
  <si>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</si>
  <si>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</si>
  <si>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</si>
  <si>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</si>
  <si>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</si>
  <si>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</si>
  <si>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</si>
  <si>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</si>
  <si>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</si>
  <si>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</si>
  <si>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</si>
  <si>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</si>
  <si>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</si>
  <si>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</si>
  <si>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</si>
  <si>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</si>
  <si>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</si>
  <si>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</si>
  <si>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</si>
  <si>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</si>
  <si>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</si>
  <si>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</si>
  <si>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</si>
  <si>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</si>
  <si>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</si>
  <si>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</si>
  <si>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</si>
  <si>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</si>
  <si>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</si>
  <si>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</si>
  <si>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</si>
  <si>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</si>
  <si>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</si>
  <si>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</si>
  <si>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</si>
  <si>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</si>
  <si>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</si>
  <si>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</si>
  <si>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</si>
  <si>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</si>
  <si>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</si>
  <si>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</si>
  <si>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</si>
  <si>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</si>
  <si>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</si>
  <si>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</si>
  <si>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</si>
  <si>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</si>
  <si>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</si>
  <si>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</si>
  <si>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</si>
  <si>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</si>
  <si>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</si>
  <si>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</si>
  <si>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</si>
  <si>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</si>
  <si>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</si>
  <si>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</si>
  <si>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</si>
  <si>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</si>
  <si>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</si>
  <si>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</si>
  <si>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</si>
  <si>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</si>
  <si>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</si>
  <si>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</si>
  <si>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</si>
  <si>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</si>
  <si>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</si>
  <si>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</si>
  <si>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</si>
  <si>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</si>
  <si>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</si>
  <si>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</si>
  <si>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</si>
  <si>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</si>
  <si>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</si>
  <si>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</si>
  <si>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</si>
  <si>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</si>
  <si>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</si>
  <si>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</si>
  <si>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</si>
  <si>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</si>
  <si>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</si>
  <si>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</si>
  <si>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</si>
  <si>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</si>
  <si>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</si>
  <si>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</si>
  <si>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</si>
  <si>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</si>
  <si>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</si>
  <si>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</si>
  <si>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</si>
  <si>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</si>
  <si>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</si>
  <si>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</si>
  <si>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</si>
  <si>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</si>
  <si>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</si>
  <si>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</si>
  <si>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</si>
  <si>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</si>
  <si>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</si>
  <si>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</si>
  <si>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</si>
  <si>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</si>
  <si>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</si>
  <si>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</si>
  <si>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</si>
  <si>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</si>
  <si>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</si>
  <si>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</si>
  <si>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</si>
  <si>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</si>
  <si>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</si>
  <si>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</si>
  <si>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</si>
  <si>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</si>
  <si>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</si>
  <si>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</si>
  <si>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</si>
  <si>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</si>
  <si>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</si>
  <si>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</si>
  <si>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</si>
  <si>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</si>
  <si>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</si>
  <si>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</si>
  <si>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</si>
  <si>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</si>
  <si>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</si>
  <si>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</si>
  <si>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</si>
  <si>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</si>
  <si>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</si>
  <si>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</si>
  <si>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</si>
  <si>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</si>
  <si>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</si>
  <si>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</si>
  <si>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</si>
  <si>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</si>
  <si>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</si>
  <si>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</si>
  <si>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</si>
  <si>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</si>
  <si>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</si>
  <si>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</si>
  <si>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</si>
  <si>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</si>
  <si>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</si>
  <si>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</si>
  <si>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</si>
  <si>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</si>
  <si>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</si>
  <si>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</si>
  <si>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</si>
  <si>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</si>
  <si>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</si>
  <si>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</si>
  <si>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</si>
  <si>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</si>
  <si>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</si>
  <si>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</si>
  <si>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</si>
  <si>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</si>
  <si>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</si>
  <si>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</si>
  <si>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</si>
  <si>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</si>
  <si>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</si>
  <si>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</si>
  <si>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</si>
  <si>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</si>
  <si>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</si>
  <si>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</si>
  <si>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</si>
  <si>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</si>
  <si>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</si>
  <si>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</si>
  <si>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</si>
  <si>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</si>
  <si>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</si>
  <si>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</si>
  <si>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</si>
  <si>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</si>
  <si>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</si>
  <si>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</si>
  <si>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</si>
  <si>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</si>
  <si>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</si>
  <si>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</si>
  <si>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</si>
  <si>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</si>
  <si>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</si>
  <si>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</si>
  <si>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</si>
  <si>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</si>
  <si>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</si>
  <si>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</si>
  <si>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</si>
  <si>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</si>
  <si>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</si>
  <si>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</si>
  <si>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</si>
  <si>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</si>
  <si>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</si>
  <si>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</si>
  <si>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</si>
  <si>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</si>
  <si>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</si>
  <si>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</si>
  <si>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</si>
  <si>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</si>
  <si>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</si>
  <si>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</si>
  <si>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</si>
  <si>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</si>
  <si>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</si>
  <si>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</si>
  <si>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</si>
  <si>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</si>
  <si>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</si>
  <si>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</si>
  <si>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</si>
  <si>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</si>
  <si>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</si>
  <si>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</si>
  <si>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</si>
  <si>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</si>
  <si>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</si>
  <si>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</si>
  <si>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</si>
  <si>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</si>
  <si>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</si>
  <si>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</si>
  <si>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</si>
  <si>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</si>
  <si>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</si>
  <si>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</si>
  <si>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</si>
  <si>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</si>
  <si>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</si>
  <si>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</si>
  <si>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</si>
  <si>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</si>
  <si>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</si>
  <si>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</si>
  <si>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</si>
  <si>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</si>
  <si>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</si>
  <si>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</si>
  <si>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</si>
  <si>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</si>
  <si>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</si>
  <si>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</si>
  <si>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</si>
  <si>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</si>
  <si>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</si>
  <si>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</si>
  <si>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</si>
  <si>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</si>
  <si>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</si>
  <si>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</si>
  <si>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</si>
  <si>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</si>
  <si>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</si>
  <si>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</si>
  <si>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</si>
  <si>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</si>
  <si>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</si>
  <si>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</si>
  <si>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</si>
  <si>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</si>
  <si>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</si>
  <si>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</si>
  <si>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</si>
  <si>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</si>
  <si>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</si>
  <si>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</si>
  <si>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</si>
  <si>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</si>
  <si>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</si>
  <si>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</si>
  <si>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</si>
  <si>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</si>
  <si>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</si>
  <si>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</si>
  <si>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</si>
  <si>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</si>
  <si>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</si>
  <si>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</si>
  <si>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</si>
  <si>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</si>
  <si>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</si>
  <si>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</si>
  <si>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</si>
  <si>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</si>
  <si>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</si>
  <si>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</si>
  <si>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</si>
  <si>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</si>
  <si>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</si>
  <si>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</si>
  <si>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</si>
  <si>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</si>
  <si>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</si>
  <si>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</si>
  <si>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</si>
  <si>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</si>
  <si>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</si>
  <si>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</si>
  <si>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</si>
  <si>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</si>
  <si>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</si>
  <si>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</si>
  <si>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</si>
  <si>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</si>
  <si>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</si>
  <si>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</si>
  <si>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</si>
  <si>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</si>
  <si>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</si>
  <si>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</si>
  <si>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</si>
  <si>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</si>
  <si>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</si>
  <si>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</si>
  <si>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</si>
  <si>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</si>
  <si>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</si>
  <si>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</si>
  <si>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</si>
  <si>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</si>
  <si>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</si>
  <si>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</si>
  <si>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</si>
  <si>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</si>
  <si>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</si>
  <si>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</si>
  <si>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</si>
  <si>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</si>
  <si>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</si>
  <si>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</si>
  <si>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</si>
  <si>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</si>
  <si>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</si>
  <si>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</si>
  <si>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</si>
  <si>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</si>
  <si>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</si>
  <si>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</si>
  <si>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</si>
  <si>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</si>
  <si>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</si>
  <si>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</si>
  <si>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</si>
  <si>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</si>
  <si>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</si>
  <si>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</si>
  <si>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</si>
  <si>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</si>
  <si>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</si>
  <si>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</si>
  <si>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</si>
  <si>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</si>
  <si>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</si>
  <si>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</si>
  <si>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</si>
  <si>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</si>
  <si>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</si>
  <si>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</si>
  <si>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</si>
  <si>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</si>
  <si>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</si>
  <si>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</si>
  <si>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</si>
  <si>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</si>
  <si>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</si>
  <si>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</si>
  <si>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</si>
  <si>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</si>
  <si>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</si>
  <si>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</si>
  <si>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</si>
  <si>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</si>
  <si>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</si>
  <si>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</si>
  <si>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</si>
  <si>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</si>
  <si>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</si>
  <si>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</si>
  <si>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</si>
  <si>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</si>
  <si>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</si>
  <si>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</si>
  <si>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</si>
  <si>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</si>
  <si>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</si>
  <si>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</si>
  <si>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</si>
  <si>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</si>
  <si>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</si>
  <si>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</si>
  <si>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</si>
  <si>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</si>
  <si>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</si>
  <si>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</si>
  <si>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</si>
  <si>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</si>
  <si>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</si>
  <si>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</si>
  <si>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</si>
  <si>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</si>
  <si>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</si>
  <si>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</si>
  <si>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</si>
  <si>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</si>
  <si>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</si>
  <si>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</si>
  <si>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</si>
  <si>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</si>
  <si>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</si>
  <si>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</si>
  <si>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</si>
  <si>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</si>
  <si>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</si>
  <si>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</si>
  <si>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</si>
  <si>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</si>
  <si>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</si>
  <si>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</si>
  <si>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</si>
  <si>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</si>
  <si>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</si>
  <si>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</si>
  <si>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</si>
  <si>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</si>
  <si>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</si>
  <si>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</si>
  <si>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</si>
  <si>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</si>
  <si>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</si>
  <si>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</si>
  <si>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</si>
  <si>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</si>
  <si>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</si>
  <si>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</si>
  <si>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</si>
  <si>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</si>
  <si>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</si>
  <si>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</si>
  <si>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</si>
  <si>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</si>
  <si>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</si>
  <si>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</si>
  <si>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</si>
  <si>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</si>
  <si>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</si>
  <si>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</si>
  <si>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</si>
  <si>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</si>
  <si>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</si>
  <si>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</si>
  <si>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</si>
  <si>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</si>
  <si>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</si>
  <si>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</si>
  <si>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</si>
  <si>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</si>
  <si>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</si>
  <si>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</si>
  <si>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</si>
  <si>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</si>
  <si>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</si>
  <si>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</si>
  <si>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</si>
  <si>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</si>
  <si>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</si>
  <si>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</si>
  <si>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</si>
  <si>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</si>
  <si>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</si>
  <si>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</si>
  <si>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</si>
  <si>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</si>
  <si>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</si>
  <si>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</si>
  <si>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</si>
  <si>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</si>
  <si>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</si>
  <si>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</si>
  <si>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</si>
  <si>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</si>
  <si>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</si>
  <si>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</si>
  <si>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</si>
  <si>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</si>
  <si>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</si>
  <si>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</si>
  <si>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</si>
  <si>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</si>
  <si>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</si>
  <si>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</si>
  <si>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</si>
  <si>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</si>
  <si>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</si>
  <si>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</si>
  <si>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</si>
  <si>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</si>
  <si>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</si>
  <si>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</si>
  <si>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</si>
  <si>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</si>
  <si>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</si>
  <si>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</si>
  <si>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</si>
  <si>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</si>
  <si>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</si>
  <si>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</si>
  <si>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</si>
  <si>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</si>
  <si>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</si>
  <si>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</si>
  <si>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</si>
  <si>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</si>
  <si>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</si>
  <si>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</si>
  <si>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</si>
  <si>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</si>
  <si>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</si>
  <si>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</si>
  <si>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</si>
  <si>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</si>
  <si>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</si>
  <si>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</si>
  <si>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</si>
  <si>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</si>
  <si>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</si>
  <si>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</si>
  <si>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</si>
  <si>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</si>
  <si>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</si>
  <si>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</si>
  <si>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</si>
  <si>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</si>
  <si>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</si>
  <si>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</si>
  <si>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</si>
  <si>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</si>
  <si>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</si>
  <si>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</si>
  <si>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</si>
  <si>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</si>
  <si>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</si>
  <si>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</si>
  <si>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</si>
  <si>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</si>
  <si>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</si>
  <si>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</si>
  <si>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</si>
  <si>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</si>
  <si>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</si>
  <si>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</si>
  <si>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</si>
  <si>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</si>
  <si>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</si>
  <si>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</si>
  <si>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</si>
  <si>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</si>
  <si>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</si>
  <si>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</si>
  <si>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</si>
  <si>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</si>
  <si>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</si>
  <si>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</si>
  <si>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</si>
  <si>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</si>
  <si>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</si>
  <si>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</si>
  <si>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</si>
  <si>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</si>
  <si>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</si>
  <si>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</si>
  <si>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</si>
  <si>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</si>
  <si>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</si>
  <si>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</si>
  <si>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</si>
  <si>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</si>
  <si>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</si>
  <si>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</si>
  <si>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</si>
  <si>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</si>
  <si>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</si>
  <si>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</si>
  <si>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</si>
  <si>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</si>
  <si>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</si>
  <si>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</si>
  <si>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</si>
  <si>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</si>
  <si>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</si>
  <si>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</si>
  <si>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</si>
  <si>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</si>
  <si>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</si>
  <si>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</si>
  <si>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</si>
  <si>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</si>
  <si>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</si>
  <si>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</si>
  <si>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</si>
  <si>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</si>
  <si>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</si>
  <si>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</si>
  <si>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</si>
  <si>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</si>
  <si>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</si>
  <si>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</si>
  <si>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</si>
  <si>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</si>
  <si>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</si>
  <si>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</si>
  <si>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</si>
  <si>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</si>
  <si>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</si>
  <si>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</si>
  <si>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</si>
  <si>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</si>
  <si>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</si>
  <si>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</si>
  <si>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</si>
  <si>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</si>
  <si>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</si>
  <si>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</si>
  <si>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</si>
  <si>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</si>
  <si>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</si>
  <si>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</si>
  <si>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</si>
  <si>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</si>
  <si>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</si>
  <si>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</si>
  <si>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</si>
  <si>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</si>
  <si>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</si>
  <si>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</si>
  <si>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</si>
  <si>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</si>
  <si>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</si>
  <si>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</si>
  <si>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</si>
  <si>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</si>
  <si>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</si>
  <si>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</si>
  <si>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</si>
  <si>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</si>
  <si>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</si>
  <si>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</si>
  <si>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</si>
  <si>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</si>
  <si>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</si>
  <si>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</si>
  <si>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</si>
  <si>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</si>
  <si>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</si>
  <si>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</si>
  <si>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</si>
  <si>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</si>
  <si>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</si>
  <si>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</si>
  <si>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</si>
  <si>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</si>
  <si>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</si>
  <si>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</si>
  <si>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</si>
  <si>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</si>
  <si>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</si>
  <si>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</si>
  <si>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</si>
  <si>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</si>
  <si>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</si>
  <si>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</si>
  <si>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</si>
  <si>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</si>
  <si>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</si>
  <si>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</si>
  <si>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</si>
  <si>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</si>
  <si>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</si>
  <si>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</si>
  <si>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</si>
  <si>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</si>
  <si>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</si>
  <si>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</si>
  <si>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</si>
  <si>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</si>
  <si>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</si>
  <si>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</si>
  <si>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</si>
  <si>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</si>
  <si>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</si>
  <si>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</si>
  <si>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</si>
  <si>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</si>
  <si>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</si>
  <si>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</si>
  <si>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</si>
  <si>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</si>
  <si>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</si>
  <si>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</si>
  <si>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</si>
  <si>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</si>
  <si>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</si>
  <si>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</si>
  <si>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</si>
  <si>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</si>
  <si>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</si>
  <si>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</si>
  <si>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</si>
  <si>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</si>
  <si>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</si>
  <si>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</si>
  <si>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</si>
  <si>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</si>
  <si>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</si>
  <si>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</si>
  <si>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</si>
  <si>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</si>
  <si>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</si>
  <si>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</si>
  <si>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</si>
  <si>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</si>
  <si>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</si>
  <si>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</si>
  <si>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</si>
  <si>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</si>
  <si>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</si>
  <si>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</si>
  <si>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</si>
  <si>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</si>
  <si>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</si>
  <si>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</si>
  <si>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</si>
  <si>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</si>
  <si>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</si>
  <si>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</si>
  <si>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</si>
  <si>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</si>
  <si>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</si>
  <si>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</si>
  <si>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</si>
  <si>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</si>
  <si>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</si>
  <si>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</si>
  <si>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</si>
  <si>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</si>
  <si>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</si>
  <si>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</si>
  <si>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</si>
  <si>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</si>
  <si>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</si>
  <si>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</si>
  <si>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</si>
  <si>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</si>
  <si>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</si>
  <si>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</si>
  <si>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</si>
  <si>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</si>
  <si>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</si>
  <si>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</si>
  <si>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</si>
  <si>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</si>
  <si>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</si>
  <si>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</si>
  <si>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</si>
  <si>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</si>
  <si>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</si>
  <si>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</si>
  <si>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</si>
  <si>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</si>
  <si>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</si>
  <si>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</si>
  <si>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</si>
  <si>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</si>
  <si>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</si>
  <si>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</si>
  <si>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</si>
  <si>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</si>
  <si>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</si>
  <si>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</si>
  <si>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</si>
  <si>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</si>
  <si>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</si>
  <si>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</si>
  <si>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</si>
  <si>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</si>
  <si>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</si>
  <si>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</si>
  <si>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</si>
  <si>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</si>
  <si>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</si>
  <si>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</si>
  <si>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</si>
  <si>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</si>
  <si>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</si>
  <si>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</si>
  <si>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</si>
  <si>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</si>
  <si>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</si>
  <si>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</si>
  <si>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</si>
  <si>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</si>
  <si>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</si>
  <si>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</si>
  <si>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</si>
  <si>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</si>
  <si>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</si>
  <si>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</si>
  <si>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</si>
  <si>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</si>
  <si>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</si>
  <si>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</si>
  <si>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</si>
  <si>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</si>
  <si>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</si>
  <si>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</si>
  <si>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</si>
  <si>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</si>
  <si>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</si>
  <si>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</si>
  <si>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</si>
  <si>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</si>
  <si>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</si>
  <si>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</si>
  <si>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</si>
  <si>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</si>
  <si>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</si>
  <si>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</si>
  <si>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</si>
  <si>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</si>
  <si>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</si>
  <si>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</si>
  <si>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</si>
  <si>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</si>
  <si>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</si>
  <si>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</si>
  <si>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</si>
  <si>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</si>
  <si>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</si>
  <si>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</si>
  <si>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</si>
  <si>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</si>
  <si>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</si>
  <si>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</si>
  <si>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</si>
  <si>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</si>
  <si>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</si>
  <si>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</si>
  <si>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</si>
  <si>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</si>
  <si>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</si>
  <si>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</si>
  <si>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</si>
  <si>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</si>
  <si>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</si>
  <si>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</si>
  <si>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</si>
  <si>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</si>
  <si>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</si>
  <si>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</si>
  <si>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</si>
  <si>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</si>
  <si>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</si>
  <si>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</si>
  <si>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</si>
  <si>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</si>
  <si>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</si>
  <si>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</si>
  <si>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</si>
  <si>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</si>
  <si>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</si>
  <si>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</si>
  <si>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</si>
  <si>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</si>
  <si>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</si>
  <si>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</si>
  <si>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</si>
  <si>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</si>
  <si>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</si>
  <si>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</si>
  <si>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</si>
  <si>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</si>
  <si>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</si>
  <si>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</si>
  <si>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</si>
  <si>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</si>
  <si>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</si>
  <si>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</si>
  <si>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</si>
  <si>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</si>
  <si>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</si>
  <si>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</si>
  <si>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</si>
  <si>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</si>
  <si>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</si>
  <si>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</si>
  <si>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</si>
  <si>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</si>
  <si>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</si>
  <si>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</si>
  <si>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</si>
  <si>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</si>
  <si>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</si>
  <si>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</si>
  <si>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</si>
  <si>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</si>
  <si>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</si>
  <si>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</si>
  <si>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</si>
  <si>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</si>
  <si>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</si>
  <si>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</si>
  <si>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</si>
  <si>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</si>
  <si>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</si>
  <si>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</si>
  <si>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</si>
  <si>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</si>
  <si>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</si>
  <si>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</si>
  <si>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</si>
  <si>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</si>
  <si>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</si>
  <si>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</si>
  <si>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</si>
  <si>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</si>
  <si>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</si>
  <si>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</si>
  <si>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</si>
  <si>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</si>
  <si>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</si>
  <si>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</si>
  <si>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</si>
  <si>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</si>
  <si>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</si>
  <si>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</si>
  <si>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</si>
  <si>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</si>
  <si>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</si>
  <si>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</si>
  <si>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</si>
  <si>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</si>
  <si>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</si>
  <si>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</si>
  <si>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</si>
  <si>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</si>
  <si>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</si>
  <si>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</si>
  <si>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</si>
  <si>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</si>
  <si>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</si>
  <si>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</si>
  <si>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</si>
  <si>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</si>
  <si>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</si>
  <si>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</si>
  <si>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</si>
  <si>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</si>
  <si>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</si>
  <si>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</si>
  <si>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</si>
  <si>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</si>
  <si>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</si>
  <si>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</si>
  <si>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</si>
  <si>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</si>
  <si>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</si>
  <si>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</si>
  <si>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</si>
  <si>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</si>
  <si>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</si>
  <si>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</si>
  <si>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</si>
  <si>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</si>
  <si>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</si>
  <si>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</si>
  <si>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</si>
  <si>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</si>
  <si>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</si>
  <si>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</si>
  <si>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</si>
  <si>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</si>
  <si>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</si>
  <si>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</si>
  <si>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</si>
  <si>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</si>
  <si>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</si>
  <si>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</si>
  <si>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</si>
  <si>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</si>
  <si>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</si>
  <si>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</si>
  <si>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</si>
  <si>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</si>
  <si>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</si>
  <si>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</si>
  <si>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</si>
  <si>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</si>
  <si>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</si>
  <si>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</si>
  <si>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</si>
  <si>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</si>
  <si>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</si>
  <si>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</si>
  <si>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</si>
  <si>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</si>
  <si>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</si>
  <si>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</si>
  <si>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</si>
  <si>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</si>
  <si>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</si>
  <si>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</si>
  <si>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</si>
  <si>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</si>
  <si>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</si>
  <si>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</si>
  <si>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</si>
  <si>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</si>
  <si>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</si>
  <si>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</si>
  <si>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</si>
  <si>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</si>
  <si>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</si>
  <si>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</si>
  <si>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</si>
  <si>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</si>
  <si>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</si>
  <si>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</si>
  <si>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</si>
  <si>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</si>
  <si>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</si>
  <si>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</si>
  <si>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</si>
  <si>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</si>
  <si>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</si>
  <si>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</si>
  <si>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</si>
  <si>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</si>
  <si>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</si>
  <si>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</si>
  <si>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</si>
  <si>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</si>
  <si>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</si>
  <si>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</si>
  <si>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</si>
  <si>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</si>
  <si>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</si>
  <si>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</si>
  <si>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</si>
  <si>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</si>
  <si>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</si>
  <si>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</si>
  <si>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</si>
  <si>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</si>
  <si>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</si>
  <si>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</si>
  <si>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</si>
  <si>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</si>
  <si>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</si>
  <si>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</si>
  <si>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</si>
  <si>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</si>
  <si>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</si>
  <si>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</si>
  <si>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</si>
  <si>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</si>
  <si>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</si>
  <si>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</si>
  <si>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</si>
  <si>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</si>
  <si>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</si>
  <si>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</si>
  <si>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</si>
  <si>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</si>
  <si>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</si>
  <si>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</si>
  <si>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</si>
  <si>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</si>
  <si>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</si>
  <si>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</si>
  <si>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</si>
  <si>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</si>
  <si>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</si>
  <si>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</si>
  <si>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</si>
  <si>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</si>
  <si>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</si>
  <si>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</si>
  <si>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</si>
  <si>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</si>
  <si>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</si>
  <si>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</si>
  <si>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</si>
  <si>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</si>
  <si>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</si>
  <si>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</si>
  <si>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</si>
  <si>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</si>
  <si>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</si>
  <si>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</si>
  <si>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</si>
  <si>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</si>
  <si>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</si>
  <si>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</si>
  <si>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</si>
  <si>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</si>
  <si>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</si>
  <si>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</si>
  <si>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</si>
  <si>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</si>
  <si>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</si>
  <si>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</si>
  <si>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</si>
  <si>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</si>
  <si>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</si>
  <si>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</si>
  <si>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</si>
  <si>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</si>
  <si>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</si>
  <si>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</si>
  <si>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</si>
  <si>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</si>
  <si>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</si>
  <si>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</si>
  <si>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</si>
  <si>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</si>
  <si>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</si>
  <si>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</si>
  <si>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</si>
  <si>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</si>
  <si>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</si>
  <si>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</si>
  <si>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</si>
  <si>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</si>
  <si>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</si>
  <si>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</si>
  <si>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</si>
  <si>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</si>
  <si>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</si>
  <si>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</si>
  <si>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</si>
  <si>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</si>
  <si>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</si>
  <si>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</si>
  <si>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</si>
  <si>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</si>
  <si>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</si>
  <si>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</si>
  <si>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</si>
  <si>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</si>
  <si>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</si>
  <si>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</si>
  <si>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</si>
  <si>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</si>
  <si>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</si>
  <si>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</si>
  <si>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</si>
  <si>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</si>
  <si>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</si>
  <si>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</si>
  <si>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</si>
  <si>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</si>
  <si>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</si>
  <si>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</si>
  <si>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</si>
  <si>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</si>
  <si>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</si>
  <si>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</si>
  <si>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</si>
  <si>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</si>
  <si>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</si>
  <si>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</si>
  <si>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</si>
  <si>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</si>
  <si>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</si>
  <si>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</si>
  <si>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</si>
  <si>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</si>
  <si>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</si>
  <si>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</si>
  <si>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</si>
  <si>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</si>
  <si>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</si>
  <si>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</si>
  <si>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</si>
  <si>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</si>
  <si>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</si>
  <si>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</si>
  <si>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</si>
  <si>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</si>
  <si>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</si>
  <si>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</si>
  <si>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</si>
  <si>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</si>
  <si>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</si>
  <si>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</si>
  <si>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</si>
  <si>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</si>
  <si>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</si>
  <si>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</si>
  <si>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</si>
  <si>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</si>
  <si>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</si>
  <si>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</si>
  <si>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</si>
  <si>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</si>
  <si>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</si>
  <si>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</si>
  <si>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</si>
  <si>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</si>
  <si>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</si>
  <si>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</si>
  <si>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</si>
  <si>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</si>
  <si>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</si>
  <si>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</si>
  <si>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</si>
  <si>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</si>
  <si>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</si>
  <si>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</si>
  <si>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</si>
  <si>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</si>
  <si>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</si>
  <si>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</si>
  <si>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</si>
  <si>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</si>
  <si>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</si>
  <si>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</si>
  <si>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</si>
  <si>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</si>
  <si>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</si>
  <si>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</si>
  <si>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</si>
  <si>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</si>
  <si>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</si>
  <si>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</si>
  <si>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</si>
  <si>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</si>
  <si>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</si>
  <si>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</si>
  <si>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</si>
  <si>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</si>
  <si>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</si>
  <si>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</si>
  <si>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</si>
  <si>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</si>
  <si>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</si>
  <si>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</si>
  <si>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</si>
  <si>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</si>
  <si>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</si>
  <si>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</si>
  <si>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</si>
  <si>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</si>
  <si>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</si>
  <si>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</si>
  <si>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</si>
  <si>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</si>
  <si>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</si>
  <si>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</si>
  <si>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</si>
  <si>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</si>
  <si>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</si>
  <si>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</si>
  <si>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</si>
  <si>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</si>
  <si>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</si>
  <si>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</si>
  <si>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</si>
  <si>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</si>
  <si>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</si>
  <si>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</si>
  <si>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</si>
  <si>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</si>
  <si>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</si>
  <si>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</si>
  <si>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</si>
  <si>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</si>
  <si>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</si>
  <si>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</si>
  <si>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</si>
  <si>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</si>
  <si>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</si>
  <si>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</si>
  <si>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</si>
  <si>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</si>
  <si>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</si>
  <si>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</si>
  <si>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</si>
  <si>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</si>
  <si>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</si>
  <si>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</si>
  <si>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</si>
  <si>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</si>
  <si>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</si>
  <si>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</si>
  <si>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</si>
  <si>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</si>
  <si>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</si>
  <si>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</si>
  <si>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</si>
  <si>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</si>
  <si>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</si>
  <si>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</si>
  <si>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</si>
  <si>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</si>
  <si>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</si>
  <si>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</si>
  <si>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</si>
  <si>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</si>
  <si>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</si>
  <si>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</si>
  <si>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</si>
  <si>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</si>
  <si>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</si>
  <si>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</si>
  <si>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</si>
  <si>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</si>
  <si>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</si>
  <si>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</si>
  <si>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</si>
  <si>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</si>
  <si>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</si>
  <si>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</si>
  <si>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</si>
  <si>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</si>
  <si>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</si>
  <si>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</si>
  <si>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</si>
  <si>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</si>
  <si>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</si>
  <si>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</si>
  <si>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</si>
  <si>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</si>
  <si>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</si>
  <si>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</si>
  <si>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</si>
  <si>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</si>
  <si>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</si>
  <si>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</si>
  <si>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CORSAIR MP600 PRO XT 8 TB, SSD 001</t>
  </si>
  <si>
    <t>CORSAIR MP600 PRO XT 8 TB, SSD 002</t>
  </si>
  <si>
    <t>CORSAIR MP600 PRO XT 8 TB, SSD 003</t>
  </si>
  <si>
    <t>CORSAIR MP600 PRO XT 8 TB, SSD 004</t>
  </si>
  <si>
    <t>CORSAIR MP600 PRO XT 8 TB, SSD 005</t>
  </si>
  <si>
    <t>CORSAIR MP600 PRO XT 8 TB, SSD 006</t>
  </si>
  <si>
    <t>CORSAIR MP600 PRO XT 8 TB, SSD 007</t>
  </si>
  <si>
    <t>CORSAIR MP600 PRO XT 8 TB, SSD 008</t>
  </si>
  <si>
    <t>CORSAIR MP600 PRO XT 8 TB, SSD 009</t>
  </si>
  <si>
    <t>CORSAIR MP600 PRO XT 8 TB, SSD 010</t>
  </si>
  <si>
    <t>CORSAIR MP600 PRO XT 8 TB, SSD 011</t>
  </si>
  <si>
    <t>CORSAIR MP600 PRO XT 8 TB, SSD 012</t>
  </si>
  <si>
    <t>CORSAIR MP600 PRO XT 8 TB, SSD 013</t>
  </si>
  <si>
    <t>CORSAIR MP600 PRO XT 8 TB, SSD 014</t>
  </si>
  <si>
    <t>CORSAIR MP600 PRO XT 8 TB, SSD 015</t>
  </si>
  <si>
    <t>CORSAIR MP600 PRO XT 8 TB, SSD 016</t>
  </si>
  <si>
    <t>CORSAIR MP600 PRO XT 8 TB, SSD 017</t>
  </si>
  <si>
    <t>CORSAIR MP600 PRO XT 8 TB, SSD 018</t>
  </si>
  <si>
    <t>CORSAIR MP600 PRO XT 8 TB, SSD 019</t>
  </si>
  <si>
    <t>CORSAIR MP600 PRO XT 8 TB, SSD 020</t>
  </si>
  <si>
    <t>CORSAIR MP600 PRO XT 8 TB, SSD 021</t>
  </si>
  <si>
    <t>CORSAIR MP600 PRO XT 8 TB, SSD 022</t>
  </si>
  <si>
    <t>CORSAIR MP600 PRO XT 8 TB, SSD 023</t>
  </si>
  <si>
    <t>CORSAIR MP600 PRO XT 8 TB, SSD 024</t>
  </si>
  <si>
    <t>CORSAIR MP600 PRO XT 8 TB, SSD 025</t>
  </si>
  <si>
    <t>CORSAIR MP600 PRO XT 8 TB, SSD 026</t>
  </si>
  <si>
    <t>CORSAIR MP600 PRO XT 8 TB, SSD 027</t>
  </si>
  <si>
    <t>CORSAIR MP600 PRO XT 8 TB, SSD 028</t>
  </si>
  <si>
    <t>CORSAIR MP600 PRO XT 8 TB, SSD 029</t>
  </si>
  <si>
    <t>CORSAIR MP600 PRO XT 8 TB, SSD 030</t>
  </si>
  <si>
    <t>CORSAIR MP600 PRO XT 8 TB, SSD 031</t>
  </si>
  <si>
    <t>CORSAIR MP600 PRO XT 8 TB, SSD 032</t>
  </si>
  <si>
    <t>CORSAIR MP600 PRO XT 8 TB, SSD 033</t>
  </si>
  <si>
    <t>CORSAIR MP600 PRO XT 8 TB, SSD 034</t>
  </si>
  <si>
    <t>CORSAIR MP600 PRO XT 8 TB, SSD 035</t>
  </si>
  <si>
    <t>CORSAIR MP600 PRO XT 8 TB, SSD 036</t>
  </si>
  <si>
    <t>CORSAIR MP600 PRO XT 8 TB, SSD 037</t>
  </si>
  <si>
    <t>CORSAIR MP600 PRO XT 8 TB, SSD 038</t>
  </si>
  <si>
    <t>CORSAIR MP600 PRO XT 8 TB, SSD 039</t>
  </si>
  <si>
    <t>CORSAIR MP600 PRO XT 8 TB, SSD 040</t>
  </si>
  <si>
    <t>CORSAIR MP600 PRO XT 8 TB, SSD 041</t>
  </si>
  <si>
    <t>CORSAIR MP600 PRO XT 8 TB, SSD 042</t>
  </si>
  <si>
    <t>CORSAIR MP600 PRO XT 8 TB, SSD 043</t>
  </si>
  <si>
    <t>CORSAIR MP600 PRO XT 8 TB, SSD 044</t>
  </si>
  <si>
    <t>CORSAIR MP600 PRO XT 8 TB, SSD 045</t>
  </si>
  <si>
    <t>CORSAIR MP600 PRO XT 8 TB, SSD 046</t>
  </si>
  <si>
    <t>CORSAIR MP600 PRO XT 8 TB, SSD 047</t>
  </si>
  <si>
    <t>CORSAIR MP600 PRO XT 8 TB, SSD 048</t>
  </si>
  <si>
    <t>CORSAIR MP600 PRO XT 8 TB, SSD 049</t>
  </si>
  <si>
    <t>CORSAIR MP600 PRO XT 8 TB, SSD 050</t>
  </si>
  <si>
    <t>CORSAIR MP600 PRO XT000122_1</t>
  </si>
  <si>
    <t>CORSAIR MP600 PRO XT000122_2</t>
  </si>
  <si>
    <t>CORSAIR MP600 PRO XT000122_3</t>
  </si>
  <si>
    <t>CORSAIR MP600 PRO XT000122_4</t>
  </si>
  <si>
    <t>CORSAIR MP600 PRO XT000122_5</t>
  </si>
  <si>
    <t>CORSAIR MP600 PRO XT000122_6</t>
  </si>
  <si>
    <t>CORSAIR MP600 PRO XT000122_7</t>
  </si>
  <si>
    <t>CORSAIR MP600 PRO XT000122_8</t>
  </si>
  <si>
    <t>CORSAIR MP600 PRO XT000122_9</t>
  </si>
  <si>
    <t>CORSAIR MP600 PRO XT000122_10</t>
  </si>
  <si>
    <t>CORSAIR MP600 PRO XT000122_11</t>
  </si>
  <si>
    <t>CORSAIR MP600 PRO XT000122_12</t>
  </si>
  <si>
    <t>CORSAIR MP600 PRO XT000122_13</t>
  </si>
  <si>
    <t>CORSAIR MP600 PRO XT000122_14</t>
  </si>
  <si>
    <t>CORSAIR MP600 PRO XT000122_15</t>
  </si>
  <si>
    <t>CORSAIR MP600 PRO XT000122_16</t>
  </si>
  <si>
    <t>CORSAIR MP600 PRO XT000122_17</t>
  </si>
  <si>
    <t>CORSAIR MP600 PRO XT000122_18</t>
  </si>
  <si>
    <t>CORSAIR MP600 PRO XT000122_19</t>
  </si>
  <si>
    <t>CORSAIR MP600 PRO XT000122_20</t>
  </si>
  <si>
    <t>CORSAIR MP600 PRO XT000122_21</t>
  </si>
  <si>
    <t>CORSAIR MP600 PRO XT000122_22</t>
  </si>
  <si>
    <t>CORSAIR MP600 PRO XT000122_23</t>
  </si>
  <si>
    <t>CORSAIR MP600 PRO XT000122_24</t>
  </si>
  <si>
    <t>CORSAIR MP600 PRO XT000122_25</t>
  </si>
  <si>
    <t>CORSAIR MP600 PRO XT000122_26</t>
  </si>
  <si>
    <t>CORSAIR MP600 PRO XT000122_27</t>
  </si>
  <si>
    <t>CORSAIR MP600 PRO XT000122_28</t>
  </si>
  <si>
    <t>CORSAIR MP600 PRO XT000122_29</t>
  </si>
  <si>
    <t>CORSAIR MP600 PRO XT000122_30</t>
  </si>
  <si>
    <t>CORSAIR MP600 PRO XT000122_31</t>
  </si>
  <si>
    <t>CORSAIR MP600 PRO XT000122_32</t>
  </si>
  <si>
    <t>CORSAIR MP600 PRO XT000122_33</t>
  </si>
  <si>
    <t>CORSAIR MP600 PRO XT000122_34</t>
  </si>
  <si>
    <t>CORSAIR MP600 PRO XT000122_35</t>
  </si>
  <si>
    <t>CORSAIR MP600 PRO XT000122_36</t>
  </si>
  <si>
    <t>CORSAIR MP600 PRO XT000122_37</t>
  </si>
  <si>
    <t>CORSAIR MP600 PRO XT000122_38</t>
  </si>
  <si>
    <t>CORSAIR MP600 PRO XT000122_39</t>
  </si>
  <si>
    <t>CORSAIR MP600 PRO XT000122_40</t>
  </si>
  <si>
    <t>CORSAIR MP600 PRO XT000122_41</t>
  </si>
  <si>
    <t>CORSAIR MP600 PRO XT000122_42</t>
  </si>
  <si>
    <t>CORSAIR MP600 PRO XT000122_43</t>
  </si>
  <si>
    <t>CORSAIR MP600 PRO XT000122_44</t>
  </si>
  <si>
    <t>CORSAIR MP600 PRO XT000122_45</t>
  </si>
  <si>
    <t>CORSAIR MP600 PRO XT000122_46</t>
  </si>
  <si>
    <t>CORSAIR MP600 PRO XT000122_47</t>
  </si>
  <si>
    <t>CORSAIR MP600 PRO XT000122_48</t>
  </si>
  <si>
    <t>CORSAIR MP600 PRO XT000122_49</t>
  </si>
  <si>
    <t>CORSAIR MP600 PRO XT000122_50</t>
  </si>
  <si>
    <t>KEVIN TIDY</t>
  </si>
  <si>
    <t>2007.0001</t>
  </si>
  <si>
    <t>BK019</t>
  </si>
  <si>
    <t>BLABLABLA</t>
  </si>
  <si>
    <t>V20250219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</si>
</sst>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1">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opLeftCell="B1" zoomScaleNormal="100" workbookViewId="0">
      <pane xSplit="3" ySplit="8" topLeftCell="E9" activePane="bottomRight" state="frozen"/>
      <selection activeCell="B1" sqref="B1"/>
      <selection pane="topRight" activeCell="E1" sqref="E1"/>
      <selection pane="bottomLeft" activeCell="B9" sqref="B9"/>
      <selection pane="bottomRight" activeCell="F1" sqref="F1"/>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8" width="15.69140625" style="15"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5" t="s">
        <v>33498</v>
      </c>
      <c r="C1" s="375"/>
      <c r="D1" s="375"/>
      <c r="E1" s="229" t="s">
        <v>34114</v>
      </c>
      <c r="F1" s="229" t="s">
        <v>34893</v>
      </c>
      <c r="G1" s="373"/>
      <c r="H1" s="374"/>
      <c r="I1" s="374"/>
      <c r="J1" s="374"/>
      <c r="K1" s="374"/>
      <c r="L1" s="374"/>
      <c r="M1" s="374"/>
      <c r="N1" s="374"/>
      <c r="O1" s="374"/>
      <c r="P1" s="374"/>
      <c r="Q1" s="374"/>
      <c r="R1" s="374"/>
      <c r="S1" s="374"/>
      <c r="T1" s="374"/>
      <c r="U1" s="374"/>
      <c r="V1" s="374"/>
      <c r="W1" s="374"/>
      <c r="X1" s="374"/>
      <c r="Y1" s="374"/>
      <c r="Z1" s="374"/>
      <c r="AA1" s="374"/>
      <c r="AB1" s="374"/>
      <c r="AC1" s="374"/>
      <c r="AD1" s="374"/>
      <c r="AE1" s="374"/>
      <c r="AF1" s="374"/>
      <c r="AG1" s="374"/>
      <c r="AH1" s="374"/>
      <c r="AI1" s="374"/>
      <c r="AJ1" s="374"/>
      <c r="AK1" s="374"/>
      <c r="AL1" s="374"/>
      <c r="AM1" s="374"/>
      <c r="AN1" s="374"/>
      <c r="AO1" s="374"/>
      <c r="AP1" s="374"/>
      <c r="AQ1" s="374"/>
      <c r="AR1" s="374"/>
      <c r="AS1" s="374"/>
      <c r="AT1" s="230"/>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6">
        <v>1</v>
      </c>
      <c r="C4" s="277"/>
      <c r="D4" s="278">
        <v>1</v>
      </c>
      <c r="E4" s="278">
        <v>1</v>
      </c>
      <c r="F4" s="278">
        <v>1</v>
      </c>
      <c r="G4" s="278">
        <v>1</v>
      </c>
      <c r="H4" s="278">
        <v>0</v>
      </c>
      <c r="I4" s="278">
        <v>1</v>
      </c>
      <c r="J4" s="278">
        <v>0</v>
      </c>
      <c r="K4" s="278">
        <v>1</v>
      </c>
      <c r="L4" s="278">
        <v>0</v>
      </c>
      <c r="M4" s="278">
        <v>1</v>
      </c>
      <c r="N4" s="278">
        <v>1</v>
      </c>
      <c r="O4" s="278">
        <v>1</v>
      </c>
      <c r="P4" s="278">
        <v>0</v>
      </c>
      <c r="Q4" s="278">
        <v>0</v>
      </c>
      <c r="R4" s="278">
        <v>0</v>
      </c>
      <c r="S4" s="278">
        <v>0</v>
      </c>
      <c r="T4" s="278">
        <v>0</v>
      </c>
      <c r="U4" s="278">
        <v>0</v>
      </c>
      <c r="V4" s="278">
        <v>1</v>
      </c>
      <c r="W4" s="278">
        <v>0</v>
      </c>
      <c r="X4" s="278"/>
      <c r="Y4" s="278">
        <v>1</v>
      </c>
      <c r="Z4" s="278">
        <v>1</v>
      </c>
      <c r="AA4" s="278">
        <v>0</v>
      </c>
      <c r="AB4" s="278">
        <v>0</v>
      </c>
      <c r="AC4" s="278">
        <v>1</v>
      </c>
      <c r="AD4" s="278">
        <v>1</v>
      </c>
      <c r="AE4" s="279">
        <v>1</v>
      </c>
      <c r="AF4" s="279">
        <v>1</v>
      </c>
      <c r="AG4" s="279">
        <v>1</v>
      </c>
      <c r="AH4" s="279">
        <v>1</v>
      </c>
      <c r="AI4" s="278">
        <v>1</v>
      </c>
      <c r="AJ4" s="278">
        <v>1</v>
      </c>
      <c r="AK4" s="278">
        <v>0</v>
      </c>
      <c r="AL4" s="278">
        <v>0</v>
      </c>
      <c r="AM4" s="278">
        <v>0</v>
      </c>
      <c r="AN4" s="278">
        <v>1</v>
      </c>
      <c r="AO4" s="278">
        <v>1</v>
      </c>
      <c r="AP4" s="278">
        <v>1</v>
      </c>
      <c r="AQ4" s="278">
        <v>1</v>
      </c>
      <c r="AR4" s="278">
        <v>0</v>
      </c>
      <c r="AS4" s="280">
        <v>0</v>
      </c>
    </row>
    <row r="5" spans="1:46" s="186" customFormat="1" ht="55.2" customHeight="1" x14ac:dyDescent="0.4">
      <c r="B5" s="281" t="s">
        <v>32630</v>
      </c>
      <c r="C5" s="282" t="s">
        <v>33952</v>
      </c>
      <c r="D5" s="283" t="s">
        <v>174</v>
      </c>
      <c r="E5" s="283" t="s">
        <v>187</v>
      </c>
      <c r="F5" s="283" t="s">
        <v>32633</v>
      </c>
      <c r="G5" s="283" t="s">
        <v>175</v>
      </c>
      <c r="H5" s="283" t="s">
        <v>176</v>
      </c>
      <c r="I5" s="283" t="s">
        <v>185</v>
      </c>
      <c r="J5" s="283" t="s">
        <v>186</v>
      </c>
      <c r="K5" s="283" t="s">
        <v>32634</v>
      </c>
      <c r="L5" s="283" t="s">
        <v>32635</v>
      </c>
      <c r="M5" s="283" t="s">
        <v>32629</v>
      </c>
      <c r="N5" s="283" t="s">
        <v>32613</v>
      </c>
      <c r="O5" s="283" t="s">
        <v>32621</v>
      </c>
      <c r="P5" s="283" t="s">
        <v>32614</v>
      </c>
      <c r="Q5" s="283" t="s">
        <v>170</v>
      </c>
      <c r="R5" s="283" t="s">
        <v>32682</v>
      </c>
      <c r="S5" s="283" t="s">
        <v>260</v>
      </c>
      <c r="T5" s="283" t="s">
        <v>32623</v>
      </c>
      <c r="U5" s="283" t="s">
        <v>32624</v>
      </c>
      <c r="V5" s="283" t="s">
        <v>115</v>
      </c>
      <c r="W5" s="283" t="s">
        <v>34101</v>
      </c>
      <c r="X5" s="283" t="s">
        <v>34082</v>
      </c>
      <c r="Y5" s="283" t="s">
        <v>32615</v>
      </c>
      <c r="Z5" s="283" t="s">
        <v>32616</v>
      </c>
      <c r="AA5" s="283" t="s">
        <v>32625</v>
      </c>
      <c r="AB5" s="283" t="s">
        <v>32626</v>
      </c>
      <c r="AC5" s="283" t="s">
        <v>32619</v>
      </c>
      <c r="AD5" s="283" t="s">
        <v>32612</v>
      </c>
      <c r="AE5" s="283" t="s">
        <v>61</v>
      </c>
      <c r="AF5" s="283" t="s">
        <v>62</v>
      </c>
      <c r="AG5" s="283" t="s">
        <v>63</v>
      </c>
      <c r="AH5" s="283" t="s">
        <v>32617</v>
      </c>
      <c r="AI5" s="283" t="s">
        <v>88</v>
      </c>
      <c r="AJ5" s="283" t="s">
        <v>178</v>
      </c>
      <c r="AK5" s="283" t="s">
        <v>32620</v>
      </c>
      <c r="AL5" s="283" t="s">
        <v>32622</v>
      </c>
      <c r="AM5" s="283" t="s">
        <v>249</v>
      </c>
      <c r="AN5" s="283" t="s">
        <v>116</v>
      </c>
      <c r="AO5" s="283" t="s">
        <v>117</v>
      </c>
      <c r="AP5" s="283" t="s">
        <v>118</v>
      </c>
      <c r="AQ5" s="283" t="s">
        <v>32618</v>
      </c>
      <c r="AR5" s="283" t="s">
        <v>32636</v>
      </c>
      <c r="AS5" s="284" t="s">
        <v>214</v>
      </c>
    </row>
    <row r="6" spans="1:46" s="187" customFormat="1" ht="15" customHeight="1" x14ac:dyDescent="0.4">
      <c r="B6" s="285" t="s">
        <v>107</v>
      </c>
      <c r="C6" s="253" t="s">
        <v>108</v>
      </c>
      <c r="D6" s="254" t="s">
        <v>107</v>
      </c>
      <c r="E6" s="254" t="s">
        <v>107</v>
      </c>
      <c r="F6" s="254" t="s">
        <v>107</v>
      </c>
      <c r="G6" s="254" t="s">
        <v>107</v>
      </c>
      <c r="H6" s="253" t="s">
        <v>108</v>
      </c>
      <c r="I6" s="254" t="s">
        <v>107</v>
      </c>
      <c r="J6" s="253" t="s">
        <v>108</v>
      </c>
      <c r="K6" s="254" t="s">
        <v>107</v>
      </c>
      <c r="L6" s="253" t="s">
        <v>108</v>
      </c>
      <c r="M6" s="254" t="s">
        <v>107</v>
      </c>
      <c r="N6" s="254" t="s">
        <v>107</v>
      </c>
      <c r="O6" s="254" t="s">
        <v>107</v>
      </c>
      <c r="P6" s="253" t="s">
        <v>108</v>
      </c>
      <c r="Q6" s="253" t="s">
        <v>108</v>
      </c>
      <c r="R6" s="253" t="s">
        <v>108</v>
      </c>
      <c r="S6" s="253" t="s">
        <v>108</v>
      </c>
      <c r="T6" s="253" t="s">
        <v>108</v>
      </c>
      <c r="U6" s="253" t="s">
        <v>108</v>
      </c>
      <c r="V6" s="254" t="s">
        <v>107</v>
      </c>
      <c r="W6" s="253" t="s">
        <v>108</v>
      </c>
      <c r="X6" s="253" t="s">
        <v>108</v>
      </c>
      <c r="Y6" s="254" t="s">
        <v>107</v>
      </c>
      <c r="Z6" s="254" t="s">
        <v>107</v>
      </c>
      <c r="AA6" s="253" t="s">
        <v>108</v>
      </c>
      <c r="AB6" s="253" t="s">
        <v>108</v>
      </c>
      <c r="AC6" s="254" t="s">
        <v>107</v>
      </c>
      <c r="AD6" s="254" t="s">
        <v>107</v>
      </c>
      <c r="AE6" s="254" t="s">
        <v>107</v>
      </c>
      <c r="AF6" s="254" t="s">
        <v>107</v>
      </c>
      <c r="AG6" s="254" t="s">
        <v>107</v>
      </c>
      <c r="AH6" s="254" t="s">
        <v>107</v>
      </c>
      <c r="AI6" s="254" t="s">
        <v>107</v>
      </c>
      <c r="AJ6" s="254" t="s">
        <v>107</v>
      </c>
      <c r="AK6" s="253" t="s">
        <v>108</v>
      </c>
      <c r="AL6" s="253" t="s">
        <v>108</v>
      </c>
      <c r="AM6" s="253" t="s">
        <v>108</v>
      </c>
      <c r="AN6" s="254" t="s">
        <v>107</v>
      </c>
      <c r="AO6" s="254" t="s">
        <v>107</v>
      </c>
      <c r="AP6" s="254" t="s">
        <v>107</v>
      </c>
      <c r="AQ6" s="254" t="s">
        <v>107</v>
      </c>
      <c r="AR6" s="253" t="s">
        <v>108</v>
      </c>
      <c r="AS6" s="286" t="s">
        <v>108</v>
      </c>
    </row>
    <row r="7" spans="1:46" s="188" customFormat="1" ht="55.2" customHeight="1" x14ac:dyDescent="0.4">
      <c r="B7" s="260"/>
      <c r="C7" s="261"/>
      <c r="D7" s="262" t="s">
        <v>34053</v>
      </c>
      <c r="E7" s="262" t="s">
        <v>34053</v>
      </c>
      <c r="F7" s="262" t="s">
        <v>34053</v>
      </c>
      <c r="G7" s="262" t="s">
        <v>34053</v>
      </c>
      <c r="H7" s="262" t="s">
        <v>34053</v>
      </c>
      <c r="I7" s="262" t="s">
        <v>34053</v>
      </c>
      <c r="J7" s="262" t="s">
        <v>34053</v>
      </c>
      <c r="K7" s="262" t="s">
        <v>34053</v>
      </c>
      <c r="L7" s="262" t="s">
        <v>34053</v>
      </c>
      <c r="M7" s="255" t="s">
        <v>34054</v>
      </c>
      <c r="N7" s="263" t="s">
        <v>34055</v>
      </c>
      <c r="O7" s="255" t="s">
        <v>34056</v>
      </c>
      <c r="P7" s="263" t="s">
        <v>34055</v>
      </c>
      <c r="Q7" s="264" t="s">
        <v>34057</v>
      </c>
      <c r="R7" s="265" t="s">
        <v>34058</v>
      </c>
      <c r="S7" s="255" t="s">
        <v>34059</v>
      </c>
      <c r="T7" s="266" t="s">
        <v>34060</v>
      </c>
      <c r="U7" s="266" t="s">
        <v>34060</v>
      </c>
      <c r="V7" s="255" t="s">
        <v>34061</v>
      </c>
      <c r="W7" s="255" t="s">
        <v>34062</v>
      </c>
      <c r="X7" s="267" t="s">
        <v>34063</v>
      </c>
      <c r="Y7" s="262" t="s">
        <v>33969</v>
      </c>
      <c r="Z7" s="262" t="s">
        <v>33969</v>
      </c>
      <c r="AA7" s="255" t="s">
        <v>34064</v>
      </c>
      <c r="AB7" s="255" t="s">
        <v>34064</v>
      </c>
      <c r="AC7" s="265" t="s">
        <v>34065</v>
      </c>
      <c r="AD7" s="264" t="s">
        <v>34066</v>
      </c>
      <c r="AE7" s="264" t="s">
        <v>34067</v>
      </c>
      <c r="AF7" s="264" t="s">
        <v>34067</v>
      </c>
      <c r="AG7" s="264" t="s">
        <v>34067</v>
      </c>
      <c r="AH7" s="255" t="s">
        <v>34068</v>
      </c>
      <c r="AI7" s="264" t="s">
        <v>34069</v>
      </c>
      <c r="AJ7" s="255" t="s">
        <v>34070</v>
      </c>
      <c r="AK7" s="265" t="s">
        <v>34065</v>
      </c>
      <c r="AL7" s="262" t="s">
        <v>33969</v>
      </c>
      <c r="AM7" s="262" t="s">
        <v>34071</v>
      </c>
      <c r="AN7" s="264" t="s">
        <v>34072</v>
      </c>
      <c r="AO7" s="262" t="s">
        <v>34073</v>
      </c>
      <c r="AP7" s="262" t="s">
        <v>34074</v>
      </c>
      <c r="AQ7" s="262" t="s">
        <v>34075</v>
      </c>
      <c r="AR7" s="262" t="s">
        <v>34076</v>
      </c>
      <c r="AS7" s="268"/>
    </row>
    <row r="8" spans="1:46" s="297" customFormat="1" ht="15" customHeight="1" thickBot="1" x14ac:dyDescent="0.45">
      <c r="A8" s="244"/>
      <c r="B8" s="289"/>
      <c r="C8" s="290"/>
      <c r="D8" s="291" t="s">
        <v>99</v>
      </c>
      <c r="E8" s="291" t="s">
        <v>127</v>
      </c>
      <c r="F8" s="291" t="s">
        <v>32637</v>
      </c>
      <c r="G8" s="291" t="s">
        <v>102</v>
      </c>
      <c r="H8" s="291" t="s">
        <v>103</v>
      </c>
      <c r="I8" s="291" t="s">
        <v>104</v>
      </c>
      <c r="J8" s="291" t="s">
        <v>105</v>
      </c>
      <c r="K8" s="291" t="s">
        <v>32681</v>
      </c>
      <c r="L8" s="291" t="s">
        <v>32638</v>
      </c>
      <c r="M8" s="291" t="s">
        <v>6</v>
      </c>
      <c r="N8" s="292" t="s">
        <v>8</v>
      </c>
      <c r="O8" s="291" t="s">
        <v>10</v>
      </c>
      <c r="P8" s="292" t="s">
        <v>9</v>
      </c>
      <c r="Q8" s="291" t="s">
        <v>169</v>
      </c>
      <c r="R8" s="291" t="s">
        <v>11</v>
      </c>
      <c r="S8" s="291"/>
      <c r="T8" s="291" t="s">
        <v>252</v>
      </c>
      <c r="U8" s="291" t="s">
        <v>21</v>
      </c>
      <c r="V8" s="291" t="s">
        <v>17</v>
      </c>
      <c r="W8" s="291" t="s">
        <v>163</v>
      </c>
      <c r="X8" s="291" t="s">
        <v>19</v>
      </c>
      <c r="Y8" s="291" t="s">
        <v>253</v>
      </c>
      <c r="Z8" s="293" t="s">
        <v>33193</v>
      </c>
      <c r="AA8" s="293" t="s">
        <v>188</v>
      </c>
      <c r="AB8" s="293" t="s">
        <v>189</v>
      </c>
      <c r="AC8" s="291" t="s">
        <v>199</v>
      </c>
      <c r="AD8" s="294" t="s">
        <v>16</v>
      </c>
      <c r="AE8" s="295" t="s">
        <v>13</v>
      </c>
      <c r="AF8" s="295" t="s">
        <v>14</v>
      </c>
      <c r="AG8" s="295" t="s">
        <v>15</v>
      </c>
      <c r="AH8" s="294" t="s">
        <v>209</v>
      </c>
      <c r="AI8" s="294" t="s">
        <v>210</v>
      </c>
      <c r="AJ8" s="291" t="s">
        <v>211</v>
      </c>
      <c r="AK8" s="291" t="s">
        <v>33583</v>
      </c>
      <c r="AL8" s="291" t="s">
        <v>33584</v>
      </c>
      <c r="AM8" s="291"/>
      <c r="AN8" s="291"/>
      <c r="AO8" s="291"/>
      <c r="AP8" s="291"/>
      <c r="AQ8" s="291"/>
      <c r="AR8" s="291"/>
      <c r="AS8" s="296"/>
    </row>
    <row r="9" spans="1:46" s="16" customFormat="1" ht="16" customHeight="1" thickTop="1" x14ac:dyDescent="0.4">
      <c r="B9" s="231">
        <v>1</v>
      </c>
      <c r="C9" s="232"/>
      <c r="D9" s="233" t="s">
        <v>34789</v>
      </c>
      <c r="E9" s="233" t="s">
        <v>34789</v>
      </c>
      <c r="F9" s="234" t="s">
        <v>34789</v>
      </c>
      <c r="G9" s="234" t="s">
        <v>34789</v>
      </c>
      <c r="H9" s="234" t="s">
        <v>34789</v>
      </c>
      <c r="I9" s="234" t="s">
        <v>34789</v>
      </c>
      <c r="J9" s="234" t="s">
        <v>34789</v>
      </c>
      <c r="K9" s="234" t="s">
        <v>34789</v>
      </c>
      <c r="L9" s="234" t="s">
        <v>34789</v>
      </c>
      <c r="M9" s="235" t="s">
        <v>55</v>
      </c>
      <c r="N9" s="235">
        <v>0.1</v>
      </c>
      <c r="O9" s="236" t="str">
        <f t="shared" ref="O9:O40" si="0">IF(LEN(B9)&gt;0,"KG","")</f>
        <v>KG</v>
      </c>
      <c r="P9" s="235"/>
      <c r="Q9" s="234"/>
      <c r="R9" s="237"/>
      <c r="S9" s="235"/>
      <c r="T9" s="236" t="str">
        <f t="shared" ref="T9:T40" si="1">IF(S9&lt;&gt;"",MID(S9,1,4),"")</f>
        <v/>
      </c>
      <c r="U9" s="236" t="str">
        <f t="shared" ref="U9:U40" si="2">IF(S9&lt;&gt;"",MID(S9,6,2)&amp;MID(S9,9,3)&amp;MID(S9,13,16),"")</f>
        <v/>
      </c>
      <c r="V9" s="238" t="s">
        <v>34839</v>
      </c>
      <c r="W9" s="239"/>
      <c r="X9" s="235"/>
      <c r="Y9" s="235" t="s">
        <v>192</v>
      </c>
      <c r="Z9" s="235" t="s">
        <v>190</v>
      </c>
      <c r="AA9" s="235"/>
      <c r="AB9" s="235"/>
      <c r="AC9" s="235">
        <v>60</v>
      </c>
      <c r="AD9" s="236" t="str">
        <f t="shared" ref="AD9:AD40" si="3">IF(LEN(B9)&gt;0,"MM","")</f>
        <v>MM</v>
      </c>
      <c r="AE9" s="235">
        <v>10</v>
      </c>
      <c r="AF9" s="235">
        <v>10</v>
      </c>
      <c r="AG9" s="235">
        <v>10</v>
      </c>
      <c r="AH9" s="240">
        <v>200</v>
      </c>
      <c r="AI9" s="236" t="str">
        <f t="shared" ref="AI9:AI40" si="4">IF(AH9&lt;&gt;"","CHF","")</f>
        <v>CHF</v>
      </c>
      <c r="AJ9" s="235">
        <v>1</v>
      </c>
      <c r="AK9" s="235"/>
      <c r="AL9" s="235"/>
      <c r="AM9" s="241"/>
      <c r="AN9" s="234"/>
      <c r="AO9" s="234"/>
      <c r="AP9" s="234"/>
      <c r="AQ9" s="234"/>
      <c r="AR9" s="242"/>
      <c r="AS9" s="243"/>
    </row>
    <row r="10" spans="1:46" s="16" customFormat="1" ht="16" customHeight="1" x14ac:dyDescent="0.4">
      <c r="B10" s="194">
        <v>2</v>
      </c>
      <c r="C10" s="224"/>
      <c r="D10" s="195" t="s">
        <v>34790</v>
      </c>
      <c r="E10" s="195" t="s">
        <v>34790</v>
      </c>
      <c r="F10" s="195" t="s">
        <v>34790</v>
      </c>
      <c r="G10" s="195" t="s">
        <v>34790</v>
      </c>
      <c r="H10" s="195" t="s">
        <v>34790</v>
      </c>
      <c r="I10" s="195" t="s">
        <v>34790</v>
      </c>
      <c r="J10" s="195" t="s">
        <v>34790</v>
      </c>
      <c r="K10" s="195" t="s">
        <v>34790</v>
      </c>
      <c r="L10" s="195" t="s">
        <v>34790</v>
      </c>
      <c r="M10" s="196" t="s">
        <v>55</v>
      </c>
      <c r="N10" s="196">
        <v>0.1</v>
      </c>
      <c r="O10" s="197" t="str">
        <f t="shared" si="0"/>
        <v>KG</v>
      </c>
      <c r="P10" s="196"/>
      <c r="Q10" s="195"/>
      <c r="R10" s="198"/>
      <c r="S10" s="196"/>
      <c r="T10" s="197" t="str">
        <f t="shared" si="1"/>
        <v/>
      </c>
      <c r="U10" s="197" t="str">
        <f t="shared" si="2"/>
        <v/>
      </c>
      <c r="V10" s="238" t="s">
        <v>34840</v>
      </c>
      <c r="W10" s="200"/>
      <c r="X10" s="196"/>
      <c r="Y10" s="196" t="s">
        <v>190</v>
      </c>
      <c r="Z10" s="196" t="s">
        <v>190</v>
      </c>
      <c r="AA10" s="196"/>
      <c r="AB10" s="196"/>
      <c r="AC10" s="196">
        <v>60</v>
      </c>
      <c r="AD10" s="197" t="str">
        <f t="shared" si="3"/>
        <v>MM</v>
      </c>
      <c r="AE10" s="196">
        <v>10</v>
      </c>
      <c r="AF10" s="196">
        <v>10</v>
      </c>
      <c r="AG10" s="196">
        <v>10</v>
      </c>
      <c r="AH10" s="226">
        <v>200</v>
      </c>
      <c r="AI10" s="197" t="str">
        <f t="shared" si="4"/>
        <v>CHF</v>
      </c>
      <c r="AJ10" s="196">
        <v>1</v>
      </c>
      <c r="AK10" s="196"/>
      <c r="AL10" s="196"/>
      <c r="AM10" s="217"/>
      <c r="AN10" s="195"/>
      <c r="AO10" s="195"/>
      <c r="AP10" s="195"/>
      <c r="AQ10" s="195"/>
      <c r="AR10" s="201"/>
      <c r="AS10" s="202"/>
    </row>
    <row r="11" spans="1:46" s="16" customFormat="1" ht="16" customHeight="1" x14ac:dyDescent="0.4">
      <c r="B11" s="194">
        <v>3</v>
      </c>
      <c r="C11" s="224"/>
      <c r="D11" s="195" t="s">
        <v>34791</v>
      </c>
      <c r="E11" s="195" t="s">
        <v>34791</v>
      </c>
      <c r="F11" s="195" t="s">
        <v>34791</v>
      </c>
      <c r="G11" s="195" t="s">
        <v>34791</v>
      </c>
      <c r="H11" s="195" t="s">
        <v>34791</v>
      </c>
      <c r="I11" s="195" t="s">
        <v>34791</v>
      </c>
      <c r="J11" s="195" t="s">
        <v>34791</v>
      </c>
      <c r="K11" s="195" t="s">
        <v>34791</v>
      </c>
      <c r="L11" s="195" t="s">
        <v>34791</v>
      </c>
      <c r="M11" s="196" t="s">
        <v>55</v>
      </c>
      <c r="N11" s="196">
        <v>0.1</v>
      </c>
      <c r="O11" s="197" t="str">
        <f t="shared" si="0"/>
        <v>KG</v>
      </c>
      <c r="P11" s="196"/>
      <c r="Q11" s="195"/>
      <c r="R11" s="198"/>
      <c r="S11" s="196"/>
      <c r="T11" s="197" t="str">
        <f t="shared" si="1"/>
        <v/>
      </c>
      <c r="U11" s="197" t="str">
        <f t="shared" si="2"/>
        <v/>
      </c>
      <c r="V11" s="238" t="s">
        <v>34841</v>
      </c>
      <c r="W11" s="200"/>
      <c r="X11" s="196"/>
      <c r="Y11" s="196" t="s">
        <v>192</v>
      </c>
      <c r="Z11" s="196" t="s">
        <v>190</v>
      </c>
      <c r="AA11" s="196"/>
      <c r="AB11" s="196"/>
      <c r="AC11" s="196">
        <v>60</v>
      </c>
      <c r="AD11" s="197" t="str">
        <f t="shared" si="3"/>
        <v>MM</v>
      </c>
      <c r="AE11" s="196">
        <v>10</v>
      </c>
      <c r="AF11" s="196">
        <v>10</v>
      </c>
      <c r="AG11" s="196">
        <v>10</v>
      </c>
      <c r="AH11" s="226">
        <v>200</v>
      </c>
      <c r="AI11" s="197" t="str">
        <f t="shared" si="4"/>
        <v>CHF</v>
      </c>
      <c r="AJ11" s="196">
        <v>1</v>
      </c>
      <c r="AK11" s="196"/>
      <c r="AL11" s="196"/>
      <c r="AM11" s="217"/>
      <c r="AN11" s="195"/>
      <c r="AO11" s="195"/>
      <c r="AP11" s="195"/>
      <c r="AQ11" s="195"/>
      <c r="AR11" s="201"/>
      <c r="AS11" s="202"/>
    </row>
    <row r="12" spans="1:46" s="16" customFormat="1" ht="16" customHeight="1" x14ac:dyDescent="0.4">
      <c r="B12" s="194">
        <v>4</v>
      </c>
      <c r="C12" s="224"/>
      <c r="D12" s="195" t="s">
        <v>34792</v>
      </c>
      <c r="E12" s="195" t="s">
        <v>34792</v>
      </c>
      <c r="F12" s="195" t="s">
        <v>34792</v>
      </c>
      <c r="G12" s="195" t="s">
        <v>34792</v>
      </c>
      <c r="H12" s="195" t="s">
        <v>34792</v>
      </c>
      <c r="I12" s="195" t="s">
        <v>34792</v>
      </c>
      <c r="J12" s="195" t="s">
        <v>34792</v>
      </c>
      <c r="K12" s="195" t="s">
        <v>34792</v>
      </c>
      <c r="L12" s="195" t="s">
        <v>34792</v>
      </c>
      <c r="M12" s="196" t="s">
        <v>55</v>
      </c>
      <c r="N12" s="196">
        <v>0.1</v>
      </c>
      <c r="O12" s="197" t="str">
        <f t="shared" si="0"/>
        <v>KG</v>
      </c>
      <c r="P12" s="196"/>
      <c r="Q12" s="195"/>
      <c r="R12" s="198"/>
      <c r="S12" s="196"/>
      <c r="T12" s="197" t="str">
        <f t="shared" si="1"/>
        <v/>
      </c>
      <c r="U12" s="197" t="str">
        <f t="shared" si="2"/>
        <v/>
      </c>
      <c r="V12" s="238" t="s">
        <v>34842</v>
      </c>
      <c r="W12" s="200"/>
      <c r="X12" s="196"/>
      <c r="Y12" s="196" t="s">
        <v>190</v>
      </c>
      <c r="Z12" s="196" t="s">
        <v>190</v>
      </c>
      <c r="AA12" s="196"/>
      <c r="AB12" s="196"/>
      <c r="AC12" s="196">
        <v>60</v>
      </c>
      <c r="AD12" s="197" t="str">
        <f t="shared" si="3"/>
        <v>MM</v>
      </c>
      <c r="AE12" s="196">
        <v>10</v>
      </c>
      <c r="AF12" s="196">
        <v>10</v>
      </c>
      <c r="AG12" s="196">
        <v>10</v>
      </c>
      <c r="AH12" s="226">
        <v>200</v>
      </c>
      <c r="AI12" s="197" t="str">
        <f t="shared" si="4"/>
        <v>CHF</v>
      </c>
      <c r="AJ12" s="196">
        <v>1</v>
      </c>
      <c r="AK12" s="196"/>
      <c r="AL12" s="196"/>
      <c r="AM12" s="217"/>
      <c r="AN12" s="195"/>
      <c r="AO12" s="195"/>
      <c r="AP12" s="195"/>
      <c r="AQ12" s="195"/>
      <c r="AR12" s="201"/>
      <c r="AS12" s="202"/>
    </row>
    <row r="13" spans="1:46" s="16" customFormat="1" ht="16" customHeight="1" x14ac:dyDescent="0.4">
      <c r="B13" s="194">
        <v>5</v>
      </c>
      <c r="C13" s="224"/>
      <c r="D13" s="195" t="s">
        <v>34793</v>
      </c>
      <c r="E13" s="195" t="s">
        <v>34793</v>
      </c>
      <c r="F13" s="195" t="s">
        <v>34793</v>
      </c>
      <c r="G13" s="195" t="s">
        <v>34793</v>
      </c>
      <c r="H13" s="195" t="s">
        <v>34793</v>
      </c>
      <c r="I13" s="195" t="s">
        <v>34793</v>
      </c>
      <c r="J13" s="195" t="s">
        <v>34793</v>
      </c>
      <c r="K13" s="195" t="s">
        <v>34793</v>
      </c>
      <c r="L13" s="195" t="s">
        <v>34793</v>
      </c>
      <c r="M13" s="196" t="s">
        <v>55</v>
      </c>
      <c r="N13" s="196">
        <v>0.1</v>
      </c>
      <c r="O13" s="197" t="str">
        <f t="shared" si="0"/>
        <v>KG</v>
      </c>
      <c r="P13" s="196"/>
      <c r="Q13" s="195"/>
      <c r="R13" s="198"/>
      <c r="S13" s="196"/>
      <c r="T13" s="197" t="str">
        <f t="shared" si="1"/>
        <v/>
      </c>
      <c r="U13" s="197" t="str">
        <f t="shared" si="2"/>
        <v/>
      </c>
      <c r="V13" s="238" t="s">
        <v>34843</v>
      </c>
      <c r="W13" s="200"/>
      <c r="X13" s="196"/>
      <c r="Y13" s="196" t="s">
        <v>192</v>
      </c>
      <c r="Z13" s="196" t="s">
        <v>190</v>
      </c>
      <c r="AA13" s="196"/>
      <c r="AB13" s="196"/>
      <c r="AC13" s="196">
        <v>60</v>
      </c>
      <c r="AD13" s="197" t="str">
        <f t="shared" si="3"/>
        <v>MM</v>
      </c>
      <c r="AE13" s="196">
        <v>10</v>
      </c>
      <c r="AF13" s="196">
        <v>10</v>
      </c>
      <c r="AG13" s="196">
        <v>10</v>
      </c>
      <c r="AH13" s="226">
        <v>200</v>
      </c>
      <c r="AI13" s="197" t="str">
        <f t="shared" si="4"/>
        <v>CHF</v>
      </c>
      <c r="AJ13" s="196">
        <v>1</v>
      </c>
      <c r="AK13" s="196"/>
      <c r="AL13" s="196"/>
      <c r="AM13" s="217"/>
      <c r="AN13" s="195"/>
      <c r="AO13" s="195"/>
      <c r="AP13" s="195"/>
      <c r="AQ13" s="195"/>
      <c r="AR13" s="201"/>
      <c r="AS13" s="202"/>
    </row>
    <row r="14" spans="1:46" s="16" customFormat="1" ht="16" customHeight="1" x14ac:dyDescent="0.4">
      <c r="B14" s="194">
        <v>6</v>
      </c>
      <c r="C14" s="224"/>
      <c r="D14" s="222" t="s">
        <v>34794</v>
      </c>
      <c r="E14" s="222" t="s">
        <v>34794</v>
      </c>
      <c r="F14" s="222" t="s">
        <v>34794</v>
      </c>
      <c r="G14" s="222" t="s">
        <v>34794</v>
      </c>
      <c r="H14" s="222" t="s">
        <v>34794</v>
      </c>
      <c r="I14" s="222" t="s">
        <v>34794</v>
      </c>
      <c r="J14" s="222" t="s">
        <v>34794</v>
      </c>
      <c r="K14" s="222" t="s">
        <v>34794</v>
      </c>
      <c r="L14" s="222" t="s">
        <v>34794</v>
      </c>
      <c r="M14" s="196" t="s">
        <v>55</v>
      </c>
      <c r="N14" s="196">
        <v>0.1</v>
      </c>
      <c r="O14" s="197" t="str">
        <f t="shared" si="0"/>
        <v>KG</v>
      </c>
      <c r="P14" s="196"/>
      <c r="Q14" s="195"/>
      <c r="R14" s="198"/>
      <c r="S14" s="196"/>
      <c r="T14" s="197" t="str">
        <f t="shared" si="1"/>
        <v/>
      </c>
      <c r="U14" s="197" t="str">
        <f t="shared" si="2"/>
        <v/>
      </c>
      <c r="V14" s="238" t="s">
        <v>34844</v>
      </c>
      <c r="W14" s="200"/>
      <c r="X14" s="196"/>
      <c r="Y14" s="196" t="s">
        <v>190</v>
      </c>
      <c r="Z14" s="196" t="s">
        <v>190</v>
      </c>
      <c r="AA14" s="196"/>
      <c r="AB14" s="196"/>
      <c r="AC14" s="196">
        <v>60</v>
      </c>
      <c r="AD14" s="197" t="str">
        <f t="shared" si="3"/>
        <v>MM</v>
      </c>
      <c r="AE14" s="196">
        <v>10</v>
      </c>
      <c r="AF14" s="196">
        <v>10</v>
      </c>
      <c r="AG14" s="196">
        <v>10</v>
      </c>
      <c r="AH14" s="226">
        <v>200</v>
      </c>
      <c r="AI14" s="197" t="str">
        <f t="shared" si="4"/>
        <v>CHF</v>
      </c>
      <c r="AJ14" s="196">
        <v>1</v>
      </c>
      <c r="AK14" s="196" t="s">
        <v>171</v>
      </c>
      <c r="AL14" s="196"/>
      <c r="AM14" s="217"/>
      <c r="AN14" s="195"/>
      <c r="AO14" s="195"/>
      <c r="AP14" s="195"/>
      <c r="AQ14" s="195"/>
      <c r="AR14" s="201" t="s">
        <v>171</v>
      </c>
      <c r="AS14" s="202" t="s">
        <v>171</v>
      </c>
    </row>
    <row r="15" spans="1:46" s="16" customFormat="1" ht="16" customHeight="1" x14ac:dyDescent="0.4">
      <c r="B15" s="194">
        <v>7</v>
      </c>
      <c r="C15" s="224"/>
      <c r="D15" s="195" t="s">
        <v>34795</v>
      </c>
      <c r="E15" s="195" t="s">
        <v>34795</v>
      </c>
      <c r="F15" s="195" t="s">
        <v>34795</v>
      </c>
      <c r="G15" s="195" t="s">
        <v>34795</v>
      </c>
      <c r="H15" s="195" t="s">
        <v>34795</v>
      </c>
      <c r="I15" s="195" t="s">
        <v>34795</v>
      </c>
      <c r="J15" s="195" t="s">
        <v>34795</v>
      </c>
      <c r="K15" s="195" t="s">
        <v>34795</v>
      </c>
      <c r="L15" s="195" t="s">
        <v>34795</v>
      </c>
      <c r="M15" s="196" t="s">
        <v>55</v>
      </c>
      <c r="N15" s="196">
        <v>0.1</v>
      </c>
      <c r="O15" s="197" t="str">
        <f t="shared" si="0"/>
        <v>KG</v>
      </c>
      <c r="P15" s="196" t="s">
        <v>171</v>
      </c>
      <c r="Q15" s="195"/>
      <c r="R15" s="198"/>
      <c r="S15" s="196" t="s">
        <v>171</v>
      </c>
      <c r="T15" s="197" t="str">
        <f t="shared" si="1"/>
        <v/>
      </c>
      <c r="U15" s="197" t="str">
        <f t="shared" si="2"/>
        <v/>
      </c>
      <c r="V15" s="238" t="s">
        <v>34845</v>
      </c>
      <c r="W15" s="200" t="s">
        <v>171</v>
      </c>
      <c r="X15" s="196" t="s">
        <v>171</v>
      </c>
      <c r="Y15" s="196" t="s">
        <v>192</v>
      </c>
      <c r="Z15" s="196" t="s">
        <v>190</v>
      </c>
      <c r="AA15" s="196" t="s">
        <v>171</v>
      </c>
      <c r="AB15" s="196" t="s">
        <v>171</v>
      </c>
      <c r="AC15" s="196">
        <v>60</v>
      </c>
      <c r="AD15" s="197" t="str">
        <f t="shared" si="3"/>
        <v>MM</v>
      </c>
      <c r="AE15" s="196">
        <v>10</v>
      </c>
      <c r="AF15" s="196">
        <v>10</v>
      </c>
      <c r="AG15" s="196">
        <v>10</v>
      </c>
      <c r="AH15" s="226">
        <v>200</v>
      </c>
      <c r="AI15" s="197" t="str">
        <f t="shared" si="4"/>
        <v>CHF</v>
      </c>
      <c r="AJ15" s="196">
        <v>1</v>
      </c>
      <c r="AK15" s="196" t="s">
        <v>171</v>
      </c>
      <c r="AL15" s="196"/>
      <c r="AM15" s="217"/>
      <c r="AN15" s="222"/>
      <c r="AO15" s="195"/>
      <c r="AP15" s="195" t="s">
        <v>171</v>
      </c>
      <c r="AQ15" s="195" t="s">
        <v>171</v>
      </c>
      <c r="AR15" s="201" t="s">
        <v>171</v>
      </c>
      <c r="AS15" s="202" t="s">
        <v>171</v>
      </c>
    </row>
    <row r="16" spans="1:46" s="16" customFormat="1" ht="16" customHeight="1" x14ac:dyDescent="0.4">
      <c r="B16" s="194">
        <v>8</v>
      </c>
      <c r="C16" s="224"/>
      <c r="D16" s="195" t="s">
        <v>34796</v>
      </c>
      <c r="E16" s="195" t="s">
        <v>34796</v>
      </c>
      <c r="F16" s="195" t="s">
        <v>34796</v>
      </c>
      <c r="G16" s="195" t="s">
        <v>34796</v>
      </c>
      <c r="H16" s="195" t="s">
        <v>34796</v>
      </c>
      <c r="I16" s="195" t="s">
        <v>34796</v>
      </c>
      <c r="J16" s="195" t="s">
        <v>34796</v>
      </c>
      <c r="K16" s="195" t="s">
        <v>34796</v>
      </c>
      <c r="L16" s="195" t="s">
        <v>34796</v>
      </c>
      <c r="M16" s="196" t="s">
        <v>55</v>
      </c>
      <c r="N16" s="196">
        <v>0.1</v>
      </c>
      <c r="O16" s="197" t="str">
        <f t="shared" si="0"/>
        <v>KG</v>
      </c>
      <c r="P16" s="196" t="s">
        <v>171</v>
      </c>
      <c r="Q16" s="195"/>
      <c r="R16" s="198"/>
      <c r="S16" s="196" t="s">
        <v>171</v>
      </c>
      <c r="T16" s="197" t="str">
        <f t="shared" si="1"/>
        <v/>
      </c>
      <c r="U16" s="197" t="str">
        <f t="shared" si="2"/>
        <v/>
      </c>
      <c r="V16" s="238" t="s">
        <v>34846</v>
      </c>
      <c r="W16" s="200" t="s">
        <v>171</v>
      </c>
      <c r="X16" s="196" t="s">
        <v>171</v>
      </c>
      <c r="Y16" s="196" t="s">
        <v>190</v>
      </c>
      <c r="Z16" s="196" t="s">
        <v>190</v>
      </c>
      <c r="AA16" s="196" t="s">
        <v>171</v>
      </c>
      <c r="AB16" s="196" t="s">
        <v>171</v>
      </c>
      <c r="AC16" s="196">
        <v>60</v>
      </c>
      <c r="AD16" s="197" t="str">
        <f t="shared" si="3"/>
        <v>MM</v>
      </c>
      <c r="AE16" s="196">
        <v>10</v>
      </c>
      <c r="AF16" s="196">
        <v>10</v>
      </c>
      <c r="AG16" s="196">
        <v>10</v>
      </c>
      <c r="AH16" s="226">
        <v>200</v>
      </c>
      <c r="AI16" s="197" t="str">
        <f t="shared" si="4"/>
        <v>CHF</v>
      </c>
      <c r="AJ16" s="196">
        <v>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v>9</v>
      </c>
      <c r="C17" s="224"/>
      <c r="D17" s="195" t="s">
        <v>34797</v>
      </c>
      <c r="E17" s="195" t="s">
        <v>34797</v>
      </c>
      <c r="F17" s="195" t="s">
        <v>34797</v>
      </c>
      <c r="G17" s="195" t="s">
        <v>34797</v>
      </c>
      <c r="H17" s="195" t="s">
        <v>34797</v>
      </c>
      <c r="I17" s="195" t="s">
        <v>34797</v>
      </c>
      <c r="J17" s="195" t="s">
        <v>34797</v>
      </c>
      <c r="K17" s="195" t="s">
        <v>34797</v>
      </c>
      <c r="L17" s="195" t="s">
        <v>34797</v>
      </c>
      <c r="M17" s="196" t="s">
        <v>55</v>
      </c>
      <c r="N17" s="196">
        <v>0.1</v>
      </c>
      <c r="O17" s="197" t="str">
        <f t="shared" si="0"/>
        <v>KG</v>
      </c>
      <c r="P17" s="196" t="s">
        <v>171</v>
      </c>
      <c r="Q17" s="195"/>
      <c r="R17" s="198"/>
      <c r="S17" s="196" t="s">
        <v>171</v>
      </c>
      <c r="T17" s="197" t="str">
        <f t="shared" si="1"/>
        <v/>
      </c>
      <c r="U17" s="197" t="str">
        <f t="shared" si="2"/>
        <v/>
      </c>
      <c r="V17" s="238" t="s">
        <v>34847</v>
      </c>
      <c r="W17" s="200" t="s">
        <v>171</v>
      </c>
      <c r="X17" s="196" t="s">
        <v>171</v>
      </c>
      <c r="Y17" s="196" t="s">
        <v>192</v>
      </c>
      <c r="Z17" s="196" t="s">
        <v>190</v>
      </c>
      <c r="AA17" s="196" t="s">
        <v>171</v>
      </c>
      <c r="AB17" s="196" t="s">
        <v>171</v>
      </c>
      <c r="AC17" s="196">
        <v>60</v>
      </c>
      <c r="AD17" s="197" t="str">
        <f t="shared" si="3"/>
        <v>MM</v>
      </c>
      <c r="AE17" s="196">
        <v>10</v>
      </c>
      <c r="AF17" s="196">
        <v>10</v>
      </c>
      <c r="AG17" s="196">
        <v>10</v>
      </c>
      <c r="AH17" s="226">
        <v>200</v>
      </c>
      <c r="AI17" s="197" t="str">
        <f t="shared" si="4"/>
        <v>CHF</v>
      </c>
      <c r="AJ17" s="196">
        <v>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v>10</v>
      </c>
      <c r="C18" s="224"/>
      <c r="D18" s="195" t="s">
        <v>34798</v>
      </c>
      <c r="E18" s="195" t="s">
        <v>34798</v>
      </c>
      <c r="F18" s="195" t="s">
        <v>34798</v>
      </c>
      <c r="G18" s="195" t="s">
        <v>34798</v>
      </c>
      <c r="H18" s="195" t="s">
        <v>34798</v>
      </c>
      <c r="I18" s="195" t="s">
        <v>34798</v>
      </c>
      <c r="J18" s="195" t="s">
        <v>34798</v>
      </c>
      <c r="K18" s="195" t="s">
        <v>34798</v>
      </c>
      <c r="L18" s="195" t="s">
        <v>34798</v>
      </c>
      <c r="M18" s="196" t="s">
        <v>55</v>
      </c>
      <c r="N18" s="196">
        <v>0.1</v>
      </c>
      <c r="O18" s="197" t="str">
        <f t="shared" si="0"/>
        <v>KG</v>
      </c>
      <c r="P18" s="196" t="s">
        <v>171</v>
      </c>
      <c r="Q18" s="195"/>
      <c r="R18" s="198"/>
      <c r="S18" s="196" t="s">
        <v>171</v>
      </c>
      <c r="T18" s="197" t="str">
        <f t="shared" si="1"/>
        <v/>
      </c>
      <c r="U18" s="197" t="str">
        <f t="shared" si="2"/>
        <v/>
      </c>
      <c r="V18" s="238" t="s">
        <v>34848</v>
      </c>
      <c r="W18" s="200" t="s">
        <v>171</v>
      </c>
      <c r="X18" s="196" t="s">
        <v>171</v>
      </c>
      <c r="Y18" s="196" t="s">
        <v>190</v>
      </c>
      <c r="Z18" s="196" t="s">
        <v>190</v>
      </c>
      <c r="AA18" s="196" t="s">
        <v>171</v>
      </c>
      <c r="AB18" s="196" t="s">
        <v>171</v>
      </c>
      <c r="AC18" s="196">
        <v>60</v>
      </c>
      <c r="AD18" s="197" t="str">
        <f t="shared" si="3"/>
        <v>MM</v>
      </c>
      <c r="AE18" s="196">
        <v>10</v>
      </c>
      <c r="AF18" s="196">
        <v>10</v>
      </c>
      <c r="AG18" s="196">
        <v>10</v>
      </c>
      <c r="AH18" s="226">
        <v>200</v>
      </c>
      <c r="AI18" s="197" t="str">
        <f t="shared" si="4"/>
        <v>CHF</v>
      </c>
      <c r="AJ18" s="196">
        <v>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v>11</v>
      </c>
      <c r="C19" s="224"/>
      <c r="D19" s="195" t="s">
        <v>34799</v>
      </c>
      <c r="E19" s="195" t="s">
        <v>34799</v>
      </c>
      <c r="F19" s="195" t="s">
        <v>34799</v>
      </c>
      <c r="G19" s="195" t="s">
        <v>34799</v>
      </c>
      <c r="H19" s="195" t="s">
        <v>34799</v>
      </c>
      <c r="I19" s="195" t="s">
        <v>34799</v>
      </c>
      <c r="J19" s="195" t="s">
        <v>34799</v>
      </c>
      <c r="K19" s="195" t="s">
        <v>34799</v>
      </c>
      <c r="L19" s="195" t="s">
        <v>34799</v>
      </c>
      <c r="M19" s="196" t="s">
        <v>55</v>
      </c>
      <c r="N19" s="196">
        <v>0.1</v>
      </c>
      <c r="O19" s="197" t="str">
        <f t="shared" si="0"/>
        <v>KG</v>
      </c>
      <c r="P19" s="196" t="s">
        <v>171</v>
      </c>
      <c r="Q19" s="195"/>
      <c r="R19" s="198"/>
      <c r="S19" s="196" t="s">
        <v>171</v>
      </c>
      <c r="T19" s="197" t="str">
        <f t="shared" si="1"/>
        <v/>
      </c>
      <c r="U19" s="197" t="str">
        <f t="shared" si="2"/>
        <v/>
      </c>
      <c r="V19" s="238" t="s">
        <v>34849</v>
      </c>
      <c r="W19" s="200" t="s">
        <v>171</v>
      </c>
      <c r="X19" s="196" t="s">
        <v>171</v>
      </c>
      <c r="Y19" s="196" t="s">
        <v>192</v>
      </c>
      <c r="Z19" s="196" t="s">
        <v>190</v>
      </c>
      <c r="AA19" s="196" t="s">
        <v>171</v>
      </c>
      <c r="AB19" s="196" t="s">
        <v>171</v>
      </c>
      <c r="AC19" s="196">
        <v>60</v>
      </c>
      <c r="AD19" s="197" t="str">
        <f t="shared" si="3"/>
        <v>MM</v>
      </c>
      <c r="AE19" s="196">
        <v>10</v>
      </c>
      <c r="AF19" s="196">
        <v>10</v>
      </c>
      <c r="AG19" s="196">
        <v>10</v>
      </c>
      <c r="AH19" s="226">
        <v>200</v>
      </c>
      <c r="AI19" s="197" t="str">
        <f t="shared" si="4"/>
        <v>CHF</v>
      </c>
      <c r="AJ19" s="196">
        <v>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v>12</v>
      </c>
      <c r="C20" s="224"/>
      <c r="D20" s="195" t="s">
        <v>34800</v>
      </c>
      <c r="E20" s="195" t="s">
        <v>34800</v>
      </c>
      <c r="F20" s="195" t="s">
        <v>34800</v>
      </c>
      <c r="G20" s="195" t="s">
        <v>34800</v>
      </c>
      <c r="H20" s="195" t="s">
        <v>34800</v>
      </c>
      <c r="I20" s="195" t="s">
        <v>34800</v>
      </c>
      <c r="J20" s="195" t="s">
        <v>34800</v>
      </c>
      <c r="K20" s="195" t="s">
        <v>34800</v>
      </c>
      <c r="L20" s="195" t="s">
        <v>34800</v>
      </c>
      <c r="M20" s="196" t="s">
        <v>55</v>
      </c>
      <c r="N20" s="196">
        <v>0.1</v>
      </c>
      <c r="O20" s="197" t="str">
        <f t="shared" si="0"/>
        <v>KG</v>
      </c>
      <c r="P20" s="196" t="s">
        <v>171</v>
      </c>
      <c r="Q20" s="195"/>
      <c r="R20" s="198"/>
      <c r="S20" s="196" t="s">
        <v>171</v>
      </c>
      <c r="T20" s="197" t="str">
        <f t="shared" si="1"/>
        <v/>
      </c>
      <c r="U20" s="197" t="str">
        <f t="shared" si="2"/>
        <v/>
      </c>
      <c r="V20" s="238" t="s">
        <v>34850</v>
      </c>
      <c r="W20" s="200" t="s">
        <v>171</v>
      </c>
      <c r="X20" s="196" t="s">
        <v>171</v>
      </c>
      <c r="Y20" s="196" t="s">
        <v>190</v>
      </c>
      <c r="Z20" s="196" t="s">
        <v>190</v>
      </c>
      <c r="AA20" s="196" t="s">
        <v>171</v>
      </c>
      <c r="AB20" s="196" t="s">
        <v>171</v>
      </c>
      <c r="AC20" s="196">
        <v>60</v>
      </c>
      <c r="AD20" s="197" t="str">
        <f t="shared" si="3"/>
        <v>MM</v>
      </c>
      <c r="AE20" s="196">
        <v>10</v>
      </c>
      <c r="AF20" s="196">
        <v>10</v>
      </c>
      <c r="AG20" s="196">
        <v>10</v>
      </c>
      <c r="AH20" s="226">
        <v>200</v>
      </c>
      <c r="AI20" s="197" t="str">
        <f t="shared" si="4"/>
        <v>CHF</v>
      </c>
      <c r="AJ20" s="196">
        <v>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v>13</v>
      </c>
      <c r="C21" s="224"/>
      <c r="D21" s="195" t="s">
        <v>34801</v>
      </c>
      <c r="E21" s="195" t="s">
        <v>34801</v>
      </c>
      <c r="F21" s="195" t="s">
        <v>34801</v>
      </c>
      <c r="G21" s="195" t="s">
        <v>34801</v>
      </c>
      <c r="H21" s="195" t="s">
        <v>34801</v>
      </c>
      <c r="I21" s="195" t="s">
        <v>34801</v>
      </c>
      <c r="J21" s="195" t="s">
        <v>34801</v>
      </c>
      <c r="K21" s="195" t="s">
        <v>34801</v>
      </c>
      <c r="L21" s="195" t="s">
        <v>34801</v>
      </c>
      <c r="M21" s="196" t="s">
        <v>55</v>
      </c>
      <c r="N21" s="196">
        <v>0.1</v>
      </c>
      <c r="O21" s="197" t="str">
        <f t="shared" si="0"/>
        <v>KG</v>
      </c>
      <c r="P21" s="196" t="s">
        <v>171</v>
      </c>
      <c r="Q21" s="195"/>
      <c r="R21" s="198"/>
      <c r="S21" s="196" t="s">
        <v>171</v>
      </c>
      <c r="T21" s="197" t="str">
        <f t="shared" si="1"/>
        <v/>
      </c>
      <c r="U21" s="197" t="str">
        <f t="shared" si="2"/>
        <v/>
      </c>
      <c r="V21" s="238" t="s">
        <v>34851</v>
      </c>
      <c r="W21" s="200" t="s">
        <v>171</v>
      </c>
      <c r="X21" s="196" t="s">
        <v>171</v>
      </c>
      <c r="Y21" s="196" t="s">
        <v>192</v>
      </c>
      <c r="Z21" s="196" t="s">
        <v>190</v>
      </c>
      <c r="AA21" s="196" t="s">
        <v>171</v>
      </c>
      <c r="AB21" s="196" t="s">
        <v>171</v>
      </c>
      <c r="AC21" s="196">
        <v>60</v>
      </c>
      <c r="AD21" s="197" t="str">
        <f t="shared" si="3"/>
        <v>MM</v>
      </c>
      <c r="AE21" s="196">
        <v>10</v>
      </c>
      <c r="AF21" s="196">
        <v>10</v>
      </c>
      <c r="AG21" s="196">
        <v>10</v>
      </c>
      <c r="AH21" s="226">
        <v>200</v>
      </c>
      <c r="AI21" s="197" t="str">
        <f t="shared" si="4"/>
        <v>CHF</v>
      </c>
      <c r="AJ21" s="196">
        <v>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v>14</v>
      </c>
      <c r="C22" s="224"/>
      <c r="D22" s="195" t="s">
        <v>34802</v>
      </c>
      <c r="E22" s="195" t="s">
        <v>34802</v>
      </c>
      <c r="F22" s="195" t="s">
        <v>34802</v>
      </c>
      <c r="G22" s="195" t="s">
        <v>34802</v>
      </c>
      <c r="H22" s="195" t="s">
        <v>34802</v>
      </c>
      <c r="I22" s="195" t="s">
        <v>34802</v>
      </c>
      <c r="J22" s="195" t="s">
        <v>34802</v>
      </c>
      <c r="K22" s="195" t="s">
        <v>34802</v>
      </c>
      <c r="L22" s="195" t="s">
        <v>34802</v>
      </c>
      <c r="M22" s="196" t="s">
        <v>55</v>
      </c>
      <c r="N22" s="196">
        <v>0.1</v>
      </c>
      <c r="O22" s="197" t="str">
        <f t="shared" si="0"/>
        <v>KG</v>
      </c>
      <c r="P22" s="196" t="s">
        <v>171</v>
      </c>
      <c r="Q22" s="195"/>
      <c r="R22" s="198"/>
      <c r="S22" s="196" t="s">
        <v>171</v>
      </c>
      <c r="T22" s="197" t="str">
        <f t="shared" si="1"/>
        <v/>
      </c>
      <c r="U22" s="197" t="str">
        <f t="shared" si="2"/>
        <v/>
      </c>
      <c r="V22" s="238" t="s">
        <v>34852</v>
      </c>
      <c r="W22" s="200" t="s">
        <v>171</v>
      </c>
      <c r="X22" s="196" t="s">
        <v>171</v>
      </c>
      <c r="Y22" s="196" t="s">
        <v>190</v>
      </c>
      <c r="Z22" s="196" t="s">
        <v>190</v>
      </c>
      <c r="AA22" s="196" t="s">
        <v>171</v>
      </c>
      <c r="AB22" s="196" t="s">
        <v>171</v>
      </c>
      <c r="AC22" s="196">
        <v>60</v>
      </c>
      <c r="AD22" s="197" t="str">
        <f t="shared" si="3"/>
        <v>MM</v>
      </c>
      <c r="AE22" s="196">
        <v>10</v>
      </c>
      <c r="AF22" s="196">
        <v>10</v>
      </c>
      <c r="AG22" s="196">
        <v>10</v>
      </c>
      <c r="AH22" s="226">
        <v>200</v>
      </c>
      <c r="AI22" s="197" t="str">
        <f t="shared" si="4"/>
        <v>CHF</v>
      </c>
      <c r="AJ22" s="196">
        <v>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v>15</v>
      </c>
      <c r="C23" s="224"/>
      <c r="D23" s="195" t="s">
        <v>34803</v>
      </c>
      <c r="E23" s="195" t="s">
        <v>34803</v>
      </c>
      <c r="F23" s="195" t="s">
        <v>34803</v>
      </c>
      <c r="G23" s="195" t="s">
        <v>34803</v>
      </c>
      <c r="H23" s="195" t="s">
        <v>34803</v>
      </c>
      <c r="I23" s="195" t="s">
        <v>34803</v>
      </c>
      <c r="J23" s="195" t="s">
        <v>34803</v>
      </c>
      <c r="K23" s="195" t="s">
        <v>34803</v>
      </c>
      <c r="L23" s="195" t="s">
        <v>34803</v>
      </c>
      <c r="M23" s="196" t="s">
        <v>55</v>
      </c>
      <c r="N23" s="196">
        <v>0.1</v>
      </c>
      <c r="O23" s="197" t="str">
        <f t="shared" si="0"/>
        <v>KG</v>
      </c>
      <c r="P23" s="196" t="s">
        <v>171</v>
      </c>
      <c r="Q23" s="195"/>
      <c r="R23" s="198"/>
      <c r="S23" s="196" t="s">
        <v>171</v>
      </c>
      <c r="T23" s="197" t="str">
        <f t="shared" si="1"/>
        <v/>
      </c>
      <c r="U23" s="197" t="str">
        <f t="shared" si="2"/>
        <v/>
      </c>
      <c r="V23" s="238" t="s">
        <v>34853</v>
      </c>
      <c r="W23" s="200" t="s">
        <v>171</v>
      </c>
      <c r="X23" s="196" t="s">
        <v>171</v>
      </c>
      <c r="Y23" s="196" t="s">
        <v>192</v>
      </c>
      <c r="Z23" s="196" t="s">
        <v>190</v>
      </c>
      <c r="AA23" s="196" t="s">
        <v>171</v>
      </c>
      <c r="AB23" s="196" t="s">
        <v>171</v>
      </c>
      <c r="AC23" s="196">
        <v>60</v>
      </c>
      <c r="AD23" s="197" t="str">
        <f t="shared" si="3"/>
        <v>MM</v>
      </c>
      <c r="AE23" s="196">
        <v>10</v>
      </c>
      <c r="AF23" s="196">
        <v>10</v>
      </c>
      <c r="AG23" s="196">
        <v>10</v>
      </c>
      <c r="AH23" s="226">
        <v>200</v>
      </c>
      <c r="AI23" s="197" t="str">
        <f t="shared" si="4"/>
        <v>CHF</v>
      </c>
      <c r="AJ23" s="196">
        <v>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v>16</v>
      </c>
      <c r="C24" s="224"/>
      <c r="D24" s="195" t="s">
        <v>34804</v>
      </c>
      <c r="E24" s="195" t="s">
        <v>34804</v>
      </c>
      <c r="F24" s="195" t="s">
        <v>34804</v>
      </c>
      <c r="G24" s="195" t="s">
        <v>34804</v>
      </c>
      <c r="H24" s="195" t="s">
        <v>34804</v>
      </c>
      <c r="I24" s="195" t="s">
        <v>34804</v>
      </c>
      <c r="J24" s="195" t="s">
        <v>34804</v>
      </c>
      <c r="K24" s="195" t="s">
        <v>34804</v>
      </c>
      <c r="L24" s="195" t="s">
        <v>34804</v>
      </c>
      <c r="M24" s="196" t="s">
        <v>55</v>
      </c>
      <c r="N24" s="196">
        <v>0.1</v>
      </c>
      <c r="O24" s="197" t="str">
        <f t="shared" si="0"/>
        <v>KG</v>
      </c>
      <c r="P24" s="196" t="s">
        <v>171</v>
      </c>
      <c r="Q24" s="195"/>
      <c r="R24" s="198"/>
      <c r="S24" s="196" t="s">
        <v>171</v>
      </c>
      <c r="T24" s="197" t="str">
        <f t="shared" si="1"/>
        <v/>
      </c>
      <c r="U24" s="197" t="str">
        <f t="shared" si="2"/>
        <v/>
      </c>
      <c r="V24" s="238" t="s">
        <v>34854</v>
      </c>
      <c r="W24" s="200" t="s">
        <v>171</v>
      </c>
      <c r="X24" s="196" t="s">
        <v>171</v>
      </c>
      <c r="Y24" s="196" t="s">
        <v>190</v>
      </c>
      <c r="Z24" s="196" t="s">
        <v>190</v>
      </c>
      <c r="AA24" s="196" t="s">
        <v>171</v>
      </c>
      <c r="AB24" s="196" t="s">
        <v>171</v>
      </c>
      <c r="AC24" s="196">
        <v>60</v>
      </c>
      <c r="AD24" s="197" t="str">
        <f t="shared" si="3"/>
        <v>MM</v>
      </c>
      <c r="AE24" s="196">
        <v>10</v>
      </c>
      <c r="AF24" s="196">
        <v>10</v>
      </c>
      <c r="AG24" s="196">
        <v>10</v>
      </c>
      <c r="AH24" s="226">
        <v>200</v>
      </c>
      <c r="AI24" s="197" t="str">
        <f t="shared" si="4"/>
        <v>CHF</v>
      </c>
      <c r="AJ24" s="196">
        <v>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v>17</v>
      </c>
      <c r="C25" s="224"/>
      <c r="D25" s="195" t="s">
        <v>34805</v>
      </c>
      <c r="E25" s="195" t="s">
        <v>34805</v>
      </c>
      <c r="F25" s="195" t="s">
        <v>34805</v>
      </c>
      <c r="G25" s="195" t="s">
        <v>34805</v>
      </c>
      <c r="H25" s="195" t="s">
        <v>34805</v>
      </c>
      <c r="I25" s="195" t="s">
        <v>34805</v>
      </c>
      <c r="J25" s="195" t="s">
        <v>34805</v>
      </c>
      <c r="K25" s="195" t="s">
        <v>34805</v>
      </c>
      <c r="L25" s="195" t="s">
        <v>34805</v>
      </c>
      <c r="M25" s="196" t="s">
        <v>55</v>
      </c>
      <c r="N25" s="196">
        <v>0.1</v>
      </c>
      <c r="O25" s="197" t="str">
        <f t="shared" si="0"/>
        <v>KG</v>
      </c>
      <c r="P25" s="196" t="s">
        <v>171</v>
      </c>
      <c r="Q25" s="195"/>
      <c r="R25" s="198"/>
      <c r="S25" s="196" t="s">
        <v>171</v>
      </c>
      <c r="T25" s="197" t="str">
        <f t="shared" si="1"/>
        <v/>
      </c>
      <c r="U25" s="197" t="str">
        <f t="shared" si="2"/>
        <v/>
      </c>
      <c r="V25" s="238" t="s">
        <v>34855</v>
      </c>
      <c r="W25" s="200" t="s">
        <v>171</v>
      </c>
      <c r="X25" s="196" t="s">
        <v>171</v>
      </c>
      <c r="Y25" s="196" t="s">
        <v>192</v>
      </c>
      <c r="Z25" s="196" t="s">
        <v>190</v>
      </c>
      <c r="AA25" s="196" t="s">
        <v>171</v>
      </c>
      <c r="AB25" s="196" t="s">
        <v>171</v>
      </c>
      <c r="AC25" s="196">
        <v>60</v>
      </c>
      <c r="AD25" s="197" t="str">
        <f t="shared" si="3"/>
        <v>MM</v>
      </c>
      <c r="AE25" s="196">
        <v>10</v>
      </c>
      <c r="AF25" s="196">
        <v>10</v>
      </c>
      <c r="AG25" s="196">
        <v>10</v>
      </c>
      <c r="AH25" s="226">
        <v>200</v>
      </c>
      <c r="AI25" s="197" t="str">
        <f t="shared" si="4"/>
        <v>CHF</v>
      </c>
      <c r="AJ25" s="196">
        <v>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v>18</v>
      </c>
      <c r="C26" s="224"/>
      <c r="D26" s="195" t="s">
        <v>34806</v>
      </c>
      <c r="E26" s="195" t="s">
        <v>34806</v>
      </c>
      <c r="F26" s="195" t="s">
        <v>34806</v>
      </c>
      <c r="G26" s="195" t="s">
        <v>34806</v>
      </c>
      <c r="H26" s="195" t="s">
        <v>34806</v>
      </c>
      <c r="I26" s="195" t="s">
        <v>34806</v>
      </c>
      <c r="J26" s="195" t="s">
        <v>34806</v>
      </c>
      <c r="K26" s="195" t="s">
        <v>34806</v>
      </c>
      <c r="L26" s="195" t="s">
        <v>34806</v>
      </c>
      <c r="M26" s="196" t="s">
        <v>55</v>
      </c>
      <c r="N26" s="196">
        <v>0.1</v>
      </c>
      <c r="O26" s="197" t="str">
        <f t="shared" si="0"/>
        <v>KG</v>
      </c>
      <c r="P26" s="196" t="s">
        <v>171</v>
      </c>
      <c r="Q26" s="195"/>
      <c r="R26" s="198"/>
      <c r="S26" s="196" t="s">
        <v>171</v>
      </c>
      <c r="T26" s="197" t="str">
        <f t="shared" si="1"/>
        <v/>
      </c>
      <c r="U26" s="197" t="str">
        <f t="shared" si="2"/>
        <v/>
      </c>
      <c r="V26" s="238" t="s">
        <v>34856</v>
      </c>
      <c r="W26" s="200" t="s">
        <v>171</v>
      </c>
      <c r="X26" s="196" t="s">
        <v>171</v>
      </c>
      <c r="Y26" s="196" t="s">
        <v>190</v>
      </c>
      <c r="Z26" s="196" t="s">
        <v>190</v>
      </c>
      <c r="AA26" s="196" t="s">
        <v>171</v>
      </c>
      <c r="AB26" s="196" t="s">
        <v>171</v>
      </c>
      <c r="AC26" s="196">
        <v>60</v>
      </c>
      <c r="AD26" s="197" t="str">
        <f t="shared" si="3"/>
        <v>MM</v>
      </c>
      <c r="AE26" s="196">
        <v>10</v>
      </c>
      <c r="AF26" s="196">
        <v>10</v>
      </c>
      <c r="AG26" s="196">
        <v>10</v>
      </c>
      <c r="AH26" s="226">
        <v>200</v>
      </c>
      <c r="AI26" s="197" t="str">
        <f t="shared" si="4"/>
        <v>CHF</v>
      </c>
      <c r="AJ26" s="196">
        <v>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v>19</v>
      </c>
      <c r="C27" s="224"/>
      <c r="D27" s="195" t="s">
        <v>34807</v>
      </c>
      <c r="E27" s="195" t="s">
        <v>34807</v>
      </c>
      <c r="F27" s="195" t="s">
        <v>34807</v>
      </c>
      <c r="G27" s="195" t="s">
        <v>34807</v>
      </c>
      <c r="H27" s="195" t="s">
        <v>34807</v>
      </c>
      <c r="I27" s="195" t="s">
        <v>34807</v>
      </c>
      <c r="J27" s="195" t="s">
        <v>34807</v>
      </c>
      <c r="K27" s="195" t="s">
        <v>34807</v>
      </c>
      <c r="L27" s="195" t="s">
        <v>34807</v>
      </c>
      <c r="M27" s="196" t="s">
        <v>55</v>
      </c>
      <c r="N27" s="196">
        <v>0.1</v>
      </c>
      <c r="O27" s="197" t="str">
        <f t="shared" si="0"/>
        <v>KG</v>
      </c>
      <c r="P27" s="196" t="s">
        <v>171</v>
      </c>
      <c r="Q27" s="195"/>
      <c r="R27" s="198"/>
      <c r="S27" s="196" t="s">
        <v>171</v>
      </c>
      <c r="T27" s="197" t="str">
        <f t="shared" si="1"/>
        <v/>
      </c>
      <c r="U27" s="197" t="str">
        <f t="shared" si="2"/>
        <v/>
      </c>
      <c r="V27" s="238" t="s">
        <v>34857</v>
      </c>
      <c r="W27" s="200" t="s">
        <v>171</v>
      </c>
      <c r="X27" s="196" t="s">
        <v>171</v>
      </c>
      <c r="Y27" s="196" t="s">
        <v>192</v>
      </c>
      <c r="Z27" s="196" t="s">
        <v>190</v>
      </c>
      <c r="AA27" s="196" t="s">
        <v>171</v>
      </c>
      <c r="AB27" s="196" t="s">
        <v>171</v>
      </c>
      <c r="AC27" s="196">
        <v>60</v>
      </c>
      <c r="AD27" s="197" t="str">
        <f t="shared" si="3"/>
        <v>MM</v>
      </c>
      <c r="AE27" s="196">
        <v>10</v>
      </c>
      <c r="AF27" s="196">
        <v>10</v>
      </c>
      <c r="AG27" s="196">
        <v>10</v>
      </c>
      <c r="AH27" s="226">
        <v>200</v>
      </c>
      <c r="AI27" s="197" t="str">
        <f t="shared" si="4"/>
        <v>CHF</v>
      </c>
      <c r="AJ27" s="196">
        <v>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v>20</v>
      </c>
      <c r="C28" s="224"/>
      <c r="D28" s="195" t="s">
        <v>34808</v>
      </c>
      <c r="E28" s="195" t="s">
        <v>34808</v>
      </c>
      <c r="F28" s="195" t="s">
        <v>34808</v>
      </c>
      <c r="G28" s="195" t="s">
        <v>34808</v>
      </c>
      <c r="H28" s="195" t="s">
        <v>34808</v>
      </c>
      <c r="I28" s="195" t="s">
        <v>34808</v>
      </c>
      <c r="J28" s="195" t="s">
        <v>34808</v>
      </c>
      <c r="K28" s="195" t="s">
        <v>34808</v>
      </c>
      <c r="L28" s="195" t="s">
        <v>34808</v>
      </c>
      <c r="M28" s="196" t="s">
        <v>55</v>
      </c>
      <c r="N28" s="196">
        <v>0.1</v>
      </c>
      <c r="O28" s="197" t="str">
        <f t="shared" si="0"/>
        <v>KG</v>
      </c>
      <c r="P28" s="196" t="s">
        <v>171</v>
      </c>
      <c r="Q28" s="195"/>
      <c r="R28" s="198"/>
      <c r="S28" s="196" t="s">
        <v>171</v>
      </c>
      <c r="T28" s="197" t="str">
        <f t="shared" si="1"/>
        <v/>
      </c>
      <c r="U28" s="197" t="str">
        <f t="shared" si="2"/>
        <v/>
      </c>
      <c r="V28" s="238" t="s">
        <v>34858</v>
      </c>
      <c r="W28" s="200" t="s">
        <v>171</v>
      </c>
      <c r="X28" s="196" t="s">
        <v>171</v>
      </c>
      <c r="Y28" s="196" t="s">
        <v>190</v>
      </c>
      <c r="Z28" s="196" t="s">
        <v>190</v>
      </c>
      <c r="AA28" s="196" t="s">
        <v>171</v>
      </c>
      <c r="AB28" s="196" t="s">
        <v>171</v>
      </c>
      <c r="AC28" s="196">
        <v>60</v>
      </c>
      <c r="AD28" s="197" t="str">
        <f t="shared" si="3"/>
        <v>MM</v>
      </c>
      <c r="AE28" s="196">
        <v>10</v>
      </c>
      <c r="AF28" s="196">
        <v>10</v>
      </c>
      <c r="AG28" s="196">
        <v>10</v>
      </c>
      <c r="AH28" s="226">
        <v>200</v>
      </c>
      <c r="AI28" s="197" t="str">
        <f t="shared" si="4"/>
        <v>CHF</v>
      </c>
      <c r="AJ28" s="196">
        <v>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v>21</v>
      </c>
      <c r="C29" s="224"/>
      <c r="D29" s="195" t="s">
        <v>34809</v>
      </c>
      <c r="E29" s="195" t="s">
        <v>34809</v>
      </c>
      <c r="F29" s="195" t="s">
        <v>34809</v>
      </c>
      <c r="G29" s="195" t="s">
        <v>34809</v>
      </c>
      <c r="H29" s="195" t="s">
        <v>34809</v>
      </c>
      <c r="I29" s="195" t="s">
        <v>34809</v>
      </c>
      <c r="J29" s="195" t="s">
        <v>34809</v>
      </c>
      <c r="K29" s="195" t="s">
        <v>34809</v>
      </c>
      <c r="L29" s="195" t="s">
        <v>34809</v>
      </c>
      <c r="M29" s="196" t="s">
        <v>55</v>
      </c>
      <c r="N29" s="196">
        <v>0.1</v>
      </c>
      <c r="O29" s="197" t="str">
        <f t="shared" si="0"/>
        <v>KG</v>
      </c>
      <c r="P29" s="196" t="s">
        <v>171</v>
      </c>
      <c r="Q29" s="195"/>
      <c r="R29" s="198"/>
      <c r="S29" s="196" t="s">
        <v>171</v>
      </c>
      <c r="T29" s="197" t="str">
        <f t="shared" si="1"/>
        <v/>
      </c>
      <c r="U29" s="197" t="str">
        <f t="shared" si="2"/>
        <v/>
      </c>
      <c r="V29" s="238" t="s">
        <v>34859</v>
      </c>
      <c r="W29" s="200" t="s">
        <v>171</v>
      </c>
      <c r="X29" s="196" t="s">
        <v>171</v>
      </c>
      <c r="Y29" s="196" t="s">
        <v>192</v>
      </c>
      <c r="Z29" s="196" t="s">
        <v>190</v>
      </c>
      <c r="AA29" s="196" t="s">
        <v>171</v>
      </c>
      <c r="AB29" s="196" t="s">
        <v>171</v>
      </c>
      <c r="AC29" s="196">
        <v>60</v>
      </c>
      <c r="AD29" s="197" t="str">
        <f t="shared" si="3"/>
        <v>MM</v>
      </c>
      <c r="AE29" s="196">
        <v>10</v>
      </c>
      <c r="AF29" s="196">
        <v>10</v>
      </c>
      <c r="AG29" s="196">
        <v>10</v>
      </c>
      <c r="AH29" s="226">
        <v>200</v>
      </c>
      <c r="AI29" s="197" t="str">
        <f t="shared" si="4"/>
        <v>CHF</v>
      </c>
      <c r="AJ29" s="196">
        <v>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v>22</v>
      </c>
      <c r="C30" s="224"/>
      <c r="D30" s="195" t="s">
        <v>34810</v>
      </c>
      <c r="E30" s="195" t="s">
        <v>34810</v>
      </c>
      <c r="F30" s="195" t="s">
        <v>34810</v>
      </c>
      <c r="G30" s="195" t="s">
        <v>34810</v>
      </c>
      <c r="H30" s="195" t="s">
        <v>34810</v>
      </c>
      <c r="I30" s="195" t="s">
        <v>34810</v>
      </c>
      <c r="J30" s="195" t="s">
        <v>34810</v>
      </c>
      <c r="K30" s="195" t="s">
        <v>34810</v>
      </c>
      <c r="L30" s="195" t="s">
        <v>34810</v>
      </c>
      <c r="M30" s="196" t="s">
        <v>55</v>
      </c>
      <c r="N30" s="196">
        <v>0.1</v>
      </c>
      <c r="O30" s="197" t="str">
        <f t="shared" si="0"/>
        <v>KG</v>
      </c>
      <c r="P30" s="196" t="s">
        <v>171</v>
      </c>
      <c r="Q30" s="195"/>
      <c r="R30" s="198"/>
      <c r="S30" s="196" t="s">
        <v>171</v>
      </c>
      <c r="T30" s="197" t="str">
        <f t="shared" si="1"/>
        <v/>
      </c>
      <c r="U30" s="197" t="str">
        <f t="shared" si="2"/>
        <v/>
      </c>
      <c r="V30" s="238" t="s">
        <v>34860</v>
      </c>
      <c r="W30" s="200" t="s">
        <v>171</v>
      </c>
      <c r="X30" s="196" t="s">
        <v>171</v>
      </c>
      <c r="Y30" s="196" t="s">
        <v>190</v>
      </c>
      <c r="Z30" s="196" t="s">
        <v>190</v>
      </c>
      <c r="AA30" s="196" t="s">
        <v>171</v>
      </c>
      <c r="AB30" s="196" t="s">
        <v>171</v>
      </c>
      <c r="AC30" s="196">
        <v>60</v>
      </c>
      <c r="AD30" s="197" t="str">
        <f t="shared" si="3"/>
        <v>MM</v>
      </c>
      <c r="AE30" s="196">
        <v>10</v>
      </c>
      <c r="AF30" s="196">
        <v>10</v>
      </c>
      <c r="AG30" s="196">
        <v>10</v>
      </c>
      <c r="AH30" s="226">
        <v>200</v>
      </c>
      <c r="AI30" s="197" t="str">
        <f t="shared" si="4"/>
        <v>CHF</v>
      </c>
      <c r="AJ30" s="196">
        <v>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v>23</v>
      </c>
      <c r="C31" s="224"/>
      <c r="D31" s="195" t="s">
        <v>34811</v>
      </c>
      <c r="E31" s="195" t="s">
        <v>34811</v>
      </c>
      <c r="F31" s="195" t="s">
        <v>34811</v>
      </c>
      <c r="G31" s="195" t="s">
        <v>34811</v>
      </c>
      <c r="H31" s="195" t="s">
        <v>34811</v>
      </c>
      <c r="I31" s="195" t="s">
        <v>34811</v>
      </c>
      <c r="J31" s="195" t="s">
        <v>34811</v>
      </c>
      <c r="K31" s="195" t="s">
        <v>34811</v>
      </c>
      <c r="L31" s="195" t="s">
        <v>34811</v>
      </c>
      <c r="M31" s="196" t="s">
        <v>55</v>
      </c>
      <c r="N31" s="196">
        <v>0.1</v>
      </c>
      <c r="O31" s="197" t="str">
        <f t="shared" si="0"/>
        <v>KG</v>
      </c>
      <c r="P31" s="196" t="s">
        <v>171</v>
      </c>
      <c r="Q31" s="195"/>
      <c r="R31" s="198"/>
      <c r="S31" s="196" t="s">
        <v>171</v>
      </c>
      <c r="T31" s="197" t="str">
        <f t="shared" si="1"/>
        <v/>
      </c>
      <c r="U31" s="197" t="str">
        <f t="shared" si="2"/>
        <v/>
      </c>
      <c r="V31" s="238" t="s">
        <v>34861</v>
      </c>
      <c r="W31" s="200" t="s">
        <v>171</v>
      </c>
      <c r="X31" s="196" t="s">
        <v>171</v>
      </c>
      <c r="Y31" s="196" t="s">
        <v>192</v>
      </c>
      <c r="Z31" s="196" t="s">
        <v>190</v>
      </c>
      <c r="AA31" s="196" t="s">
        <v>171</v>
      </c>
      <c r="AB31" s="196" t="s">
        <v>171</v>
      </c>
      <c r="AC31" s="196">
        <v>60</v>
      </c>
      <c r="AD31" s="197" t="str">
        <f t="shared" si="3"/>
        <v>MM</v>
      </c>
      <c r="AE31" s="196">
        <v>10</v>
      </c>
      <c r="AF31" s="196">
        <v>10</v>
      </c>
      <c r="AG31" s="196">
        <v>10</v>
      </c>
      <c r="AH31" s="226">
        <v>200</v>
      </c>
      <c r="AI31" s="197" t="str">
        <f t="shared" si="4"/>
        <v>CHF</v>
      </c>
      <c r="AJ31" s="196">
        <v>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v>24</v>
      </c>
      <c r="C32" s="224"/>
      <c r="D32" s="195" t="s">
        <v>34812</v>
      </c>
      <c r="E32" s="195" t="s">
        <v>34812</v>
      </c>
      <c r="F32" s="195" t="s">
        <v>34812</v>
      </c>
      <c r="G32" s="195" t="s">
        <v>34812</v>
      </c>
      <c r="H32" s="195" t="s">
        <v>34812</v>
      </c>
      <c r="I32" s="195" t="s">
        <v>34812</v>
      </c>
      <c r="J32" s="195" t="s">
        <v>34812</v>
      </c>
      <c r="K32" s="195" t="s">
        <v>34812</v>
      </c>
      <c r="L32" s="195" t="s">
        <v>34812</v>
      </c>
      <c r="M32" s="196" t="s">
        <v>55</v>
      </c>
      <c r="N32" s="196">
        <v>0.1</v>
      </c>
      <c r="O32" s="197" t="str">
        <f t="shared" si="0"/>
        <v>KG</v>
      </c>
      <c r="P32" s="196" t="s">
        <v>171</v>
      </c>
      <c r="Q32" s="195"/>
      <c r="R32" s="198"/>
      <c r="S32" s="196" t="s">
        <v>171</v>
      </c>
      <c r="T32" s="197" t="str">
        <f t="shared" si="1"/>
        <v/>
      </c>
      <c r="U32" s="197" t="str">
        <f t="shared" si="2"/>
        <v/>
      </c>
      <c r="V32" s="238" t="s">
        <v>34862</v>
      </c>
      <c r="W32" s="200" t="s">
        <v>171</v>
      </c>
      <c r="X32" s="196" t="s">
        <v>171</v>
      </c>
      <c r="Y32" s="196" t="s">
        <v>190</v>
      </c>
      <c r="Z32" s="196" t="s">
        <v>190</v>
      </c>
      <c r="AA32" s="196" t="s">
        <v>171</v>
      </c>
      <c r="AB32" s="196" t="s">
        <v>171</v>
      </c>
      <c r="AC32" s="196">
        <v>60</v>
      </c>
      <c r="AD32" s="197" t="str">
        <f t="shared" si="3"/>
        <v>MM</v>
      </c>
      <c r="AE32" s="196">
        <v>10</v>
      </c>
      <c r="AF32" s="196">
        <v>10</v>
      </c>
      <c r="AG32" s="196">
        <v>10</v>
      </c>
      <c r="AH32" s="226">
        <v>200</v>
      </c>
      <c r="AI32" s="197" t="str">
        <f t="shared" si="4"/>
        <v>CHF</v>
      </c>
      <c r="AJ32" s="196">
        <v>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v>25</v>
      </c>
      <c r="C33" s="224"/>
      <c r="D33" s="195" t="s">
        <v>34813</v>
      </c>
      <c r="E33" s="195" t="s">
        <v>34813</v>
      </c>
      <c r="F33" s="195" t="s">
        <v>34813</v>
      </c>
      <c r="G33" s="195" t="s">
        <v>34813</v>
      </c>
      <c r="H33" s="195" t="s">
        <v>34813</v>
      </c>
      <c r="I33" s="195" t="s">
        <v>34813</v>
      </c>
      <c r="J33" s="195" t="s">
        <v>34813</v>
      </c>
      <c r="K33" s="195" t="s">
        <v>34813</v>
      </c>
      <c r="L33" s="195" t="s">
        <v>34813</v>
      </c>
      <c r="M33" s="196" t="s">
        <v>55</v>
      </c>
      <c r="N33" s="196">
        <v>0.1</v>
      </c>
      <c r="O33" s="197" t="str">
        <f t="shared" si="0"/>
        <v>KG</v>
      </c>
      <c r="P33" s="196" t="s">
        <v>171</v>
      </c>
      <c r="Q33" s="195"/>
      <c r="R33" s="198"/>
      <c r="S33" s="196" t="s">
        <v>171</v>
      </c>
      <c r="T33" s="197" t="str">
        <f t="shared" si="1"/>
        <v/>
      </c>
      <c r="U33" s="197" t="str">
        <f t="shared" si="2"/>
        <v/>
      </c>
      <c r="V33" s="238" t="s">
        <v>34863</v>
      </c>
      <c r="W33" s="200" t="s">
        <v>171</v>
      </c>
      <c r="X33" s="196" t="s">
        <v>171</v>
      </c>
      <c r="Y33" s="196" t="s">
        <v>192</v>
      </c>
      <c r="Z33" s="196" t="s">
        <v>190</v>
      </c>
      <c r="AA33" s="196" t="s">
        <v>171</v>
      </c>
      <c r="AB33" s="196" t="s">
        <v>171</v>
      </c>
      <c r="AC33" s="196">
        <v>60</v>
      </c>
      <c r="AD33" s="197" t="str">
        <f t="shared" si="3"/>
        <v>MM</v>
      </c>
      <c r="AE33" s="196">
        <v>10</v>
      </c>
      <c r="AF33" s="196">
        <v>10</v>
      </c>
      <c r="AG33" s="196">
        <v>10</v>
      </c>
      <c r="AH33" s="226">
        <v>200</v>
      </c>
      <c r="AI33" s="197" t="str">
        <f t="shared" si="4"/>
        <v>CHF</v>
      </c>
      <c r="AJ33" s="196">
        <v>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v>26</v>
      </c>
      <c r="C34" s="224"/>
      <c r="D34" s="195" t="s">
        <v>34814</v>
      </c>
      <c r="E34" s="195" t="s">
        <v>34814</v>
      </c>
      <c r="F34" s="195" t="s">
        <v>34814</v>
      </c>
      <c r="G34" s="195" t="s">
        <v>34814</v>
      </c>
      <c r="H34" s="195" t="s">
        <v>34814</v>
      </c>
      <c r="I34" s="195" t="s">
        <v>34814</v>
      </c>
      <c r="J34" s="195" t="s">
        <v>34814</v>
      </c>
      <c r="K34" s="195" t="s">
        <v>34814</v>
      </c>
      <c r="L34" s="195" t="s">
        <v>34814</v>
      </c>
      <c r="M34" s="196" t="s">
        <v>55</v>
      </c>
      <c r="N34" s="196">
        <v>0.1</v>
      </c>
      <c r="O34" s="197" t="str">
        <f t="shared" si="0"/>
        <v>KG</v>
      </c>
      <c r="P34" s="196" t="s">
        <v>171</v>
      </c>
      <c r="Q34" s="195"/>
      <c r="R34" s="198"/>
      <c r="S34" s="196" t="s">
        <v>171</v>
      </c>
      <c r="T34" s="197" t="str">
        <f t="shared" si="1"/>
        <v/>
      </c>
      <c r="U34" s="197" t="str">
        <f t="shared" si="2"/>
        <v/>
      </c>
      <c r="V34" s="238" t="s">
        <v>34864</v>
      </c>
      <c r="W34" s="200" t="s">
        <v>171</v>
      </c>
      <c r="X34" s="196" t="s">
        <v>171</v>
      </c>
      <c r="Y34" s="196" t="s">
        <v>190</v>
      </c>
      <c r="Z34" s="196" t="s">
        <v>190</v>
      </c>
      <c r="AA34" s="196" t="s">
        <v>171</v>
      </c>
      <c r="AB34" s="196" t="s">
        <v>171</v>
      </c>
      <c r="AC34" s="196">
        <v>60</v>
      </c>
      <c r="AD34" s="197" t="str">
        <f t="shared" si="3"/>
        <v>MM</v>
      </c>
      <c r="AE34" s="196">
        <v>10</v>
      </c>
      <c r="AF34" s="196">
        <v>10</v>
      </c>
      <c r="AG34" s="196">
        <v>10</v>
      </c>
      <c r="AH34" s="226">
        <v>200</v>
      </c>
      <c r="AI34" s="197" t="str">
        <f t="shared" si="4"/>
        <v>CHF</v>
      </c>
      <c r="AJ34" s="196">
        <v>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v>27</v>
      </c>
      <c r="C35" s="224"/>
      <c r="D35" s="195" t="s">
        <v>34815</v>
      </c>
      <c r="E35" s="195" t="s">
        <v>34815</v>
      </c>
      <c r="F35" s="195" t="s">
        <v>34815</v>
      </c>
      <c r="G35" s="195" t="s">
        <v>34815</v>
      </c>
      <c r="H35" s="195" t="s">
        <v>34815</v>
      </c>
      <c r="I35" s="195" t="s">
        <v>34815</v>
      </c>
      <c r="J35" s="195" t="s">
        <v>34815</v>
      </c>
      <c r="K35" s="195" t="s">
        <v>34815</v>
      </c>
      <c r="L35" s="195" t="s">
        <v>34815</v>
      </c>
      <c r="M35" s="196" t="s">
        <v>55</v>
      </c>
      <c r="N35" s="196">
        <v>0.1</v>
      </c>
      <c r="O35" s="197" t="str">
        <f t="shared" si="0"/>
        <v>KG</v>
      </c>
      <c r="P35" s="196" t="s">
        <v>171</v>
      </c>
      <c r="Q35" s="195"/>
      <c r="R35" s="198"/>
      <c r="S35" s="196" t="s">
        <v>171</v>
      </c>
      <c r="T35" s="197" t="str">
        <f t="shared" si="1"/>
        <v/>
      </c>
      <c r="U35" s="197" t="str">
        <f t="shared" si="2"/>
        <v/>
      </c>
      <c r="V35" s="238" t="s">
        <v>34865</v>
      </c>
      <c r="W35" s="200" t="s">
        <v>171</v>
      </c>
      <c r="X35" s="196" t="s">
        <v>171</v>
      </c>
      <c r="Y35" s="196" t="s">
        <v>192</v>
      </c>
      <c r="Z35" s="196" t="s">
        <v>190</v>
      </c>
      <c r="AA35" s="196" t="s">
        <v>171</v>
      </c>
      <c r="AB35" s="196" t="s">
        <v>171</v>
      </c>
      <c r="AC35" s="196">
        <v>60</v>
      </c>
      <c r="AD35" s="197" t="str">
        <f t="shared" si="3"/>
        <v>MM</v>
      </c>
      <c r="AE35" s="196">
        <v>10</v>
      </c>
      <c r="AF35" s="196">
        <v>10</v>
      </c>
      <c r="AG35" s="196">
        <v>10</v>
      </c>
      <c r="AH35" s="226">
        <v>200</v>
      </c>
      <c r="AI35" s="197" t="str">
        <f t="shared" si="4"/>
        <v>CHF</v>
      </c>
      <c r="AJ35" s="196">
        <v>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v>28</v>
      </c>
      <c r="C36" s="224"/>
      <c r="D36" s="195" t="s">
        <v>34816</v>
      </c>
      <c r="E36" s="195" t="s">
        <v>34816</v>
      </c>
      <c r="F36" s="195" t="s">
        <v>34816</v>
      </c>
      <c r="G36" s="195" t="s">
        <v>34816</v>
      </c>
      <c r="H36" s="195" t="s">
        <v>34816</v>
      </c>
      <c r="I36" s="195" t="s">
        <v>34816</v>
      </c>
      <c r="J36" s="195" t="s">
        <v>34816</v>
      </c>
      <c r="K36" s="195" t="s">
        <v>34816</v>
      </c>
      <c r="L36" s="195" t="s">
        <v>34816</v>
      </c>
      <c r="M36" s="196" t="s">
        <v>55</v>
      </c>
      <c r="N36" s="196">
        <v>0.1</v>
      </c>
      <c r="O36" s="197" t="str">
        <f t="shared" si="0"/>
        <v>KG</v>
      </c>
      <c r="P36" s="196" t="s">
        <v>171</v>
      </c>
      <c r="Q36" s="195"/>
      <c r="R36" s="198"/>
      <c r="S36" s="196" t="s">
        <v>171</v>
      </c>
      <c r="T36" s="197" t="str">
        <f t="shared" si="1"/>
        <v/>
      </c>
      <c r="U36" s="197" t="str">
        <f t="shared" si="2"/>
        <v/>
      </c>
      <c r="V36" s="238" t="s">
        <v>34866</v>
      </c>
      <c r="W36" s="200" t="s">
        <v>171</v>
      </c>
      <c r="X36" s="196" t="s">
        <v>171</v>
      </c>
      <c r="Y36" s="196" t="s">
        <v>190</v>
      </c>
      <c r="Z36" s="196" t="s">
        <v>190</v>
      </c>
      <c r="AA36" s="196" t="s">
        <v>171</v>
      </c>
      <c r="AB36" s="196" t="s">
        <v>171</v>
      </c>
      <c r="AC36" s="196">
        <v>60</v>
      </c>
      <c r="AD36" s="197" t="str">
        <f t="shared" si="3"/>
        <v>MM</v>
      </c>
      <c r="AE36" s="196">
        <v>10</v>
      </c>
      <c r="AF36" s="196">
        <v>10</v>
      </c>
      <c r="AG36" s="196">
        <v>10</v>
      </c>
      <c r="AH36" s="226">
        <v>200</v>
      </c>
      <c r="AI36" s="197" t="str">
        <f t="shared" si="4"/>
        <v>CHF</v>
      </c>
      <c r="AJ36" s="196">
        <v>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v>29</v>
      </c>
      <c r="C37" s="224"/>
      <c r="D37" s="195" t="s">
        <v>34817</v>
      </c>
      <c r="E37" s="195" t="s">
        <v>34817</v>
      </c>
      <c r="F37" s="195" t="s">
        <v>34817</v>
      </c>
      <c r="G37" s="195" t="s">
        <v>34817</v>
      </c>
      <c r="H37" s="195" t="s">
        <v>34817</v>
      </c>
      <c r="I37" s="195" t="s">
        <v>34817</v>
      </c>
      <c r="J37" s="195" t="s">
        <v>34817</v>
      </c>
      <c r="K37" s="195" t="s">
        <v>34817</v>
      </c>
      <c r="L37" s="195" t="s">
        <v>34817</v>
      </c>
      <c r="M37" s="196" t="s">
        <v>55</v>
      </c>
      <c r="N37" s="196">
        <v>0.1</v>
      </c>
      <c r="O37" s="197" t="str">
        <f t="shared" si="0"/>
        <v>KG</v>
      </c>
      <c r="P37" s="196" t="s">
        <v>171</v>
      </c>
      <c r="Q37" s="195"/>
      <c r="R37" s="198"/>
      <c r="S37" s="196" t="s">
        <v>171</v>
      </c>
      <c r="T37" s="197" t="str">
        <f t="shared" si="1"/>
        <v/>
      </c>
      <c r="U37" s="197" t="str">
        <f t="shared" si="2"/>
        <v/>
      </c>
      <c r="V37" s="238" t="s">
        <v>34867</v>
      </c>
      <c r="W37" s="200" t="s">
        <v>171</v>
      </c>
      <c r="X37" s="196" t="s">
        <v>171</v>
      </c>
      <c r="Y37" s="196" t="s">
        <v>192</v>
      </c>
      <c r="Z37" s="196" t="s">
        <v>190</v>
      </c>
      <c r="AA37" s="196" t="s">
        <v>171</v>
      </c>
      <c r="AB37" s="196" t="s">
        <v>171</v>
      </c>
      <c r="AC37" s="196">
        <v>60</v>
      </c>
      <c r="AD37" s="197" t="str">
        <f t="shared" si="3"/>
        <v>MM</v>
      </c>
      <c r="AE37" s="196">
        <v>10</v>
      </c>
      <c r="AF37" s="196">
        <v>10</v>
      </c>
      <c r="AG37" s="196">
        <v>10</v>
      </c>
      <c r="AH37" s="226">
        <v>200</v>
      </c>
      <c r="AI37" s="197" t="str">
        <f t="shared" si="4"/>
        <v>CHF</v>
      </c>
      <c r="AJ37" s="196">
        <v>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v>30</v>
      </c>
      <c r="C38" s="224"/>
      <c r="D38" s="195" t="s">
        <v>34818</v>
      </c>
      <c r="E38" s="195" t="s">
        <v>34818</v>
      </c>
      <c r="F38" s="195" t="s">
        <v>34818</v>
      </c>
      <c r="G38" s="195" t="s">
        <v>34818</v>
      </c>
      <c r="H38" s="195" t="s">
        <v>34818</v>
      </c>
      <c r="I38" s="195" t="s">
        <v>34818</v>
      </c>
      <c r="J38" s="195" t="s">
        <v>34818</v>
      </c>
      <c r="K38" s="195" t="s">
        <v>34818</v>
      </c>
      <c r="L38" s="195" t="s">
        <v>34818</v>
      </c>
      <c r="M38" s="196" t="s">
        <v>55</v>
      </c>
      <c r="N38" s="196">
        <v>0.1</v>
      </c>
      <c r="O38" s="197" t="str">
        <f t="shared" si="0"/>
        <v>KG</v>
      </c>
      <c r="P38" s="196" t="s">
        <v>171</v>
      </c>
      <c r="Q38" s="195"/>
      <c r="R38" s="198"/>
      <c r="S38" s="196" t="s">
        <v>171</v>
      </c>
      <c r="T38" s="197" t="str">
        <f t="shared" si="1"/>
        <v/>
      </c>
      <c r="U38" s="197" t="str">
        <f t="shared" si="2"/>
        <v/>
      </c>
      <c r="V38" s="238" t="s">
        <v>34868</v>
      </c>
      <c r="W38" s="200" t="s">
        <v>171</v>
      </c>
      <c r="X38" s="196" t="s">
        <v>171</v>
      </c>
      <c r="Y38" s="196" t="s">
        <v>190</v>
      </c>
      <c r="Z38" s="196" t="s">
        <v>190</v>
      </c>
      <c r="AA38" s="196" t="s">
        <v>171</v>
      </c>
      <c r="AB38" s="196" t="s">
        <v>171</v>
      </c>
      <c r="AC38" s="196">
        <v>60</v>
      </c>
      <c r="AD38" s="197" t="str">
        <f t="shared" si="3"/>
        <v>MM</v>
      </c>
      <c r="AE38" s="196">
        <v>10</v>
      </c>
      <c r="AF38" s="196">
        <v>10</v>
      </c>
      <c r="AG38" s="196">
        <v>10</v>
      </c>
      <c r="AH38" s="226">
        <v>200</v>
      </c>
      <c r="AI38" s="197" t="str">
        <f t="shared" si="4"/>
        <v>CHF</v>
      </c>
      <c r="AJ38" s="196">
        <v>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v>31</v>
      </c>
      <c r="C39" s="224"/>
      <c r="D39" s="195" t="s">
        <v>34819</v>
      </c>
      <c r="E39" s="195" t="s">
        <v>34819</v>
      </c>
      <c r="F39" s="195" t="s">
        <v>34819</v>
      </c>
      <c r="G39" s="195" t="s">
        <v>34819</v>
      </c>
      <c r="H39" s="195" t="s">
        <v>34819</v>
      </c>
      <c r="I39" s="195" t="s">
        <v>34819</v>
      </c>
      <c r="J39" s="195" t="s">
        <v>34819</v>
      </c>
      <c r="K39" s="195" t="s">
        <v>34819</v>
      </c>
      <c r="L39" s="195" t="s">
        <v>34819</v>
      </c>
      <c r="M39" s="196" t="s">
        <v>55</v>
      </c>
      <c r="N39" s="196">
        <v>0.1</v>
      </c>
      <c r="O39" s="197" t="str">
        <f t="shared" si="0"/>
        <v>KG</v>
      </c>
      <c r="P39" s="196" t="s">
        <v>171</v>
      </c>
      <c r="Q39" s="195"/>
      <c r="R39" s="198"/>
      <c r="S39" s="196" t="s">
        <v>171</v>
      </c>
      <c r="T39" s="197" t="str">
        <f t="shared" si="1"/>
        <v/>
      </c>
      <c r="U39" s="197" t="str">
        <f t="shared" si="2"/>
        <v/>
      </c>
      <c r="V39" s="238" t="s">
        <v>34869</v>
      </c>
      <c r="W39" s="200" t="s">
        <v>171</v>
      </c>
      <c r="X39" s="196" t="s">
        <v>171</v>
      </c>
      <c r="Y39" s="196" t="s">
        <v>192</v>
      </c>
      <c r="Z39" s="196" t="s">
        <v>190</v>
      </c>
      <c r="AA39" s="196" t="s">
        <v>171</v>
      </c>
      <c r="AB39" s="196" t="s">
        <v>171</v>
      </c>
      <c r="AC39" s="196">
        <v>60</v>
      </c>
      <c r="AD39" s="197" t="str">
        <f t="shared" si="3"/>
        <v>MM</v>
      </c>
      <c r="AE39" s="196">
        <v>10</v>
      </c>
      <c r="AF39" s="196">
        <v>10</v>
      </c>
      <c r="AG39" s="196">
        <v>10</v>
      </c>
      <c r="AH39" s="226">
        <v>200</v>
      </c>
      <c r="AI39" s="197" t="str">
        <f t="shared" si="4"/>
        <v>CHF</v>
      </c>
      <c r="AJ39" s="196">
        <v>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v>32</v>
      </c>
      <c r="C40" s="224"/>
      <c r="D40" s="195" t="s">
        <v>34820</v>
      </c>
      <c r="E40" s="195" t="s">
        <v>34820</v>
      </c>
      <c r="F40" s="195" t="s">
        <v>34820</v>
      </c>
      <c r="G40" s="195" t="s">
        <v>34820</v>
      </c>
      <c r="H40" s="195" t="s">
        <v>34820</v>
      </c>
      <c r="I40" s="195" t="s">
        <v>34820</v>
      </c>
      <c r="J40" s="195" t="s">
        <v>34820</v>
      </c>
      <c r="K40" s="195" t="s">
        <v>34820</v>
      </c>
      <c r="L40" s="195" t="s">
        <v>34820</v>
      </c>
      <c r="M40" s="196" t="s">
        <v>55</v>
      </c>
      <c r="N40" s="196">
        <v>0.1</v>
      </c>
      <c r="O40" s="197" t="str">
        <f t="shared" si="0"/>
        <v>KG</v>
      </c>
      <c r="P40" s="196" t="s">
        <v>171</v>
      </c>
      <c r="Q40" s="195"/>
      <c r="R40" s="198"/>
      <c r="S40" s="196" t="s">
        <v>171</v>
      </c>
      <c r="T40" s="197" t="str">
        <f t="shared" si="1"/>
        <v/>
      </c>
      <c r="U40" s="197" t="str">
        <f t="shared" si="2"/>
        <v/>
      </c>
      <c r="V40" s="238" t="s">
        <v>34870</v>
      </c>
      <c r="W40" s="200" t="s">
        <v>171</v>
      </c>
      <c r="X40" s="196" t="s">
        <v>171</v>
      </c>
      <c r="Y40" s="196" t="s">
        <v>190</v>
      </c>
      <c r="Z40" s="196" t="s">
        <v>190</v>
      </c>
      <c r="AA40" s="196" t="s">
        <v>171</v>
      </c>
      <c r="AB40" s="196" t="s">
        <v>171</v>
      </c>
      <c r="AC40" s="196">
        <v>60</v>
      </c>
      <c r="AD40" s="197" t="str">
        <f t="shared" si="3"/>
        <v>MM</v>
      </c>
      <c r="AE40" s="196">
        <v>10</v>
      </c>
      <c r="AF40" s="196">
        <v>10</v>
      </c>
      <c r="AG40" s="196">
        <v>10</v>
      </c>
      <c r="AH40" s="226">
        <v>200</v>
      </c>
      <c r="AI40" s="197" t="str">
        <f t="shared" si="4"/>
        <v>CHF</v>
      </c>
      <c r="AJ40" s="196">
        <v>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v>33</v>
      </c>
      <c r="C41" s="224"/>
      <c r="D41" s="195" t="s">
        <v>34821</v>
      </c>
      <c r="E41" s="195" t="s">
        <v>34821</v>
      </c>
      <c r="F41" s="195" t="s">
        <v>34821</v>
      </c>
      <c r="G41" s="195" t="s">
        <v>34821</v>
      </c>
      <c r="H41" s="195" t="s">
        <v>34821</v>
      </c>
      <c r="I41" s="195" t="s">
        <v>34821</v>
      </c>
      <c r="J41" s="195" t="s">
        <v>34821</v>
      </c>
      <c r="K41" s="195" t="s">
        <v>34821</v>
      </c>
      <c r="L41" s="195" t="s">
        <v>34821</v>
      </c>
      <c r="M41" s="196" t="s">
        <v>55</v>
      </c>
      <c r="N41" s="196">
        <v>0.1</v>
      </c>
      <c r="O41" s="197" t="str">
        <f t="shared" ref="O41:O72" si="5">IF(LEN(B41)&gt;0,"KG","")</f>
        <v>KG</v>
      </c>
      <c r="P41" s="196" t="s">
        <v>171</v>
      </c>
      <c r="Q41" s="195"/>
      <c r="R41" s="198"/>
      <c r="S41" s="196" t="s">
        <v>171</v>
      </c>
      <c r="T41" s="197" t="str">
        <f t="shared" ref="T41:T72" si="6">IF(S41&lt;&gt;"",MID(S41,1,4),"")</f>
        <v/>
      </c>
      <c r="U41" s="197" t="str">
        <f t="shared" ref="U41:U72" si="7">IF(S41&lt;&gt;"",MID(S41,6,2)&amp;MID(S41,9,3)&amp;MID(S41,13,16),"")</f>
        <v/>
      </c>
      <c r="V41" s="238" t="s">
        <v>34871</v>
      </c>
      <c r="W41" s="200" t="s">
        <v>171</v>
      </c>
      <c r="X41" s="196" t="s">
        <v>171</v>
      </c>
      <c r="Y41" s="196" t="s">
        <v>192</v>
      </c>
      <c r="Z41" s="196" t="s">
        <v>190</v>
      </c>
      <c r="AA41" s="196" t="s">
        <v>171</v>
      </c>
      <c r="AB41" s="196" t="s">
        <v>171</v>
      </c>
      <c r="AC41" s="196">
        <v>60</v>
      </c>
      <c r="AD41" s="197" t="str">
        <f t="shared" ref="AD41:AD72" si="8">IF(LEN(B41)&gt;0,"MM","")</f>
        <v>MM</v>
      </c>
      <c r="AE41" s="196">
        <v>10</v>
      </c>
      <c r="AF41" s="196">
        <v>10</v>
      </c>
      <c r="AG41" s="196">
        <v>10</v>
      </c>
      <c r="AH41" s="226">
        <v>200</v>
      </c>
      <c r="AI41" s="197" t="str">
        <f t="shared" ref="AI41:AI72" si="9">IF(AH41&lt;&gt;"","CHF","")</f>
        <v>CHF</v>
      </c>
      <c r="AJ41" s="196">
        <v>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v>34</v>
      </c>
      <c r="C42" s="224"/>
      <c r="D42" s="195" t="s">
        <v>34822</v>
      </c>
      <c r="E42" s="195" t="s">
        <v>34822</v>
      </c>
      <c r="F42" s="195" t="s">
        <v>34822</v>
      </c>
      <c r="G42" s="195" t="s">
        <v>34822</v>
      </c>
      <c r="H42" s="195" t="s">
        <v>34822</v>
      </c>
      <c r="I42" s="195" t="s">
        <v>34822</v>
      </c>
      <c r="J42" s="195" t="s">
        <v>34822</v>
      </c>
      <c r="K42" s="195" t="s">
        <v>34822</v>
      </c>
      <c r="L42" s="195" t="s">
        <v>34822</v>
      </c>
      <c r="M42" s="196" t="s">
        <v>55</v>
      </c>
      <c r="N42" s="196">
        <v>0.1</v>
      </c>
      <c r="O42" s="197" t="str">
        <f t="shared" si="5"/>
        <v>KG</v>
      </c>
      <c r="P42" s="196" t="s">
        <v>171</v>
      </c>
      <c r="Q42" s="195"/>
      <c r="R42" s="198"/>
      <c r="S42" s="196" t="s">
        <v>171</v>
      </c>
      <c r="T42" s="197" t="str">
        <f t="shared" si="6"/>
        <v/>
      </c>
      <c r="U42" s="197" t="str">
        <f t="shared" si="7"/>
        <v/>
      </c>
      <c r="V42" s="238" t="s">
        <v>34872</v>
      </c>
      <c r="W42" s="200" t="s">
        <v>171</v>
      </c>
      <c r="X42" s="196" t="s">
        <v>171</v>
      </c>
      <c r="Y42" s="196" t="s">
        <v>190</v>
      </c>
      <c r="Z42" s="196" t="s">
        <v>190</v>
      </c>
      <c r="AA42" s="196" t="s">
        <v>171</v>
      </c>
      <c r="AB42" s="196" t="s">
        <v>171</v>
      </c>
      <c r="AC42" s="196">
        <v>60</v>
      </c>
      <c r="AD42" s="197" t="str">
        <f t="shared" si="8"/>
        <v>MM</v>
      </c>
      <c r="AE42" s="196">
        <v>10</v>
      </c>
      <c r="AF42" s="196">
        <v>10</v>
      </c>
      <c r="AG42" s="196">
        <v>10</v>
      </c>
      <c r="AH42" s="226">
        <v>200</v>
      </c>
      <c r="AI42" s="197" t="str">
        <f t="shared" si="9"/>
        <v>CHF</v>
      </c>
      <c r="AJ42" s="196">
        <v>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v>35</v>
      </c>
      <c r="C43" s="224"/>
      <c r="D43" s="195" t="s">
        <v>34823</v>
      </c>
      <c r="E43" s="195" t="s">
        <v>34823</v>
      </c>
      <c r="F43" s="195" t="s">
        <v>34823</v>
      </c>
      <c r="G43" s="195" t="s">
        <v>34823</v>
      </c>
      <c r="H43" s="195" t="s">
        <v>34823</v>
      </c>
      <c r="I43" s="195" t="s">
        <v>34823</v>
      </c>
      <c r="J43" s="195" t="s">
        <v>34823</v>
      </c>
      <c r="K43" s="195" t="s">
        <v>34823</v>
      </c>
      <c r="L43" s="195" t="s">
        <v>34823</v>
      </c>
      <c r="M43" s="196" t="s">
        <v>55</v>
      </c>
      <c r="N43" s="196">
        <v>0.1</v>
      </c>
      <c r="O43" s="197" t="str">
        <f t="shared" si="5"/>
        <v>KG</v>
      </c>
      <c r="P43" s="196" t="s">
        <v>171</v>
      </c>
      <c r="Q43" s="195"/>
      <c r="R43" s="198"/>
      <c r="S43" s="196" t="s">
        <v>171</v>
      </c>
      <c r="T43" s="197" t="str">
        <f t="shared" si="6"/>
        <v/>
      </c>
      <c r="U43" s="197" t="str">
        <f t="shared" si="7"/>
        <v/>
      </c>
      <c r="V43" s="238" t="s">
        <v>34873</v>
      </c>
      <c r="W43" s="200" t="s">
        <v>171</v>
      </c>
      <c r="X43" s="196" t="s">
        <v>171</v>
      </c>
      <c r="Y43" s="196" t="s">
        <v>192</v>
      </c>
      <c r="Z43" s="196" t="s">
        <v>190</v>
      </c>
      <c r="AA43" s="196" t="s">
        <v>171</v>
      </c>
      <c r="AB43" s="196" t="s">
        <v>171</v>
      </c>
      <c r="AC43" s="196">
        <v>60</v>
      </c>
      <c r="AD43" s="197" t="str">
        <f t="shared" si="8"/>
        <v>MM</v>
      </c>
      <c r="AE43" s="196">
        <v>10</v>
      </c>
      <c r="AF43" s="196">
        <v>10</v>
      </c>
      <c r="AG43" s="196">
        <v>10</v>
      </c>
      <c r="AH43" s="226">
        <v>200</v>
      </c>
      <c r="AI43" s="197" t="str">
        <f t="shared" si="9"/>
        <v>CHF</v>
      </c>
      <c r="AJ43" s="196">
        <v>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v>36</v>
      </c>
      <c r="C44" s="224"/>
      <c r="D44" s="195" t="s">
        <v>34824</v>
      </c>
      <c r="E44" s="195" t="s">
        <v>34824</v>
      </c>
      <c r="F44" s="195" t="s">
        <v>34824</v>
      </c>
      <c r="G44" s="195" t="s">
        <v>34824</v>
      </c>
      <c r="H44" s="195" t="s">
        <v>34824</v>
      </c>
      <c r="I44" s="195" t="s">
        <v>34824</v>
      </c>
      <c r="J44" s="195" t="s">
        <v>34824</v>
      </c>
      <c r="K44" s="195" t="s">
        <v>34824</v>
      </c>
      <c r="L44" s="195" t="s">
        <v>34824</v>
      </c>
      <c r="M44" s="196" t="s">
        <v>55</v>
      </c>
      <c r="N44" s="196">
        <v>0.1</v>
      </c>
      <c r="O44" s="197" t="str">
        <f t="shared" si="5"/>
        <v>KG</v>
      </c>
      <c r="P44" s="196" t="s">
        <v>171</v>
      </c>
      <c r="Q44" s="195"/>
      <c r="R44" s="198"/>
      <c r="S44" s="196" t="s">
        <v>171</v>
      </c>
      <c r="T44" s="197" t="str">
        <f t="shared" si="6"/>
        <v/>
      </c>
      <c r="U44" s="197" t="str">
        <f t="shared" si="7"/>
        <v/>
      </c>
      <c r="V44" s="238" t="s">
        <v>34874</v>
      </c>
      <c r="W44" s="200" t="s">
        <v>171</v>
      </c>
      <c r="X44" s="196" t="s">
        <v>171</v>
      </c>
      <c r="Y44" s="196" t="s">
        <v>190</v>
      </c>
      <c r="Z44" s="196" t="s">
        <v>190</v>
      </c>
      <c r="AA44" s="196" t="s">
        <v>171</v>
      </c>
      <c r="AB44" s="196" t="s">
        <v>171</v>
      </c>
      <c r="AC44" s="196">
        <v>60</v>
      </c>
      <c r="AD44" s="197" t="str">
        <f t="shared" si="8"/>
        <v>MM</v>
      </c>
      <c r="AE44" s="196">
        <v>10</v>
      </c>
      <c r="AF44" s="196">
        <v>10</v>
      </c>
      <c r="AG44" s="196">
        <v>10</v>
      </c>
      <c r="AH44" s="226">
        <v>200</v>
      </c>
      <c r="AI44" s="197" t="str">
        <f t="shared" si="9"/>
        <v>CHF</v>
      </c>
      <c r="AJ44" s="196">
        <v>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v>37</v>
      </c>
      <c r="C45" s="224"/>
      <c r="D45" s="195" t="s">
        <v>34825</v>
      </c>
      <c r="E45" s="195" t="s">
        <v>34825</v>
      </c>
      <c r="F45" s="195" t="s">
        <v>34825</v>
      </c>
      <c r="G45" s="195" t="s">
        <v>34825</v>
      </c>
      <c r="H45" s="195" t="s">
        <v>34825</v>
      </c>
      <c r="I45" s="195" t="s">
        <v>34825</v>
      </c>
      <c r="J45" s="195" t="s">
        <v>34825</v>
      </c>
      <c r="K45" s="195" t="s">
        <v>34825</v>
      </c>
      <c r="L45" s="195" t="s">
        <v>34825</v>
      </c>
      <c r="M45" s="196" t="s">
        <v>55</v>
      </c>
      <c r="N45" s="196">
        <v>0.1</v>
      </c>
      <c r="O45" s="197" t="str">
        <f t="shared" si="5"/>
        <v>KG</v>
      </c>
      <c r="P45" s="196" t="s">
        <v>171</v>
      </c>
      <c r="Q45" s="195" t="s">
        <v>171</v>
      </c>
      <c r="R45" s="198"/>
      <c r="S45" s="196" t="s">
        <v>171</v>
      </c>
      <c r="T45" s="197" t="str">
        <f t="shared" si="6"/>
        <v/>
      </c>
      <c r="U45" s="197" t="str">
        <f t="shared" si="7"/>
        <v/>
      </c>
      <c r="V45" s="238" t="s">
        <v>34875</v>
      </c>
      <c r="W45" s="200" t="s">
        <v>171</v>
      </c>
      <c r="X45" s="196" t="s">
        <v>171</v>
      </c>
      <c r="Y45" s="196" t="s">
        <v>192</v>
      </c>
      <c r="Z45" s="196" t="s">
        <v>190</v>
      </c>
      <c r="AA45" s="196" t="s">
        <v>171</v>
      </c>
      <c r="AB45" s="196" t="s">
        <v>171</v>
      </c>
      <c r="AC45" s="196">
        <v>60</v>
      </c>
      <c r="AD45" s="197" t="str">
        <f t="shared" si="8"/>
        <v>MM</v>
      </c>
      <c r="AE45" s="196">
        <v>10</v>
      </c>
      <c r="AF45" s="196">
        <v>10</v>
      </c>
      <c r="AG45" s="196">
        <v>10</v>
      </c>
      <c r="AH45" s="226">
        <v>200</v>
      </c>
      <c r="AI45" s="197" t="str">
        <f t="shared" si="9"/>
        <v>CHF</v>
      </c>
      <c r="AJ45" s="196">
        <v>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v>38</v>
      </c>
      <c r="C46" s="224"/>
      <c r="D46" s="195" t="s">
        <v>34826</v>
      </c>
      <c r="E46" s="195" t="s">
        <v>34826</v>
      </c>
      <c r="F46" s="195" t="s">
        <v>34826</v>
      </c>
      <c r="G46" s="195" t="s">
        <v>34826</v>
      </c>
      <c r="H46" s="195" t="s">
        <v>34826</v>
      </c>
      <c r="I46" s="195" t="s">
        <v>34826</v>
      </c>
      <c r="J46" s="195" t="s">
        <v>34826</v>
      </c>
      <c r="K46" s="195" t="s">
        <v>34826</v>
      </c>
      <c r="L46" s="195" t="s">
        <v>34826</v>
      </c>
      <c r="M46" s="196" t="s">
        <v>55</v>
      </c>
      <c r="N46" s="196">
        <v>0.1</v>
      </c>
      <c r="O46" s="197" t="str">
        <f t="shared" si="5"/>
        <v>KG</v>
      </c>
      <c r="P46" s="196" t="s">
        <v>171</v>
      </c>
      <c r="Q46" s="195" t="s">
        <v>171</v>
      </c>
      <c r="R46" s="198"/>
      <c r="S46" s="196" t="s">
        <v>171</v>
      </c>
      <c r="T46" s="197" t="str">
        <f t="shared" si="6"/>
        <v/>
      </c>
      <c r="U46" s="197" t="str">
        <f t="shared" si="7"/>
        <v/>
      </c>
      <c r="V46" s="238" t="s">
        <v>34876</v>
      </c>
      <c r="W46" s="200" t="s">
        <v>171</v>
      </c>
      <c r="X46" s="196" t="s">
        <v>171</v>
      </c>
      <c r="Y46" s="196" t="s">
        <v>190</v>
      </c>
      <c r="Z46" s="196" t="s">
        <v>190</v>
      </c>
      <c r="AA46" s="196" t="s">
        <v>171</v>
      </c>
      <c r="AB46" s="196" t="s">
        <v>171</v>
      </c>
      <c r="AC46" s="196">
        <v>60</v>
      </c>
      <c r="AD46" s="197" t="str">
        <f t="shared" si="8"/>
        <v>MM</v>
      </c>
      <c r="AE46" s="196">
        <v>10</v>
      </c>
      <c r="AF46" s="196">
        <v>10</v>
      </c>
      <c r="AG46" s="196">
        <v>10</v>
      </c>
      <c r="AH46" s="226">
        <v>200</v>
      </c>
      <c r="AI46" s="197" t="str">
        <f t="shared" si="9"/>
        <v>CHF</v>
      </c>
      <c r="AJ46" s="196">
        <v>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v>39</v>
      </c>
      <c r="C47" s="224"/>
      <c r="D47" s="195" t="s">
        <v>34827</v>
      </c>
      <c r="E47" s="195" t="s">
        <v>34827</v>
      </c>
      <c r="F47" s="195" t="s">
        <v>34827</v>
      </c>
      <c r="G47" s="195" t="s">
        <v>34827</v>
      </c>
      <c r="H47" s="195" t="s">
        <v>34827</v>
      </c>
      <c r="I47" s="195" t="s">
        <v>34827</v>
      </c>
      <c r="J47" s="195" t="s">
        <v>34827</v>
      </c>
      <c r="K47" s="195" t="s">
        <v>34827</v>
      </c>
      <c r="L47" s="195" t="s">
        <v>34827</v>
      </c>
      <c r="M47" s="196" t="s">
        <v>55</v>
      </c>
      <c r="N47" s="196">
        <v>0.1</v>
      </c>
      <c r="O47" s="197" t="str">
        <f t="shared" si="5"/>
        <v>KG</v>
      </c>
      <c r="P47" s="196" t="s">
        <v>171</v>
      </c>
      <c r="Q47" s="195" t="s">
        <v>171</v>
      </c>
      <c r="R47" s="198"/>
      <c r="S47" s="196" t="s">
        <v>171</v>
      </c>
      <c r="T47" s="197" t="str">
        <f t="shared" si="6"/>
        <v/>
      </c>
      <c r="U47" s="197" t="str">
        <f t="shared" si="7"/>
        <v/>
      </c>
      <c r="V47" s="238" t="s">
        <v>34877</v>
      </c>
      <c r="W47" s="200" t="s">
        <v>171</v>
      </c>
      <c r="X47" s="196" t="s">
        <v>171</v>
      </c>
      <c r="Y47" s="196" t="s">
        <v>192</v>
      </c>
      <c r="Z47" s="196" t="s">
        <v>190</v>
      </c>
      <c r="AA47" s="196" t="s">
        <v>171</v>
      </c>
      <c r="AB47" s="196" t="s">
        <v>171</v>
      </c>
      <c r="AC47" s="196">
        <v>60</v>
      </c>
      <c r="AD47" s="197" t="str">
        <f t="shared" si="8"/>
        <v>MM</v>
      </c>
      <c r="AE47" s="196">
        <v>10</v>
      </c>
      <c r="AF47" s="196">
        <v>10</v>
      </c>
      <c r="AG47" s="196">
        <v>10</v>
      </c>
      <c r="AH47" s="226">
        <v>200</v>
      </c>
      <c r="AI47" s="197" t="str">
        <f t="shared" si="9"/>
        <v>CHF</v>
      </c>
      <c r="AJ47" s="196">
        <v>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v>40</v>
      </c>
      <c r="C48" s="224"/>
      <c r="D48" s="195" t="s">
        <v>34828</v>
      </c>
      <c r="E48" s="195" t="s">
        <v>34828</v>
      </c>
      <c r="F48" s="195" t="s">
        <v>34828</v>
      </c>
      <c r="G48" s="195" t="s">
        <v>34828</v>
      </c>
      <c r="H48" s="195" t="s">
        <v>34828</v>
      </c>
      <c r="I48" s="195" t="s">
        <v>34828</v>
      </c>
      <c r="J48" s="195" t="s">
        <v>34828</v>
      </c>
      <c r="K48" s="195" t="s">
        <v>34828</v>
      </c>
      <c r="L48" s="195" t="s">
        <v>34828</v>
      </c>
      <c r="M48" s="196" t="s">
        <v>55</v>
      </c>
      <c r="N48" s="196">
        <v>0.1</v>
      </c>
      <c r="O48" s="197" t="str">
        <f t="shared" si="5"/>
        <v>KG</v>
      </c>
      <c r="P48" s="196" t="s">
        <v>171</v>
      </c>
      <c r="Q48" s="195" t="s">
        <v>171</v>
      </c>
      <c r="R48" s="198"/>
      <c r="S48" s="196" t="s">
        <v>171</v>
      </c>
      <c r="T48" s="197" t="str">
        <f t="shared" si="6"/>
        <v/>
      </c>
      <c r="U48" s="197" t="str">
        <f t="shared" si="7"/>
        <v/>
      </c>
      <c r="V48" s="238" t="s">
        <v>34878</v>
      </c>
      <c r="W48" s="200" t="s">
        <v>171</v>
      </c>
      <c r="X48" s="196" t="s">
        <v>171</v>
      </c>
      <c r="Y48" s="196" t="s">
        <v>190</v>
      </c>
      <c r="Z48" s="196" t="s">
        <v>190</v>
      </c>
      <c r="AA48" s="196" t="s">
        <v>171</v>
      </c>
      <c r="AB48" s="196" t="s">
        <v>171</v>
      </c>
      <c r="AC48" s="196">
        <v>60</v>
      </c>
      <c r="AD48" s="197" t="str">
        <f t="shared" si="8"/>
        <v>MM</v>
      </c>
      <c r="AE48" s="196">
        <v>10</v>
      </c>
      <c r="AF48" s="196">
        <v>10</v>
      </c>
      <c r="AG48" s="196">
        <v>10</v>
      </c>
      <c r="AH48" s="226">
        <v>200</v>
      </c>
      <c r="AI48" s="197" t="str">
        <f t="shared" si="9"/>
        <v>CHF</v>
      </c>
      <c r="AJ48" s="196">
        <v>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v>41</v>
      </c>
      <c r="C49" s="224"/>
      <c r="D49" s="195" t="s">
        <v>34829</v>
      </c>
      <c r="E49" s="195" t="s">
        <v>34829</v>
      </c>
      <c r="F49" s="195" t="s">
        <v>34829</v>
      </c>
      <c r="G49" s="195" t="s">
        <v>34829</v>
      </c>
      <c r="H49" s="195" t="s">
        <v>34829</v>
      </c>
      <c r="I49" s="195" t="s">
        <v>34829</v>
      </c>
      <c r="J49" s="195" t="s">
        <v>34829</v>
      </c>
      <c r="K49" s="195" t="s">
        <v>34829</v>
      </c>
      <c r="L49" s="195" t="s">
        <v>34829</v>
      </c>
      <c r="M49" s="196" t="s">
        <v>55</v>
      </c>
      <c r="N49" s="196">
        <v>0.1</v>
      </c>
      <c r="O49" s="197" t="str">
        <f t="shared" si="5"/>
        <v>KG</v>
      </c>
      <c r="P49" s="196" t="s">
        <v>171</v>
      </c>
      <c r="Q49" s="195" t="s">
        <v>171</v>
      </c>
      <c r="R49" s="198"/>
      <c r="S49" s="196" t="s">
        <v>171</v>
      </c>
      <c r="T49" s="197" t="str">
        <f t="shared" si="6"/>
        <v/>
      </c>
      <c r="U49" s="197" t="str">
        <f t="shared" si="7"/>
        <v/>
      </c>
      <c r="V49" s="238" t="s">
        <v>34879</v>
      </c>
      <c r="W49" s="200" t="s">
        <v>171</v>
      </c>
      <c r="X49" s="196" t="s">
        <v>171</v>
      </c>
      <c r="Y49" s="196" t="s">
        <v>192</v>
      </c>
      <c r="Z49" s="196" t="s">
        <v>190</v>
      </c>
      <c r="AA49" s="196" t="s">
        <v>171</v>
      </c>
      <c r="AB49" s="196" t="s">
        <v>171</v>
      </c>
      <c r="AC49" s="196">
        <v>60</v>
      </c>
      <c r="AD49" s="197" t="str">
        <f t="shared" si="8"/>
        <v>MM</v>
      </c>
      <c r="AE49" s="196">
        <v>10</v>
      </c>
      <c r="AF49" s="196">
        <v>10</v>
      </c>
      <c r="AG49" s="196">
        <v>10</v>
      </c>
      <c r="AH49" s="226">
        <v>200</v>
      </c>
      <c r="AI49" s="197" t="str">
        <f t="shared" si="9"/>
        <v>CHF</v>
      </c>
      <c r="AJ49" s="196">
        <v>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v>42</v>
      </c>
      <c r="C50" s="224"/>
      <c r="D50" s="195" t="s">
        <v>34830</v>
      </c>
      <c r="E50" s="195" t="s">
        <v>34830</v>
      </c>
      <c r="F50" s="195" t="s">
        <v>34830</v>
      </c>
      <c r="G50" s="195" t="s">
        <v>34830</v>
      </c>
      <c r="H50" s="195" t="s">
        <v>34830</v>
      </c>
      <c r="I50" s="195" t="s">
        <v>34830</v>
      </c>
      <c r="J50" s="195" t="s">
        <v>34830</v>
      </c>
      <c r="K50" s="195" t="s">
        <v>34830</v>
      </c>
      <c r="L50" s="195" t="s">
        <v>34830</v>
      </c>
      <c r="M50" s="196" t="s">
        <v>55</v>
      </c>
      <c r="N50" s="196">
        <v>0.1</v>
      </c>
      <c r="O50" s="197" t="str">
        <f t="shared" si="5"/>
        <v>KG</v>
      </c>
      <c r="P50" s="196" t="s">
        <v>171</v>
      </c>
      <c r="Q50" s="195" t="s">
        <v>171</v>
      </c>
      <c r="R50" s="198"/>
      <c r="S50" s="196" t="s">
        <v>171</v>
      </c>
      <c r="T50" s="197" t="str">
        <f t="shared" si="6"/>
        <v/>
      </c>
      <c r="U50" s="197" t="str">
        <f t="shared" si="7"/>
        <v/>
      </c>
      <c r="V50" s="238" t="s">
        <v>34880</v>
      </c>
      <c r="W50" s="200" t="s">
        <v>171</v>
      </c>
      <c r="X50" s="196" t="s">
        <v>171</v>
      </c>
      <c r="Y50" s="196" t="s">
        <v>190</v>
      </c>
      <c r="Z50" s="196" t="s">
        <v>190</v>
      </c>
      <c r="AA50" s="196" t="s">
        <v>171</v>
      </c>
      <c r="AB50" s="196" t="s">
        <v>171</v>
      </c>
      <c r="AC50" s="196">
        <v>60</v>
      </c>
      <c r="AD50" s="197" t="str">
        <f t="shared" si="8"/>
        <v>MM</v>
      </c>
      <c r="AE50" s="196">
        <v>10</v>
      </c>
      <c r="AF50" s="196">
        <v>10</v>
      </c>
      <c r="AG50" s="196">
        <v>10</v>
      </c>
      <c r="AH50" s="226">
        <v>200</v>
      </c>
      <c r="AI50" s="197" t="str">
        <f t="shared" si="9"/>
        <v>CHF</v>
      </c>
      <c r="AJ50" s="196">
        <v>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v>43</v>
      </c>
      <c r="C51" s="224"/>
      <c r="D51" s="195" t="s">
        <v>34831</v>
      </c>
      <c r="E51" s="195" t="s">
        <v>34831</v>
      </c>
      <c r="F51" s="195" t="s">
        <v>34831</v>
      </c>
      <c r="G51" s="195" t="s">
        <v>34831</v>
      </c>
      <c r="H51" s="195" t="s">
        <v>34831</v>
      </c>
      <c r="I51" s="195" t="s">
        <v>34831</v>
      </c>
      <c r="J51" s="195" t="s">
        <v>34831</v>
      </c>
      <c r="K51" s="195" t="s">
        <v>34831</v>
      </c>
      <c r="L51" s="195" t="s">
        <v>34831</v>
      </c>
      <c r="M51" s="196" t="s">
        <v>55</v>
      </c>
      <c r="N51" s="196">
        <v>0.1</v>
      </c>
      <c r="O51" s="197" t="str">
        <f t="shared" si="5"/>
        <v>KG</v>
      </c>
      <c r="P51" s="196" t="s">
        <v>171</v>
      </c>
      <c r="Q51" s="195" t="s">
        <v>171</v>
      </c>
      <c r="R51" s="198"/>
      <c r="S51" s="196" t="s">
        <v>171</v>
      </c>
      <c r="T51" s="197" t="str">
        <f t="shared" si="6"/>
        <v/>
      </c>
      <c r="U51" s="197" t="str">
        <f t="shared" si="7"/>
        <v/>
      </c>
      <c r="V51" s="238" t="s">
        <v>34881</v>
      </c>
      <c r="W51" s="200" t="s">
        <v>171</v>
      </c>
      <c r="X51" s="196" t="s">
        <v>171</v>
      </c>
      <c r="Y51" s="196" t="s">
        <v>192</v>
      </c>
      <c r="Z51" s="196" t="s">
        <v>190</v>
      </c>
      <c r="AA51" s="196" t="s">
        <v>171</v>
      </c>
      <c r="AB51" s="196" t="s">
        <v>171</v>
      </c>
      <c r="AC51" s="196">
        <v>60</v>
      </c>
      <c r="AD51" s="197" t="str">
        <f t="shared" si="8"/>
        <v>MM</v>
      </c>
      <c r="AE51" s="196">
        <v>10</v>
      </c>
      <c r="AF51" s="196">
        <v>10</v>
      </c>
      <c r="AG51" s="196">
        <v>10</v>
      </c>
      <c r="AH51" s="226">
        <v>200</v>
      </c>
      <c r="AI51" s="197" t="str">
        <f t="shared" si="9"/>
        <v>CHF</v>
      </c>
      <c r="AJ51" s="196">
        <v>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v>44</v>
      </c>
      <c r="C52" s="224"/>
      <c r="D52" s="195" t="s">
        <v>34832</v>
      </c>
      <c r="E52" s="195" t="s">
        <v>34832</v>
      </c>
      <c r="F52" s="195" t="s">
        <v>34832</v>
      </c>
      <c r="G52" s="195" t="s">
        <v>34832</v>
      </c>
      <c r="H52" s="195" t="s">
        <v>34832</v>
      </c>
      <c r="I52" s="195" t="s">
        <v>34832</v>
      </c>
      <c r="J52" s="195" t="s">
        <v>34832</v>
      </c>
      <c r="K52" s="195" t="s">
        <v>34832</v>
      </c>
      <c r="L52" s="195" t="s">
        <v>34832</v>
      </c>
      <c r="M52" s="196" t="s">
        <v>55</v>
      </c>
      <c r="N52" s="196">
        <v>0.1</v>
      </c>
      <c r="O52" s="197" t="str">
        <f t="shared" si="5"/>
        <v>KG</v>
      </c>
      <c r="P52" s="196" t="s">
        <v>171</v>
      </c>
      <c r="Q52" s="195" t="s">
        <v>171</v>
      </c>
      <c r="R52" s="198"/>
      <c r="S52" s="196" t="s">
        <v>171</v>
      </c>
      <c r="T52" s="197" t="str">
        <f t="shared" si="6"/>
        <v/>
      </c>
      <c r="U52" s="197" t="str">
        <f t="shared" si="7"/>
        <v/>
      </c>
      <c r="V52" s="238" t="s">
        <v>34882</v>
      </c>
      <c r="W52" s="200" t="s">
        <v>171</v>
      </c>
      <c r="X52" s="196" t="s">
        <v>171</v>
      </c>
      <c r="Y52" s="196" t="s">
        <v>190</v>
      </c>
      <c r="Z52" s="196" t="s">
        <v>190</v>
      </c>
      <c r="AA52" s="196" t="s">
        <v>171</v>
      </c>
      <c r="AB52" s="196" t="s">
        <v>171</v>
      </c>
      <c r="AC52" s="196">
        <v>60</v>
      </c>
      <c r="AD52" s="197" t="str">
        <f t="shared" si="8"/>
        <v>MM</v>
      </c>
      <c r="AE52" s="196">
        <v>10</v>
      </c>
      <c r="AF52" s="196">
        <v>10</v>
      </c>
      <c r="AG52" s="196">
        <v>10</v>
      </c>
      <c r="AH52" s="226">
        <v>200</v>
      </c>
      <c r="AI52" s="197" t="str">
        <f t="shared" si="9"/>
        <v>CHF</v>
      </c>
      <c r="AJ52" s="196">
        <v>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v>45</v>
      </c>
      <c r="C53" s="224"/>
      <c r="D53" s="195" t="s">
        <v>34833</v>
      </c>
      <c r="E53" s="195" t="s">
        <v>34833</v>
      </c>
      <c r="F53" s="195" t="s">
        <v>34833</v>
      </c>
      <c r="G53" s="195" t="s">
        <v>34833</v>
      </c>
      <c r="H53" s="195" t="s">
        <v>34833</v>
      </c>
      <c r="I53" s="195" t="s">
        <v>34833</v>
      </c>
      <c r="J53" s="195" t="s">
        <v>34833</v>
      </c>
      <c r="K53" s="195" t="s">
        <v>34833</v>
      </c>
      <c r="L53" s="195" t="s">
        <v>34833</v>
      </c>
      <c r="M53" s="196" t="s">
        <v>55</v>
      </c>
      <c r="N53" s="196">
        <v>0.1</v>
      </c>
      <c r="O53" s="197" t="str">
        <f t="shared" si="5"/>
        <v>KG</v>
      </c>
      <c r="P53" s="196" t="s">
        <v>171</v>
      </c>
      <c r="Q53" s="195" t="s">
        <v>171</v>
      </c>
      <c r="R53" s="198"/>
      <c r="S53" s="196" t="s">
        <v>171</v>
      </c>
      <c r="T53" s="197" t="str">
        <f t="shared" si="6"/>
        <v/>
      </c>
      <c r="U53" s="197" t="str">
        <f t="shared" si="7"/>
        <v/>
      </c>
      <c r="V53" s="238" t="s">
        <v>34883</v>
      </c>
      <c r="W53" s="200" t="s">
        <v>171</v>
      </c>
      <c r="X53" s="196" t="s">
        <v>171</v>
      </c>
      <c r="Y53" s="196" t="s">
        <v>192</v>
      </c>
      <c r="Z53" s="196" t="s">
        <v>190</v>
      </c>
      <c r="AA53" s="196" t="s">
        <v>171</v>
      </c>
      <c r="AB53" s="196" t="s">
        <v>171</v>
      </c>
      <c r="AC53" s="196">
        <v>60</v>
      </c>
      <c r="AD53" s="197" t="str">
        <f t="shared" si="8"/>
        <v>MM</v>
      </c>
      <c r="AE53" s="196">
        <v>10</v>
      </c>
      <c r="AF53" s="196">
        <v>10</v>
      </c>
      <c r="AG53" s="196">
        <v>10</v>
      </c>
      <c r="AH53" s="226">
        <v>200</v>
      </c>
      <c r="AI53" s="197" t="str">
        <f t="shared" si="9"/>
        <v>CHF</v>
      </c>
      <c r="AJ53" s="196">
        <v>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v>46</v>
      </c>
      <c r="C54" s="224"/>
      <c r="D54" s="195" t="s">
        <v>34834</v>
      </c>
      <c r="E54" s="195" t="s">
        <v>34834</v>
      </c>
      <c r="F54" s="195" t="s">
        <v>34834</v>
      </c>
      <c r="G54" s="195" t="s">
        <v>34834</v>
      </c>
      <c r="H54" s="195" t="s">
        <v>34834</v>
      </c>
      <c r="I54" s="195" t="s">
        <v>34834</v>
      </c>
      <c r="J54" s="195" t="s">
        <v>34834</v>
      </c>
      <c r="K54" s="195" t="s">
        <v>34834</v>
      </c>
      <c r="L54" s="195" t="s">
        <v>34834</v>
      </c>
      <c r="M54" s="196" t="s">
        <v>55</v>
      </c>
      <c r="N54" s="196">
        <v>0.1</v>
      </c>
      <c r="O54" s="197" t="str">
        <f t="shared" si="5"/>
        <v>KG</v>
      </c>
      <c r="P54" s="196" t="s">
        <v>171</v>
      </c>
      <c r="Q54" s="195" t="s">
        <v>171</v>
      </c>
      <c r="R54" s="198"/>
      <c r="S54" s="196" t="s">
        <v>171</v>
      </c>
      <c r="T54" s="197" t="str">
        <f t="shared" si="6"/>
        <v/>
      </c>
      <c r="U54" s="197" t="str">
        <f t="shared" si="7"/>
        <v/>
      </c>
      <c r="V54" s="238" t="s">
        <v>34884</v>
      </c>
      <c r="W54" s="200" t="s">
        <v>171</v>
      </c>
      <c r="X54" s="196" t="s">
        <v>171</v>
      </c>
      <c r="Y54" s="196" t="s">
        <v>190</v>
      </c>
      <c r="Z54" s="196" t="s">
        <v>190</v>
      </c>
      <c r="AA54" s="196" t="s">
        <v>171</v>
      </c>
      <c r="AB54" s="196" t="s">
        <v>171</v>
      </c>
      <c r="AC54" s="196">
        <v>60</v>
      </c>
      <c r="AD54" s="197" t="str">
        <f t="shared" si="8"/>
        <v>MM</v>
      </c>
      <c r="AE54" s="196">
        <v>10</v>
      </c>
      <c r="AF54" s="196">
        <v>10</v>
      </c>
      <c r="AG54" s="196">
        <v>10</v>
      </c>
      <c r="AH54" s="226">
        <v>200</v>
      </c>
      <c r="AI54" s="197" t="str">
        <f t="shared" si="9"/>
        <v>CHF</v>
      </c>
      <c r="AJ54" s="196">
        <v>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v>47</v>
      </c>
      <c r="C55" s="224"/>
      <c r="D55" s="195" t="s">
        <v>34835</v>
      </c>
      <c r="E55" s="195" t="s">
        <v>34835</v>
      </c>
      <c r="F55" s="195" t="s">
        <v>34835</v>
      </c>
      <c r="G55" s="195" t="s">
        <v>34835</v>
      </c>
      <c r="H55" s="195" t="s">
        <v>34835</v>
      </c>
      <c r="I55" s="195" t="s">
        <v>34835</v>
      </c>
      <c r="J55" s="195" t="s">
        <v>34835</v>
      </c>
      <c r="K55" s="195" t="s">
        <v>34835</v>
      </c>
      <c r="L55" s="195" t="s">
        <v>34835</v>
      </c>
      <c r="M55" s="196" t="s">
        <v>55</v>
      </c>
      <c r="N55" s="196">
        <v>0.1</v>
      </c>
      <c r="O55" s="197" t="str">
        <f t="shared" si="5"/>
        <v>KG</v>
      </c>
      <c r="P55" s="196" t="s">
        <v>171</v>
      </c>
      <c r="Q55" s="195" t="s">
        <v>171</v>
      </c>
      <c r="R55" s="198"/>
      <c r="S55" s="196" t="s">
        <v>171</v>
      </c>
      <c r="T55" s="197" t="str">
        <f t="shared" si="6"/>
        <v/>
      </c>
      <c r="U55" s="197" t="str">
        <f t="shared" si="7"/>
        <v/>
      </c>
      <c r="V55" s="238" t="s">
        <v>34885</v>
      </c>
      <c r="W55" s="200" t="s">
        <v>171</v>
      </c>
      <c r="X55" s="196" t="s">
        <v>171</v>
      </c>
      <c r="Y55" s="196" t="s">
        <v>192</v>
      </c>
      <c r="Z55" s="196" t="s">
        <v>190</v>
      </c>
      <c r="AA55" s="196" t="s">
        <v>171</v>
      </c>
      <c r="AB55" s="196" t="s">
        <v>171</v>
      </c>
      <c r="AC55" s="196">
        <v>60</v>
      </c>
      <c r="AD55" s="197" t="str">
        <f t="shared" si="8"/>
        <v>MM</v>
      </c>
      <c r="AE55" s="196">
        <v>10</v>
      </c>
      <c r="AF55" s="196">
        <v>10</v>
      </c>
      <c r="AG55" s="196">
        <v>10</v>
      </c>
      <c r="AH55" s="226">
        <v>200</v>
      </c>
      <c r="AI55" s="197" t="str">
        <f t="shared" si="9"/>
        <v>CHF</v>
      </c>
      <c r="AJ55" s="196">
        <v>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v>48</v>
      </c>
      <c r="C56" s="224"/>
      <c r="D56" s="195" t="s">
        <v>34836</v>
      </c>
      <c r="E56" s="195" t="s">
        <v>34836</v>
      </c>
      <c r="F56" s="195" t="s">
        <v>34836</v>
      </c>
      <c r="G56" s="195" t="s">
        <v>34836</v>
      </c>
      <c r="H56" s="195" t="s">
        <v>34836</v>
      </c>
      <c r="I56" s="195" t="s">
        <v>34836</v>
      </c>
      <c r="J56" s="195" t="s">
        <v>34836</v>
      </c>
      <c r="K56" s="195" t="s">
        <v>34836</v>
      </c>
      <c r="L56" s="195" t="s">
        <v>34836</v>
      </c>
      <c r="M56" s="196" t="s">
        <v>55</v>
      </c>
      <c r="N56" s="196">
        <v>0.1</v>
      </c>
      <c r="O56" s="197" t="str">
        <f t="shared" si="5"/>
        <v>KG</v>
      </c>
      <c r="P56" s="196" t="s">
        <v>171</v>
      </c>
      <c r="Q56" s="195" t="s">
        <v>171</v>
      </c>
      <c r="R56" s="198"/>
      <c r="S56" s="196" t="s">
        <v>171</v>
      </c>
      <c r="T56" s="197" t="str">
        <f t="shared" si="6"/>
        <v/>
      </c>
      <c r="U56" s="197" t="str">
        <f t="shared" si="7"/>
        <v/>
      </c>
      <c r="V56" s="238" t="s">
        <v>34886</v>
      </c>
      <c r="W56" s="200" t="s">
        <v>171</v>
      </c>
      <c r="X56" s="196" t="s">
        <v>171</v>
      </c>
      <c r="Y56" s="196" t="s">
        <v>190</v>
      </c>
      <c r="Z56" s="196" t="s">
        <v>190</v>
      </c>
      <c r="AA56" s="196" t="s">
        <v>171</v>
      </c>
      <c r="AB56" s="196" t="s">
        <v>171</v>
      </c>
      <c r="AC56" s="196">
        <v>60</v>
      </c>
      <c r="AD56" s="197" t="str">
        <f t="shared" si="8"/>
        <v>MM</v>
      </c>
      <c r="AE56" s="196">
        <v>10</v>
      </c>
      <c r="AF56" s="196">
        <v>10</v>
      </c>
      <c r="AG56" s="196">
        <v>10</v>
      </c>
      <c r="AH56" s="226">
        <v>200</v>
      </c>
      <c r="AI56" s="197" t="str">
        <f t="shared" si="9"/>
        <v>CHF</v>
      </c>
      <c r="AJ56" s="196">
        <v>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v>49</v>
      </c>
      <c r="C57" s="224"/>
      <c r="D57" s="195" t="s">
        <v>34837</v>
      </c>
      <c r="E57" s="195" t="s">
        <v>34837</v>
      </c>
      <c r="F57" s="195" t="s">
        <v>34837</v>
      </c>
      <c r="G57" s="195" t="s">
        <v>34837</v>
      </c>
      <c r="H57" s="195" t="s">
        <v>34837</v>
      </c>
      <c r="I57" s="195" t="s">
        <v>34837</v>
      </c>
      <c r="J57" s="195" t="s">
        <v>34837</v>
      </c>
      <c r="K57" s="195" t="s">
        <v>34837</v>
      </c>
      <c r="L57" s="195" t="s">
        <v>34837</v>
      </c>
      <c r="M57" s="196" t="s">
        <v>55</v>
      </c>
      <c r="N57" s="196">
        <v>0.1</v>
      </c>
      <c r="O57" s="197" t="str">
        <f t="shared" si="5"/>
        <v>KG</v>
      </c>
      <c r="P57" s="196" t="s">
        <v>171</v>
      </c>
      <c r="Q57" s="195" t="s">
        <v>171</v>
      </c>
      <c r="R57" s="198"/>
      <c r="S57" s="196" t="s">
        <v>171</v>
      </c>
      <c r="T57" s="197" t="str">
        <f t="shared" si="6"/>
        <v/>
      </c>
      <c r="U57" s="197" t="str">
        <f t="shared" si="7"/>
        <v/>
      </c>
      <c r="V57" s="238" t="s">
        <v>34887</v>
      </c>
      <c r="W57" s="200" t="s">
        <v>171</v>
      </c>
      <c r="X57" s="196" t="s">
        <v>171</v>
      </c>
      <c r="Y57" s="196" t="s">
        <v>192</v>
      </c>
      <c r="Z57" s="196" t="s">
        <v>190</v>
      </c>
      <c r="AA57" s="196" t="s">
        <v>171</v>
      </c>
      <c r="AB57" s="196" t="s">
        <v>171</v>
      </c>
      <c r="AC57" s="196">
        <v>60</v>
      </c>
      <c r="AD57" s="197" t="str">
        <f t="shared" si="8"/>
        <v>MM</v>
      </c>
      <c r="AE57" s="196">
        <v>10</v>
      </c>
      <c r="AF57" s="196">
        <v>10</v>
      </c>
      <c r="AG57" s="196">
        <v>10</v>
      </c>
      <c r="AH57" s="226">
        <v>200</v>
      </c>
      <c r="AI57" s="197" t="str">
        <f t="shared" si="9"/>
        <v>CHF</v>
      </c>
      <c r="AJ57" s="196">
        <v>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v>50</v>
      </c>
      <c r="C58" s="224"/>
      <c r="D58" s="195" t="s">
        <v>34838</v>
      </c>
      <c r="E58" s="195" t="s">
        <v>34838</v>
      </c>
      <c r="F58" s="195" t="s">
        <v>34838</v>
      </c>
      <c r="G58" s="195" t="s">
        <v>34838</v>
      </c>
      <c r="H58" s="195" t="s">
        <v>34838</v>
      </c>
      <c r="I58" s="195" t="s">
        <v>34838</v>
      </c>
      <c r="J58" s="195" t="s">
        <v>34838</v>
      </c>
      <c r="K58" s="195" t="s">
        <v>34838</v>
      </c>
      <c r="L58" s="195" t="s">
        <v>34838</v>
      </c>
      <c r="M58" s="196" t="s">
        <v>55</v>
      </c>
      <c r="N58" s="196">
        <v>0.1</v>
      </c>
      <c r="O58" s="197" t="str">
        <f t="shared" si="5"/>
        <v>KG</v>
      </c>
      <c r="P58" s="196" t="s">
        <v>171</v>
      </c>
      <c r="Q58" s="195" t="s">
        <v>171</v>
      </c>
      <c r="R58" s="198"/>
      <c r="S58" s="196" t="s">
        <v>171</v>
      </c>
      <c r="T58" s="197" t="str">
        <f t="shared" si="6"/>
        <v/>
      </c>
      <c r="U58" s="197" t="str">
        <f t="shared" si="7"/>
        <v/>
      </c>
      <c r="V58" s="238" t="s">
        <v>34888</v>
      </c>
      <c r="W58" s="200" t="s">
        <v>171</v>
      </c>
      <c r="X58" s="196" t="s">
        <v>171</v>
      </c>
      <c r="Y58" s="196" t="s">
        <v>190</v>
      </c>
      <c r="Z58" s="196" t="s">
        <v>190</v>
      </c>
      <c r="AA58" s="196" t="s">
        <v>171</v>
      </c>
      <c r="AB58" s="196" t="s">
        <v>171</v>
      </c>
      <c r="AC58" s="196">
        <v>60</v>
      </c>
      <c r="AD58" s="197" t="str">
        <f t="shared" si="8"/>
        <v>MM</v>
      </c>
      <c r="AE58" s="196">
        <v>10</v>
      </c>
      <c r="AF58" s="196">
        <v>10</v>
      </c>
      <c r="AG58" s="196">
        <v>10</v>
      </c>
      <c r="AH58" s="226">
        <v>200</v>
      </c>
      <c r="AI58" s="197" t="str">
        <f t="shared" si="9"/>
        <v>CHF</v>
      </c>
      <c r="AJ58" s="196">
        <v>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7"/>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AR9:AS158 D9:AM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tabSelected="1"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8" t="s">
        <v>32630</v>
      </c>
      <c r="B5" s="299" t="s">
        <v>174</v>
      </c>
      <c r="C5" s="299" t="s">
        <v>160</v>
      </c>
      <c r="D5" s="299" t="s">
        <v>181</v>
      </c>
      <c r="E5" s="299" t="s">
        <v>34077</v>
      </c>
      <c r="F5" s="299" t="s">
        <v>34078</v>
      </c>
      <c r="G5" s="299" t="s">
        <v>34102</v>
      </c>
      <c r="H5" s="300" t="s">
        <v>34104</v>
      </c>
      <c r="I5" s="300" t="s">
        <v>33167</v>
      </c>
      <c r="J5" s="299" t="s">
        <v>32627</v>
      </c>
      <c r="K5" s="300" t="s">
        <v>34105</v>
      </c>
      <c r="L5" s="299" t="s">
        <v>32628</v>
      </c>
      <c r="M5" s="299" t="s">
        <v>250</v>
      </c>
      <c r="N5" s="299" t="s">
        <v>33984</v>
      </c>
      <c r="O5" s="299" t="s">
        <v>34079</v>
      </c>
      <c r="P5" s="299" t="s">
        <v>34080</v>
      </c>
      <c r="Q5" s="299" t="s">
        <v>34103</v>
      </c>
      <c r="R5" s="300" t="s">
        <v>33166</v>
      </c>
      <c r="S5" s="301" t="s">
        <v>34081</v>
      </c>
    </row>
    <row r="6" spans="1:19" s="14" customFormat="1" ht="15" customHeight="1" x14ac:dyDescent="0.4">
      <c r="A6" s="285"/>
      <c r="B6" s="254"/>
      <c r="C6" s="254" t="s">
        <v>107</v>
      </c>
      <c r="D6" s="254" t="s">
        <v>107</v>
      </c>
      <c r="E6" s="254" t="s">
        <v>107</v>
      </c>
      <c r="F6" s="254" t="s">
        <v>107</v>
      </c>
      <c r="G6" s="254" t="s">
        <v>107</v>
      </c>
      <c r="H6" s="253" t="s">
        <v>108</v>
      </c>
      <c r="I6" s="253" t="s">
        <v>108</v>
      </c>
      <c r="J6" s="253" t="s">
        <v>108</v>
      </c>
      <c r="K6" s="253" t="s">
        <v>108</v>
      </c>
      <c r="L6" s="254"/>
      <c r="M6" s="253" t="s">
        <v>108</v>
      </c>
      <c r="N6" s="254" t="s">
        <v>107</v>
      </c>
      <c r="O6" s="254" t="s">
        <v>107</v>
      </c>
      <c r="P6" s="253" t="s">
        <v>108</v>
      </c>
      <c r="Q6" s="253" t="s">
        <v>108</v>
      </c>
      <c r="R6" s="190" t="s">
        <v>108</v>
      </c>
      <c r="S6" s="334"/>
    </row>
    <row r="7" spans="1:19" s="178" customFormat="1" ht="55.2" customHeight="1" x14ac:dyDescent="0.4">
      <c r="A7" s="302"/>
      <c r="B7" s="255"/>
      <c r="C7" s="256" t="s">
        <v>2</v>
      </c>
      <c r="D7" s="256" t="s">
        <v>2</v>
      </c>
      <c r="E7" s="256" t="s">
        <v>2</v>
      </c>
      <c r="F7" s="256" t="s">
        <v>2</v>
      </c>
      <c r="G7" s="256" t="s">
        <v>2</v>
      </c>
      <c r="H7" s="256" t="s">
        <v>34113</v>
      </c>
      <c r="I7" s="257" t="s">
        <v>34050</v>
      </c>
      <c r="J7" s="257" t="s">
        <v>2</v>
      </c>
      <c r="K7" s="257" t="s">
        <v>34112</v>
      </c>
      <c r="L7" s="257" t="s">
        <v>2</v>
      </c>
      <c r="M7" s="258" t="s">
        <v>2</v>
      </c>
      <c r="N7" s="259" t="s">
        <v>2</v>
      </c>
      <c r="O7" s="259" t="s">
        <v>2</v>
      </c>
      <c r="P7" s="259" t="s">
        <v>2</v>
      </c>
      <c r="Q7" s="259" t="s">
        <v>23</v>
      </c>
      <c r="R7" s="259" t="s">
        <v>33170</v>
      </c>
      <c r="S7" s="303" t="s">
        <v>2</v>
      </c>
    </row>
    <row r="8" spans="1:19" s="191" customFormat="1" ht="15" customHeight="1" thickBot="1" x14ac:dyDescent="0.3">
      <c r="A8" s="304"/>
      <c r="B8" s="252"/>
      <c r="C8" s="288" t="s">
        <v>160</v>
      </c>
      <c r="D8" s="288" t="s">
        <v>32673</v>
      </c>
      <c r="E8" s="288" t="s">
        <v>18</v>
      </c>
      <c r="F8" s="288" t="s">
        <v>5</v>
      </c>
      <c r="G8" s="288" t="s">
        <v>259</v>
      </c>
      <c r="H8" s="288" t="s">
        <v>33173</v>
      </c>
      <c r="I8" s="288" t="s">
        <v>33295</v>
      </c>
      <c r="J8" s="288" t="s">
        <v>206</v>
      </c>
      <c r="K8" s="288" t="s">
        <v>33174</v>
      </c>
      <c r="L8" s="288" t="s">
        <v>207</v>
      </c>
      <c r="M8" s="288" t="s">
        <v>256</v>
      </c>
      <c r="N8" s="288" t="s">
        <v>4</v>
      </c>
      <c r="O8" s="288" t="s">
        <v>32663</v>
      </c>
      <c r="P8" s="288" t="s">
        <v>32665</v>
      </c>
      <c r="Q8" s="288" t="s">
        <v>24</v>
      </c>
      <c r="R8" s="288" t="s">
        <v>33172</v>
      </c>
      <c r="S8" s="305" t="s">
        <v>32666</v>
      </c>
    </row>
    <row r="9" spans="1:19" ht="16" customHeight="1" thickTop="1" x14ac:dyDescent="0.4">
      <c r="A9" s="306">
        <f>IF(LEN(Input_Lieferant!B9&amp;"") &gt;0, VALUE(Input_Lieferant!B9&amp;"")+0,"")</f>
        <v>1</v>
      </c>
      <c r="B9" s="245" t="str">
        <f>Input_Lieferant!D9</f>
        <v>CORSAIR MP600 PRO XT 8 TB, SSD 001</v>
      </c>
      <c r="C9" s="246">
        <v>6000</v>
      </c>
      <c r="D9" s="247" t="s">
        <v>33262</v>
      </c>
      <c r="E9" s="248">
        <v>1000009376</v>
      </c>
      <c r="F9" s="247" t="s">
        <v>34040</v>
      </c>
      <c r="G9" s="247" t="s">
        <v>225</v>
      </c>
      <c r="H9" s="247" t="s">
        <v>192</v>
      </c>
      <c r="I9" s="249"/>
      <c r="J9" s="247"/>
      <c r="K9" s="247"/>
      <c r="L9" s="250" t="str">
        <f>IF(A9&lt;&gt;"",Input_Lieferant!AR9,"")&amp;""</f>
        <v/>
      </c>
      <c r="M9" s="247"/>
      <c r="N9" s="247" t="s">
        <v>33255</v>
      </c>
      <c r="O9" s="251" t="s">
        <v>33619</v>
      </c>
      <c r="P9" s="247" t="s">
        <v>159</v>
      </c>
      <c r="Q9" s="248" t="s">
        <v>267</v>
      </c>
      <c r="R9" s="247" t="s">
        <v>33294</v>
      </c>
      <c r="S9" s="307">
        <f>IF(A9&lt;&gt;"", IF(Input_Lieferant!Z9="N",1,IF(Input_Lieferant!Z9="X",2,"")),"")</f>
        <v>1</v>
      </c>
    </row>
    <row r="10" spans="1:19" ht="16" customHeight="1" x14ac:dyDescent="0.4">
      <c r="A10" s="308">
        <f>IF(LEN(Input_Lieferant!B10&amp;"") &gt;0, VALUE(Input_Lieferant!B10&amp;"")+0,"")</f>
        <v>2</v>
      </c>
      <c r="B10" s="168" t="str">
        <f>Input_Lieferant!D10</f>
        <v>CORSAIR MP600 PRO XT 8 TB, SSD 002</v>
      </c>
      <c r="C10" s="193">
        <v>6000</v>
      </c>
      <c r="D10" s="153" t="s">
        <v>33262</v>
      </c>
      <c r="E10" s="151">
        <v>1000009376</v>
      </c>
      <c r="F10" s="153" t="s">
        <v>34040</v>
      </c>
      <c r="G10" s="153" t="s">
        <v>225</v>
      </c>
      <c r="H10" s="153" t="s">
        <v>192</v>
      </c>
      <c r="I10" s="152"/>
      <c r="J10" s="153"/>
      <c r="K10" s="153"/>
      <c r="L10" s="192" t="str">
        <f>IF(A10&lt;&gt;"",Input_Lieferant!AR10,"")&amp;""</f>
        <v/>
      </c>
      <c r="M10" s="153"/>
      <c r="N10" s="151" t="s">
        <v>33255</v>
      </c>
      <c r="O10" s="165" t="s">
        <v>33619</v>
      </c>
      <c r="P10" s="153"/>
      <c r="Q10" s="153"/>
      <c r="R10" s="153"/>
      <c r="S10" s="309">
        <f>IF(A10&lt;&gt;"", IF(Input_Lieferant!Z10="N",1,IF(Input_Lieferant!Z10="X",2,"")),"")</f>
        <v>1</v>
      </c>
    </row>
    <row r="11" spans="1:19" ht="16" customHeight="1" x14ac:dyDescent="0.4">
      <c r="A11" s="308">
        <f>IF(LEN(Input_Lieferant!B11&amp;"") &gt;0, VALUE(Input_Lieferant!B11&amp;"")+0,"")</f>
        <v>3</v>
      </c>
      <c r="B11" s="168" t="str">
        <f>Input_Lieferant!D11</f>
        <v>CORSAIR MP600 PRO XT 8 TB, SSD 003</v>
      </c>
      <c r="C11" s="193">
        <v>6000</v>
      </c>
      <c r="D11" s="153" t="s">
        <v>33262</v>
      </c>
      <c r="E11" s="151">
        <v>1000009376</v>
      </c>
      <c r="F11" s="153" t="s">
        <v>34040</v>
      </c>
      <c r="G11" s="153" t="s">
        <v>225</v>
      </c>
      <c r="H11" s="153" t="s">
        <v>192</v>
      </c>
      <c r="I11" s="152"/>
      <c r="J11" s="153"/>
      <c r="K11" s="153"/>
      <c r="L11" s="192" t="str">
        <f>IF(A11&lt;&gt;"",Input_Lieferant!AR11,"")&amp;""</f>
        <v/>
      </c>
      <c r="M11" s="153"/>
      <c r="N11" s="151" t="s">
        <v>33255</v>
      </c>
      <c r="O11" s="165" t="s">
        <v>33619</v>
      </c>
      <c r="P11" s="153"/>
      <c r="Q11" s="153"/>
      <c r="R11" s="153"/>
      <c r="S11" s="309">
        <f>IF(A11&lt;&gt;"", IF(Input_Lieferant!Z11="N",1,IF(Input_Lieferant!Z11="X",2,"")),"")</f>
        <v>1</v>
      </c>
    </row>
    <row r="12" spans="1:19" ht="16" customHeight="1" x14ac:dyDescent="0.4">
      <c r="A12" s="308">
        <f>IF(LEN(Input_Lieferant!B12&amp;"") &gt;0, VALUE(Input_Lieferant!B12&amp;"")+0,"")</f>
        <v>4</v>
      </c>
      <c r="B12" s="168" t="str">
        <f>Input_Lieferant!D12</f>
        <v>CORSAIR MP600 PRO XT 8 TB, SSD 004</v>
      </c>
      <c r="C12" s="193">
        <v>6000</v>
      </c>
      <c r="D12" s="153" t="s">
        <v>33262</v>
      </c>
      <c r="E12" s="151">
        <v>1000009376</v>
      </c>
      <c r="F12" s="153" t="s">
        <v>34040</v>
      </c>
      <c r="G12" s="153" t="s">
        <v>225</v>
      </c>
      <c r="H12" s="153" t="s">
        <v>192</v>
      </c>
      <c r="I12" s="152"/>
      <c r="J12" s="153"/>
      <c r="K12" s="153"/>
      <c r="L12" s="192" t="str">
        <f>IF(A12&lt;&gt;"",Input_Lieferant!AR12,"")&amp;""</f>
        <v/>
      </c>
      <c r="M12" s="153"/>
      <c r="N12" s="151" t="s">
        <v>33255</v>
      </c>
      <c r="O12" s="165" t="s">
        <v>33619</v>
      </c>
      <c r="P12" s="153"/>
      <c r="Q12" s="153"/>
      <c r="R12" s="153"/>
      <c r="S12" s="309">
        <f>IF(A12&lt;&gt;"", IF(Input_Lieferant!Z12="N",1,IF(Input_Lieferant!Z12="X",2,"")),"")</f>
        <v>1</v>
      </c>
    </row>
    <row r="13" spans="1:19" ht="16" customHeight="1" x14ac:dyDescent="0.4">
      <c r="A13" s="308">
        <f>IF(LEN(Input_Lieferant!B13&amp;"") &gt;0, VALUE(Input_Lieferant!B13&amp;"")+0,"")</f>
        <v>5</v>
      </c>
      <c r="B13" s="168" t="str">
        <f>Input_Lieferant!D13</f>
        <v>CORSAIR MP600 PRO XT 8 TB, SSD 005</v>
      </c>
      <c r="C13" s="193">
        <v>6000</v>
      </c>
      <c r="D13" s="153" t="s">
        <v>33262</v>
      </c>
      <c r="E13" s="151">
        <v>1000009376</v>
      </c>
      <c r="F13" s="153" t="s">
        <v>34040</v>
      </c>
      <c r="G13" s="153" t="s">
        <v>225</v>
      </c>
      <c r="H13" s="153" t="s">
        <v>192</v>
      </c>
      <c r="I13" s="152"/>
      <c r="J13" s="153"/>
      <c r="K13" s="153"/>
      <c r="L13" s="192" t="str">
        <f>IF(A13&lt;&gt;"",Input_Lieferant!AR13,"")&amp;""</f>
        <v/>
      </c>
      <c r="M13" s="153"/>
      <c r="N13" s="151" t="s">
        <v>33255</v>
      </c>
      <c r="O13" s="165" t="s">
        <v>33619</v>
      </c>
      <c r="P13" s="153"/>
      <c r="Q13" s="153"/>
      <c r="R13" s="153"/>
      <c r="S13" s="309">
        <f>IF(A13&lt;&gt;"", IF(Input_Lieferant!Z13="N",1,IF(Input_Lieferant!Z13="X",2,"")),"")</f>
        <v>1</v>
      </c>
    </row>
    <row r="14" spans="1:19" ht="16" customHeight="1" x14ac:dyDescent="0.4">
      <c r="A14" s="308">
        <f>IF(LEN(Input_Lieferant!B14&amp;"") &gt;0, VALUE(Input_Lieferant!B14&amp;"")+0,"")</f>
        <v>6</v>
      </c>
      <c r="B14" s="168" t="str">
        <f>Input_Lieferant!D14</f>
        <v>CORSAIR MP600 PRO XT 8 TB, SSD 006</v>
      </c>
      <c r="C14" s="193">
        <v>6000</v>
      </c>
      <c r="D14" s="153" t="s">
        <v>33262</v>
      </c>
      <c r="E14" s="151">
        <v>1000009376</v>
      </c>
      <c r="F14" s="153" t="s">
        <v>34040</v>
      </c>
      <c r="G14" s="153" t="s">
        <v>225</v>
      </c>
      <c r="H14" s="153" t="s">
        <v>192</v>
      </c>
      <c r="I14" s="152"/>
      <c r="J14" s="153"/>
      <c r="K14" s="153"/>
      <c r="L14" s="192" t="str">
        <f>IF(A14&lt;&gt;"",Input_Lieferant!AR14,"")&amp;""</f>
        <v/>
      </c>
      <c r="M14" s="153"/>
      <c r="N14" s="151" t="s">
        <v>33255</v>
      </c>
      <c r="O14" s="152" t="s">
        <v>33619</v>
      </c>
      <c r="P14" s="153"/>
      <c r="Q14" s="153"/>
      <c r="R14" s="153"/>
      <c r="S14" s="309">
        <f>IF(A14&lt;&gt;"", IF(Input_Lieferant!Z14="N",1,IF(Input_Lieferant!Z14="X",2,"")),"")</f>
        <v>1</v>
      </c>
    </row>
    <row r="15" spans="1:19" ht="16" customHeight="1" x14ac:dyDescent="0.4">
      <c r="A15" s="308">
        <f>IF(LEN(Input_Lieferant!B15&amp;"") &gt;0, VALUE(Input_Lieferant!B15&amp;"")+0,"")</f>
        <v>7</v>
      </c>
      <c r="B15" s="168" t="str">
        <f>Input_Lieferant!D15</f>
        <v>CORSAIR MP600 PRO XT 8 TB, SSD 007</v>
      </c>
      <c r="C15" s="193">
        <v>6000</v>
      </c>
      <c r="D15" s="153" t="s">
        <v>33262</v>
      </c>
      <c r="E15" s="151">
        <v>1000009376</v>
      </c>
      <c r="F15" s="153" t="s">
        <v>34040</v>
      </c>
      <c r="G15" s="153" t="s">
        <v>225</v>
      </c>
      <c r="H15" s="153" t="s">
        <v>192</v>
      </c>
      <c r="I15" s="152"/>
      <c r="J15" s="153"/>
      <c r="K15" s="153"/>
      <c r="L15" s="192" t="str">
        <f>IF(A15&lt;&gt;"",Input_Lieferant!AR15,"")&amp;""</f>
        <v/>
      </c>
      <c r="M15" s="153"/>
      <c r="N15" s="151" t="s">
        <v>33255</v>
      </c>
      <c r="O15" s="152" t="s">
        <v>33619</v>
      </c>
      <c r="P15" s="153"/>
      <c r="Q15" s="153"/>
      <c r="R15" s="153"/>
      <c r="S15" s="309">
        <f>IF(A15&lt;&gt;"", IF(Input_Lieferant!Z15="N",1,IF(Input_Lieferant!Z15="X",2,"")),"")</f>
        <v>1</v>
      </c>
    </row>
    <row r="16" spans="1:19" ht="16" customHeight="1" x14ac:dyDescent="0.4">
      <c r="A16" s="308">
        <f>IF(LEN(Input_Lieferant!B16&amp;"") &gt;0, VALUE(Input_Lieferant!B16&amp;"")+0,"")</f>
        <v>8</v>
      </c>
      <c r="B16" s="168" t="str">
        <f>Input_Lieferant!D16</f>
        <v>CORSAIR MP600 PRO XT 8 TB, SSD 008</v>
      </c>
      <c r="C16" s="193">
        <v>6000</v>
      </c>
      <c r="D16" s="153" t="s">
        <v>33262</v>
      </c>
      <c r="E16" s="151">
        <v>1000009376</v>
      </c>
      <c r="F16" s="153" t="s">
        <v>34040</v>
      </c>
      <c r="G16" s="153" t="s">
        <v>225</v>
      </c>
      <c r="H16" s="153" t="s">
        <v>192</v>
      </c>
      <c r="I16" s="152"/>
      <c r="J16" s="153"/>
      <c r="K16" s="153"/>
      <c r="L16" s="192" t="str">
        <f>IF(A16&lt;&gt;"",Input_Lieferant!AR16,"")&amp;""</f>
        <v/>
      </c>
      <c r="M16" s="153"/>
      <c r="N16" s="151" t="s">
        <v>33255</v>
      </c>
      <c r="O16" s="152" t="s">
        <v>33619</v>
      </c>
      <c r="P16" s="153"/>
      <c r="Q16" s="153"/>
      <c r="R16" s="153"/>
      <c r="S16" s="309">
        <f>IF(A16&lt;&gt;"", IF(Input_Lieferant!Z16="N",1,IF(Input_Lieferant!Z16="X",2,"")),"")</f>
        <v>1</v>
      </c>
    </row>
    <row r="17" spans="1:19" ht="16" customHeight="1" x14ac:dyDescent="0.4">
      <c r="A17" s="308">
        <f>IF(LEN(Input_Lieferant!B17&amp;"") &gt;0, VALUE(Input_Lieferant!B17&amp;"")+0,"")</f>
        <v>9</v>
      </c>
      <c r="B17" s="168" t="str">
        <f>Input_Lieferant!D17</f>
        <v>CORSAIR MP600 PRO XT 8 TB, SSD 009</v>
      </c>
      <c r="C17" s="193">
        <v>6000</v>
      </c>
      <c r="D17" s="153" t="s">
        <v>33262</v>
      </c>
      <c r="E17" s="151">
        <v>1000009376</v>
      </c>
      <c r="F17" s="153" t="s">
        <v>34040</v>
      </c>
      <c r="G17" s="153" t="s">
        <v>225</v>
      </c>
      <c r="H17" s="153" t="s">
        <v>192</v>
      </c>
      <c r="I17" s="152"/>
      <c r="J17" s="153"/>
      <c r="K17" s="153"/>
      <c r="L17" s="192" t="str">
        <f>IF(A17&lt;&gt;"",Input_Lieferant!AR17,"")&amp;""</f>
        <v/>
      </c>
      <c r="M17" s="153"/>
      <c r="N17" s="151" t="s">
        <v>33255</v>
      </c>
      <c r="O17" s="152" t="s">
        <v>33619</v>
      </c>
      <c r="P17" s="153"/>
      <c r="Q17" s="153"/>
      <c r="R17" s="153"/>
      <c r="S17" s="309">
        <f>IF(A17&lt;&gt;"", IF(Input_Lieferant!Z17="N",1,IF(Input_Lieferant!Z17="X",2,"")),"")</f>
        <v>1</v>
      </c>
    </row>
    <row r="18" spans="1:19" ht="16" customHeight="1" x14ac:dyDescent="0.4">
      <c r="A18" s="308">
        <f>IF(LEN(Input_Lieferant!B18&amp;"") &gt;0, VALUE(Input_Lieferant!B18&amp;"")+0,"")</f>
        <v>10</v>
      </c>
      <c r="B18" s="168" t="str">
        <f>Input_Lieferant!D18</f>
        <v>CORSAIR MP600 PRO XT 8 TB, SSD 010</v>
      </c>
      <c r="C18" s="193">
        <v>6000</v>
      </c>
      <c r="D18" s="153" t="s">
        <v>33262</v>
      </c>
      <c r="E18" s="151">
        <v>1000009376</v>
      </c>
      <c r="F18" s="153" t="s">
        <v>34040</v>
      </c>
      <c r="G18" s="153" t="s">
        <v>225</v>
      </c>
      <c r="H18" s="153" t="s">
        <v>192</v>
      </c>
      <c r="I18" s="152"/>
      <c r="J18" s="153"/>
      <c r="K18" s="153"/>
      <c r="L18" s="192" t="str">
        <f>IF(A18&lt;&gt;"",Input_Lieferant!AR18,"")&amp;""</f>
        <v/>
      </c>
      <c r="M18" s="153"/>
      <c r="N18" s="151" t="s">
        <v>33255</v>
      </c>
      <c r="O18" s="152" t="s">
        <v>33619</v>
      </c>
      <c r="P18" s="153"/>
      <c r="Q18" s="153"/>
      <c r="R18" s="153"/>
      <c r="S18" s="309">
        <f>IF(A18&lt;&gt;"", IF(Input_Lieferant!Z18="N",1,IF(Input_Lieferant!Z18="X",2,"")),"")</f>
        <v>1</v>
      </c>
    </row>
    <row r="19" spans="1:19" ht="16" customHeight="1" x14ac:dyDescent="0.4">
      <c r="A19" s="308">
        <f>IF(LEN(Input_Lieferant!B19&amp;"") &gt;0, VALUE(Input_Lieferant!B19&amp;"")+0,"")</f>
        <v>11</v>
      </c>
      <c r="B19" s="168" t="str">
        <f>Input_Lieferant!D19</f>
        <v>CORSAIR MP600 PRO XT 8 TB, SSD 011</v>
      </c>
      <c r="C19" s="193">
        <v>6000</v>
      </c>
      <c r="D19" s="153" t="s">
        <v>33262</v>
      </c>
      <c r="E19" s="151">
        <v>1000009376</v>
      </c>
      <c r="F19" s="153" t="s">
        <v>34040</v>
      </c>
      <c r="G19" s="153" t="s">
        <v>225</v>
      </c>
      <c r="H19" s="153" t="s">
        <v>192</v>
      </c>
      <c r="I19" s="152"/>
      <c r="J19" s="153"/>
      <c r="K19" s="153"/>
      <c r="L19" s="192" t="str">
        <f>IF(A19&lt;&gt;"",Input_Lieferant!AR19,"")&amp;""</f>
        <v/>
      </c>
      <c r="M19" s="153"/>
      <c r="N19" s="151" t="s">
        <v>33255</v>
      </c>
      <c r="O19" s="152" t="s">
        <v>33619</v>
      </c>
      <c r="P19" s="153"/>
      <c r="Q19" s="153"/>
      <c r="R19" s="153"/>
      <c r="S19" s="309">
        <f>IF(A19&lt;&gt;"", IF(Input_Lieferant!Z19="N",1,IF(Input_Lieferant!Z19="X",2,"")),"")</f>
        <v>1</v>
      </c>
    </row>
    <row r="20" spans="1:19" ht="16" customHeight="1" x14ac:dyDescent="0.4">
      <c r="A20" s="308">
        <f>IF(LEN(Input_Lieferant!B20&amp;"") &gt;0, VALUE(Input_Lieferant!B20&amp;"")+0,"")</f>
        <v>12</v>
      </c>
      <c r="B20" s="168" t="str">
        <f>Input_Lieferant!D20</f>
        <v>CORSAIR MP600 PRO XT 8 TB, SSD 012</v>
      </c>
      <c r="C20" s="193">
        <v>6000</v>
      </c>
      <c r="D20" s="153" t="s">
        <v>33262</v>
      </c>
      <c r="E20" s="151">
        <v>1000009376</v>
      </c>
      <c r="F20" s="153" t="s">
        <v>34040</v>
      </c>
      <c r="G20" s="153" t="s">
        <v>225</v>
      </c>
      <c r="H20" s="153" t="s">
        <v>192</v>
      </c>
      <c r="I20" s="152"/>
      <c r="J20" s="153"/>
      <c r="K20" s="153"/>
      <c r="L20" s="192" t="str">
        <f>IF(A20&lt;&gt;"",Input_Lieferant!AR20,"")&amp;""</f>
        <v/>
      </c>
      <c r="M20" s="153"/>
      <c r="N20" s="151" t="s">
        <v>33255</v>
      </c>
      <c r="O20" s="152" t="s">
        <v>33619</v>
      </c>
      <c r="P20" s="153"/>
      <c r="Q20" s="153"/>
      <c r="R20" s="153"/>
      <c r="S20" s="309">
        <f>IF(A20&lt;&gt;"", IF(Input_Lieferant!Z20="N",1,IF(Input_Lieferant!Z20="X",2,"")),"")</f>
        <v>1</v>
      </c>
    </row>
    <row r="21" spans="1:19" ht="16" customHeight="1" x14ac:dyDescent="0.4">
      <c r="A21" s="308">
        <f>IF(LEN(Input_Lieferant!B21&amp;"") &gt;0, VALUE(Input_Lieferant!B21&amp;"")+0,"")</f>
        <v>13</v>
      </c>
      <c r="B21" s="168" t="str">
        <f>Input_Lieferant!D21</f>
        <v>CORSAIR MP600 PRO XT 8 TB, SSD 013</v>
      </c>
      <c r="C21" s="193">
        <v>6000</v>
      </c>
      <c r="D21" s="153" t="s">
        <v>33262</v>
      </c>
      <c r="E21" s="151">
        <v>1000009376</v>
      </c>
      <c r="F21" s="153" t="s">
        <v>34040</v>
      </c>
      <c r="G21" s="153" t="s">
        <v>225</v>
      </c>
      <c r="H21" s="153" t="s">
        <v>192</v>
      </c>
      <c r="I21" s="152"/>
      <c r="J21" s="153"/>
      <c r="K21" s="153"/>
      <c r="L21" s="192" t="str">
        <f>IF(A21&lt;&gt;"",Input_Lieferant!AR21,"")&amp;""</f>
        <v/>
      </c>
      <c r="M21" s="153"/>
      <c r="N21" s="151" t="s">
        <v>33255</v>
      </c>
      <c r="O21" s="152" t="s">
        <v>33619</v>
      </c>
      <c r="P21" s="153"/>
      <c r="Q21" s="153"/>
      <c r="R21" s="153"/>
      <c r="S21" s="309">
        <f>IF(A21&lt;&gt;"", IF(Input_Lieferant!Z21="N",1,IF(Input_Lieferant!Z21="X",2,"")),"")</f>
        <v>1</v>
      </c>
    </row>
    <row r="22" spans="1:19" ht="16" customHeight="1" x14ac:dyDescent="0.4">
      <c r="A22" s="308">
        <f>IF(LEN(Input_Lieferant!B22&amp;"") &gt;0, VALUE(Input_Lieferant!B22&amp;"")+0,"")</f>
        <v>14</v>
      </c>
      <c r="B22" s="168" t="str">
        <f>Input_Lieferant!D22</f>
        <v>CORSAIR MP600 PRO XT 8 TB, SSD 014</v>
      </c>
      <c r="C22" s="193">
        <v>6000</v>
      </c>
      <c r="D22" s="153" t="s">
        <v>33262</v>
      </c>
      <c r="E22" s="151">
        <v>1000009376</v>
      </c>
      <c r="F22" s="153" t="s">
        <v>34040</v>
      </c>
      <c r="G22" s="153" t="s">
        <v>225</v>
      </c>
      <c r="H22" s="153" t="s">
        <v>192</v>
      </c>
      <c r="I22" s="152"/>
      <c r="J22" s="153"/>
      <c r="K22" s="153"/>
      <c r="L22" s="192" t="str">
        <f>IF(A22&lt;&gt;"",Input_Lieferant!AR22,"")&amp;""</f>
        <v/>
      </c>
      <c r="M22" s="153"/>
      <c r="N22" s="151" t="s">
        <v>33255</v>
      </c>
      <c r="O22" s="152" t="s">
        <v>33619</v>
      </c>
      <c r="P22" s="153"/>
      <c r="Q22" s="153"/>
      <c r="R22" s="153"/>
      <c r="S22" s="309">
        <f>IF(A22&lt;&gt;"", IF(Input_Lieferant!Z22="N",1,IF(Input_Lieferant!Z22="X",2,"")),"")</f>
        <v>1</v>
      </c>
    </row>
    <row r="23" spans="1:19" ht="16" customHeight="1" x14ac:dyDescent="0.4">
      <c r="A23" s="308">
        <f>IF(LEN(Input_Lieferant!B23&amp;"") &gt;0, VALUE(Input_Lieferant!B23&amp;"")+0,"")</f>
        <v>15</v>
      </c>
      <c r="B23" s="168" t="str">
        <f>Input_Lieferant!D23</f>
        <v>CORSAIR MP600 PRO XT 8 TB, SSD 015</v>
      </c>
      <c r="C23" s="193">
        <v>6000</v>
      </c>
      <c r="D23" s="153" t="s">
        <v>33262</v>
      </c>
      <c r="E23" s="151">
        <v>1000009376</v>
      </c>
      <c r="F23" s="153" t="s">
        <v>34040</v>
      </c>
      <c r="G23" s="153" t="s">
        <v>225</v>
      </c>
      <c r="H23" s="153" t="s">
        <v>192</v>
      </c>
      <c r="I23" s="152"/>
      <c r="J23" s="153"/>
      <c r="K23" s="153"/>
      <c r="L23" s="192" t="str">
        <f>IF(A23&lt;&gt;"",Input_Lieferant!AR23,"")&amp;""</f>
        <v/>
      </c>
      <c r="M23" s="153"/>
      <c r="N23" s="151" t="s">
        <v>33255</v>
      </c>
      <c r="O23" s="152" t="s">
        <v>33619</v>
      </c>
      <c r="P23" s="153"/>
      <c r="Q23" s="153"/>
      <c r="R23" s="153"/>
      <c r="S23" s="309">
        <f>IF(A23&lt;&gt;"", IF(Input_Lieferant!Z23="N",1,IF(Input_Lieferant!Z23="X",2,"")),"")</f>
        <v>1</v>
      </c>
    </row>
    <row r="24" spans="1:19" ht="16" customHeight="1" x14ac:dyDescent="0.4">
      <c r="A24" s="308">
        <f>IF(LEN(Input_Lieferant!B24&amp;"") &gt;0, VALUE(Input_Lieferant!B24&amp;"")+0,"")</f>
        <v>16</v>
      </c>
      <c r="B24" s="168" t="str">
        <f>Input_Lieferant!D24</f>
        <v>CORSAIR MP600 PRO XT 8 TB, SSD 016</v>
      </c>
      <c r="C24" s="193">
        <v>6000</v>
      </c>
      <c r="D24" s="153" t="s">
        <v>33262</v>
      </c>
      <c r="E24" s="151">
        <v>1000009376</v>
      </c>
      <c r="F24" s="153" t="s">
        <v>34040</v>
      </c>
      <c r="G24" s="153" t="s">
        <v>225</v>
      </c>
      <c r="H24" s="153" t="s">
        <v>192</v>
      </c>
      <c r="I24" s="152"/>
      <c r="J24" s="153"/>
      <c r="K24" s="153"/>
      <c r="L24" s="192" t="str">
        <f>IF(A24&lt;&gt;"",Input_Lieferant!AR24,"")&amp;""</f>
        <v/>
      </c>
      <c r="M24" s="153"/>
      <c r="N24" s="151" t="s">
        <v>33255</v>
      </c>
      <c r="O24" s="152" t="s">
        <v>33619</v>
      </c>
      <c r="P24" s="153"/>
      <c r="Q24" s="153"/>
      <c r="R24" s="153"/>
      <c r="S24" s="309">
        <f>IF(A24&lt;&gt;"", IF(Input_Lieferant!Z24="N",1,IF(Input_Lieferant!Z24="X",2,"")),"")</f>
        <v>1</v>
      </c>
    </row>
    <row r="25" spans="1:19" ht="16" customHeight="1" x14ac:dyDescent="0.4">
      <c r="A25" s="308">
        <f>IF(LEN(Input_Lieferant!B25&amp;"") &gt;0, VALUE(Input_Lieferant!B25&amp;"")+0,"")</f>
        <v>17</v>
      </c>
      <c r="B25" s="168" t="str">
        <f>Input_Lieferant!D25</f>
        <v>CORSAIR MP600 PRO XT 8 TB, SSD 017</v>
      </c>
      <c r="C25" s="193">
        <v>6000</v>
      </c>
      <c r="D25" s="153" t="s">
        <v>33262</v>
      </c>
      <c r="E25" s="151">
        <v>1000009376</v>
      </c>
      <c r="F25" s="153" t="s">
        <v>34040</v>
      </c>
      <c r="G25" s="153" t="s">
        <v>225</v>
      </c>
      <c r="H25" s="153" t="s">
        <v>192</v>
      </c>
      <c r="I25" s="152"/>
      <c r="J25" s="153"/>
      <c r="K25" s="153"/>
      <c r="L25" s="192" t="str">
        <f>IF(A25&lt;&gt;"",Input_Lieferant!AR25,"")&amp;""</f>
        <v/>
      </c>
      <c r="M25" s="153"/>
      <c r="N25" s="151" t="s">
        <v>33255</v>
      </c>
      <c r="O25" s="152" t="s">
        <v>33619</v>
      </c>
      <c r="P25" s="153"/>
      <c r="Q25" s="153"/>
      <c r="R25" s="153"/>
      <c r="S25" s="309">
        <f>IF(A25&lt;&gt;"", IF(Input_Lieferant!Z25="N",1,IF(Input_Lieferant!Z25="X",2,"")),"")</f>
        <v>1</v>
      </c>
    </row>
    <row r="26" spans="1:19" ht="16" customHeight="1" x14ac:dyDescent="0.4">
      <c r="A26" s="308">
        <f>IF(LEN(Input_Lieferant!B26&amp;"") &gt;0, VALUE(Input_Lieferant!B26&amp;"")+0,"")</f>
        <v>18</v>
      </c>
      <c r="B26" s="168" t="str">
        <f>Input_Lieferant!D26</f>
        <v>CORSAIR MP600 PRO XT 8 TB, SSD 018</v>
      </c>
      <c r="C26" s="193">
        <v>6000</v>
      </c>
      <c r="D26" s="153" t="s">
        <v>33262</v>
      </c>
      <c r="E26" s="151">
        <v>1000009376</v>
      </c>
      <c r="F26" s="153" t="s">
        <v>34040</v>
      </c>
      <c r="G26" s="153" t="s">
        <v>225</v>
      </c>
      <c r="H26" s="153" t="s">
        <v>192</v>
      </c>
      <c r="I26" s="152"/>
      <c r="J26" s="153"/>
      <c r="K26" s="153"/>
      <c r="L26" s="192" t="str">
        <f>IF(A26&lt;&gt;"",Input_Lieferant!AR26,"")&amp;""</f>
        <v/>
      </c>
      <c r="M26" s="153"/>
      <c r="N26" s="151" t="s">
        <v>33255</v>
      </c>
      <c r="O26" s="152" t="s">
        <v>33619</v>
      </c>
      <c r="P26" s="153"/>
      <c r="Q26" s="153"/>
      <c r="R26" s="153"/>
      <c r="S26" s="309">
        <f>IF(A26&lt;&gt;"", IF(Input_Lieferant!Z26="N",1,IF(Input_Lieferant!Z26="X",2,"")),"")</f>
        <v>1</v>
      </c>
    </row>
    <row r="27" spans="1:19" ht="16" customHeight="1" x14ac:dyDescent="0.4">
      <c r="A27" s="308">
        <f>IF(LEN(Input_Lieferant!B27&amp;"") &gt;0, VALUE(Input_Lieferant!B27&amp;"")+0,"")</f>
        <v>19</v>
      </c>
      <c r="B27" s="168" t="str">
        <f>Input_Lieferant!D27</f>
        <v>CORSAIR MP600 PRO XT 8 TB, SSD 019</v>
      </c>
      <c r="C27" s="193">
        <v>6000</v>
      </c>
      <c r="D27" s="153" t="s">
        <v>33262</v>
      </c>
      <c r="E27" s="151">
        <v>1000009376</v>
      </c>
      <c r="F27" s="153" t="s">
        <v>34040</v>
      </c>
      <c r="G27" s="153" t="s">
        <v>225</v>
      </c>
      <c r="H27" s="153" t="s">
        <v>192</v>
      </c>
      <c r="I27" s="152"/>
      <c r="J27" s="153"/>
      <c r="K27" s="153"/>
      <c r="L27" s="192" t="str">
        <f>IF(A27&lt;&gt;"",Input_Lieferant!AR27,"")&amp;""</f>
        <v/>
      </c>
      <c r="M27" s="153"/>
      <c r="N27" s="151" t="s">
        <v>33255</v>
      </c>
      <c r="O27" s="152" t="s">
        <v>33619</v>
      </c>
      <c r="P27" s="153"/>
      <c r="Q27" s="153"/>
      <c r="R27" s="153"/>
      <c r="S27" s="309">
        <f>IF(A27&lt;&gt;"", IF(Input_Lieferant!Z27="N",1,IF(Input_Lieferant!Z27="X",2,"")),"")</f>
        <v>1</v>
      </c>
    </row>
    <row r="28" spans="1:19" ht="16" customHeight="1" x14ac:dyDescent="0.4">
      <c r="A28" s="308">
        <f>IF(LEN(Input_Lieferant!B28&amp;"") &gt;0, VALUE(Input_Lieferant!B28&amp;"")+0,"")</f>
        <v>20</v>
      </c>
      <c r="B28" s="168" t="str">
        <f>Input_Lieferant!D28</f>
        <v>CORSAIR MP600 PRO XT 8 TB, SSD 020</v>
      </c>
      <c r="C28" s="193">
        <v>6000</v>
      </c>
      <c r="D28" s="153" t="s">
        <v>33262</v>
      </c>
      <c r="E28" s="151">
        <v>1000009376</v>
      </c>
      <c r="F28" s="153" t="s">
        <v>34040</v>
      </c>
      <c r="G28" s="153" t="s">
        <v>225</v>
      </c>
      <c r="H28" s="153" t="s">
        <v>192</v>
      </c>
      <c r="I28" s="152"/>
      <c r="J28" s="153"/>
      <c r="K28" s="153"/>
      <c r="L28" s="192" t="str">
        <f>IF(A28&lt;&gt;"",Input_Lieferant!AR28,"")&amp;""</f>
        <v/>
      </c>
      <c r="M28" s="153"/>
      <c r="N28" s="151" t="s">
        <v>33255</v>
      </c>
      <c r="O28" s="152" t="s">
        <v>33619</v>
      </c>
      <c r="P28" s="153"/>
      <c r="Q28" s="153"/>
      <c r="R28" s="153"/>
      <c r="S28" s="309">
        <f>IF(A28&lt;&gt;"", IF(Input_Lieferant!Z28="N",1,IF(Input_Lieferant!Z28="X",2,"")),"")</f>
        <v>1</v>
      </c>
    </row>
    <row r="29" spans="1:19" ht="16" customHeight="1" x14ac:dyDescent="0.4">
      <c r="A29" s="308">
        <f>IF(LEN(Input_Lieferant!B29&amp;"") &gt;0, VALUE(Input_Lieferant!B29&amp;"")+0,"")</f>
        <v>21</v>
      </c>
      <c r="B29" s="168" t="str">
        <f>Input_Lieferant!D29</f>
        <v>CORSAIR MP600 PRO XT 8 TB, SSD 021</v>
      </c>
      <c r="C29" s="193">
        <v>6000</v>
      </c>
      <c r="D29" s="153" t="s">
        <v>33262</v>
      </c>
      <c r="E29" s="151">
        <v>1000009376</v>
      </c>
      <c r="F29" s="153" t="s">
        <v>34040</v>
      </c>
      <c r="G29" s="153" t="s">
        <v>225</v>
      </c>
      <c r="H29" s="153" t="s">
        <v>192</v>
      </c>
      <c r="I29" s="152"/>
      <c r="J29" s="153"/>
      <c r="K29" s="153"/>
      <c r="L29" s="192" t="str">
        <f>IF(A29&lt;&gt;"",Input_Lieferant!AR29,"")&amp;""</f>
        <v/>
      </c>
      <c r="M29" s="153"/>
      <c r="N29" s="151" t="s">
        <v>33255</v>
      </c>
      <c r="O29" s="152" t="s">
        <v>33619</v>
      </c>
      <c r="P29" s="153"/>
      <c r="Q29" s="153"/>
      <c r="R29" s="153"/>
      <c r="S29" s="309">
        <f>IF(A29&lt;&gt;"", IF(Input_Lieferant!Z29="N",1,IF(Input_Lieferant!Z29="X",2,"")),"")</f>
        <v>1</v>
      </c>
    </row>
    <row r="30" spans="1:19" ht="16" customHeight="1" x14ac:dyDescent="0.4">
      <c r="A30" s="308">
        <f>IF(LEN(Input_Lieferant!B30&amp;"") &gt;0, VALUE(Input_Lieferant!B30&amp;"")+0,"")</f>
        <v>22</v>
      </c>
      <c r="B30" s="168" t="str">
        <f>Input_Lieferant!D30</f>
        <v>CORSAIR MP600 PRO XT 8 TB, SSD 022</v>
      </c>
      <c r="C30" s="193">
        <v>6000</v>
      </c>
      <c r="D30" s="153" t="s">
        <v>33262</v>
      </c>
      <c r="E30" s="151">
        <v>1000009376</v>
      </c>
      <c r="F30" s="153" t="s">
        <v>34040</v>
      </c>
      <c r="G30" s="153" t="s">
        <v>225</v>
      </c>
      <c r="H30" s="153" t="s">
        <v>192</v>
      </c>
      <c r="I30" s="152"/>
      <c r="J30" s="153"/>
      <c r="K30" s="153"/>
      <c r="L30" s="192" t="str">
        <f>IF(A30&lt;&gt;"",Input_Lieferant!AR30,"")&amp;""</f>
        <v/>
      </c>
      <c r="M30" s="153"/>
      <c r="N30" s="151" t="s">
        <v>33255</v>
      </c>
      <c r="O30" s="152" t="s">
        <v>33619</v>
      </c>
      <c r="P30" s="153"/>
      <c r="Q30" s="153"/>
      <c r="R30" s="153"/>
      <c r="S30" s="309">
        <f>IF(A30&lt;&gt;"", IF(Input_Lieferant!Z30="N",1,IF(Input_Lieferant!Z30="X",2,"")),"")</f>
        <v>1</v>
      </c>
    </row>
    <row r="31" spans="1:19" ht="16" customHeight="1" x14ac:dyDescent="0.4">
      <c r="A31" s="308">
        <f>IF(LEN(Input_Lieferant!B31&amp;"") &gt;0, VALUE(Input_Lieferant!B31&amp;"")+0,"")</f>
        <v>23</v>
      </c>
      <c r="B31" s="168" t="str">
        <f>Input_Lieferant!D31</f>
        <v>CORSAIR MP600 PRO XT 8 TB, SSD 023</v>
      </c>
      <c r="C31" s="193">
        <v>6000</v>
      </c>
      <c r="D31" s="153" t="s">
        <v>33262</v>
      </c>
      <c r="E31" s="151">
        <v>1000009376</v>
      </c>
      <c r="F31" s="153" t="s">
        <v>34040</v>
      </c>
      <c r="G31" s="153" t="s">
        <v>225</v>
      </c>
      <c r="H31" s="153" t="s">
        <v>192</v>
      </c>
      <c r="I31" s="152"/>
      <c r="J31" s="153"/>
      <c r="K31" s="153"/>
      <c r="L31" s="192" t="str">
        <f>IF(A31&lt;&gt;"",Input_Lieferant!AR31,"")&amp;""</f>
        <v/>
      </c>
      <c r="M31" s="153"/>
      <c r="N31" s="151" t="s">
        <v>33255</v>
      </c>
      <c r="O31" s="152" t="s">
        <v>33619</v>
      </c>
      <c r="P31" s="153"/>
      <c r="Q31" s="153"/>
      <c r="R31" s="153"/>
      <c r="S31" s="309">
        <f>IF(A31&lt;&gt;"", IF(Input_Lieferant!Z31="N",1,IF(Input_Lieferant!Z31="X",2,"")),"")</f>
        <v>1</v>
      </c>
    </row>
    <row r="32" spans="1:19" ht="16" customHeight="1" x14ac:dyDescent="0.4">
      <c r="A32" s="308">
        <f>IF(LEN(Input_Lieferant!B32&amp;"") &gt;0, VALUE(Input_Lieferant!B32&amp;"")+0,"")</f>
        <v>24</v>
      </c>
      <c r="B32" s="168" t="str">
        <f>Input_Lieferant!D32</f>
        <v>CORSAIR MP600 PRO XT 8 TB, SSD 024</v>
      </c>
      <c r="C32" s="193">
        <v>6000</v>
      </c>
      <c r="D32" s="153" t="s">
        <v>33262</v>
      </c>
      <c r="E32" s="151">
        <v>1000009376</v>
      </c>
      <c r="F32" s="153" t="s">
        <v>34040</v>
      </c>
      <c r="G32" s="153" t="s">
        <v>225</v>
      </c>
      <c r="H32" s="153" t="s">
        <v>192</v>
      </c>
      <c r="I32" s="152"/>
      <c r="J32" s="153"/>
      <c r="K32" s="153"/>
      <c r="L32" s="192" t="str">
        <f>IF(A32&lt;&gt;"",Input_Lieferant!AR32,"")&amp;""</f>
        <v/>
      </c>
      <c r="M32" s="153"/>
      <c r="N32" s="151" t="s">
        <v>33255</v>
      </c>
      <c r="O32" s="152" t="s">
        <v>33619</v>
      </c>
      <c r="P32" s="153"/>
      <c r="Q32" s="153"/>
      <c r="R32" s="153"/>
      <c r="S32" s="309">
        <f>IF(A32&lt;&gt;"", IF(Input_Lieferant!Z32="N",1,IF(Input_Lieferant!Z32="X",2,"")),"")</f>
        <v>1</v>
      </c>
    </row>
    <row r="33" spans="1:19" ht="16" customHeight="1" x14ac:dyDescent="0.4">
      <c r="A33" s="308">
        <f>IF(LEN(Input_Lieferant!B33&amp;"") &gt;0, VALUE(Input_Lieferant!B33&amp;"")+0,"")</f>
        <v>25</v>
      </c>
      <c r="B33" s="168" t="str">
        <f>Input_Lieferant!D33</f>
        <v>CORSAIR MP600 PRO XT 8 TB, SSD 025</v>
      </c>
      <c r="C33" s="193">
        <v>6000</v>
      </c>
      <c r="D33" s="153" t="s">
        <v>33262</v>
      </c>
      <c r="E33" s="151">
        <v>1000009376</v>
      </c>
      <c r="F33" s="153" t="s">
        <v>34040</v>
      </c>
      <c r="G33" s="153" t="s">
        <v>225</v>
      </c>
      <c r="H33" s="153" t="s">
        <v>192</v>
      </c>
      <c r="I33" s="152"/>
      <c r="J33" s="153"/>
      <c r="K33" s="153"/>
      <c r="L33" s="192" t="str">
        <f>IF(A33&lt;&gt;"",Input_Lieferant!AR33,"")&amp;""</f>
        <v/>
      </c>
      <c r="M33" s="153"/>
      <c r="N33" s="151" t="s">
        <v>33255</v>
      </c>
      <c r="O33" s="152" t="s">
        <v>33619</v>
      </c>
      <c r="P33" s="153"/>
      <c r="Q33" s="153"/>
      <c r="R33" s="153"/>
      <c r="S33" s="309">
        <f>IF(A33&lt;&gt;"", IF(Input_Lieferant!Z33="N",1,IF(Input_Lieferant!Z33="X",2,"")),"")</f>
        <v>1</v>
      </c>
    </row>
    <row r="34" spans="1:19" ht="16" customHeight="1" x14ac:dyDescent="0.4">
      <c r="A34" s="308">
        <f>IF(LEN(Input_Lieferant!B34&amp;"") &gt;0, VALUE(Input_Lieferant!B34&amp;"")+0,"")</f>
        <v>26</v>
      </c>
      <c r="B34" s="168" t="str">
        <f>Input_Lieferant!D34</f>
        <v>CORSAIR MP600 PRO XT 8 TB, SSD 026</v>
      </c>
      <c r="C34" s="193">
        <v>6000</v>
      </c>
      <c r="D34" s="153" t="s">
        <v>33262</v>
      </c>
      <c r="E34" s="151">
        <v>1000009376</v>
      </c>
      <c r="F34" s="153" t="s">
        <v>34040</v>
      </c>
      <c r="G34" s="153" t="s">
        <v>225</v>
      </c>
      <c r="H34" s="153" t="s">
        <v>192</v>
      </c>
      <c r="I34" s="152"/>
      <c r="J34" s="153"/>
      <c r="K34" s="153"/>
      <c r="L34" s="192" t="str">
        <f>IF(A34&lt;&gt;"",Input_Lieferant!AR34,"")&amp;""</f>
        <v/>
      </c>
      <c r="M34" s="153"/>
      <c r="N34" s="151" t="s">
        <v>33255</v>
      </c>
      <c r="O34" s="152" t="s">
        <v>33619</v>
      </c>
      <c r="P34" s="153"/>
      <c r="Q34" s="153"/>
      <c r="R34" s="153"/>
      <c r="S34" s="309">
        <f>IF(A34&lt;&gt;"", IF(Input_Lieferant!Z34="N",1,IF(Input_Lieferant!Z34="X",2,"")),"")</f>
        <v>1</v>
      </c>
    </row>
    <row r="35" spans="1:19" ht="16" customHeight="1" x14ac:dyDescent="0.4">
      <c r="A35" s="308">
        <f>IF(LEN(Input_Lieferant!B35&amp;"") &gt;0, VALUE(Input_Lieferant!B35&amp;"")+0,"")</f>
        <v>27</v>
      </c>
      <c r="B35" s="168" t="str">
        <f>Input_Lieferant!D35</f>
        <v>CORSAIR MP600 PRO XT 8 TB, SSD 027</v>
      </c>
      <c r="C35" s="193">
        <v>6000</v>
      </c>
      <c r="D35" s="153" t="s">
        <v>33262</v>
      </c>
      <c r="E35" s="151">
        <v>1000009376</v>
      </c>
      <c r="F35" s="153" t="s">
        <v>34040</v>
      </c>
      <c r="G35" s="153" t="s">
        <v>225</v>
      </c>
      <c r="H35" s="153" t="s">
        <v>192</v>
      </c>
      <c r="I35" s="152"/>
      <c r="J35" s="153"/>
      <c r="K35" s="153"/>
      <c r="L35" s="192" t="str">
        <f>IF(A35&lt;&gt;"",Input_Lieferant!AR35,"")&amp;""</f>
        <v/>
      </c>
      <c r="M35" s="153"/>
      <c r="N35" s="151" t="s">
        <v>33255</v>
      </c>
      <c r="O35" s="152" t="s">
        <v>33619</v>
      </c>
      <c r="P35" s="153"/>
      <c r="Q35" s="153"/>
      <c r="R35" s="153"/>
      <c r="S35" s="309">
        <f>IF(A35&lt;&gt;"", IF(Input_Lieferant!Z35="N",1,IF(Input_Lieferant!Z35="X",2,"")),"")</f>
        <v>1</v>
      </c>
    </row>
    <row r="36" spans="1:19" ht="16" customHeight="1" x14ac:dyDescent="0.4">
      <c r="A36" s="308">
        <f>IF(LEN(Input_Lieferant!B36&amp;"") &gt;0, VALUE(Input_Lieferant!B36&amp;"")+0,"")</f>
        <v>28</v>
      </c>
      <c r="B36" s="168" t="str">
        <f>Input_Lieferant!D36</f>
        <v>CORSAIR MP600 PRO XT 8 TB, SSD 028</v>
      </c>
      <c r="C36" s="193">
        <v>6000</v>
      </c>
      <c r="D36" s="153" t="s">
        <v>33262</v>
      </c>
      <c r="E36" s="151">
        <v>1000009376</v>
      </c>
      <c r="F36" s="153" t="s">
        <v>34040</v>
      </c>
      <c r="G36" s="153" t="s">
        <v>225</v>
      </c>
      <c r="H36" s="153" t="s">
        <v>192</v>
      </c>
      <c r="I36" s="152"/>
      <c r="J36" s="153"/>
      <c r="K36" s="153"/>
      <c r="L36" s="192" t="str">
        <f>IF(A36&lt;&gt;"",Input_Lieferant!AR36,"")&amp;""</f>
        <v/>
      </c>
      <c r="M36" s="153"/>
      <c r="N36" s="151" t="s">
        <v>33255</v>
      </c>
      <c r="O36" s="152" t="s">
        <v>33619</v>
      </c>
      <c r="P36" s="153"/>
      <c r="Q36" s="153"/>
      <c r="R36" s="153"/>
      <c r="S36" s="309">
        <f>IF(A36&lt;&gt;"", IF(Input_Lieferant!Z36="N",1,IF(Input_Lieferant!Z36="X",2,"")),"")</f>
        <v>1</v>
      </c>
    </row>
    <row r="37" spans="1:19" ht="16" customHeight="1" x14ac:dyDescent="0.4">
      <c r="A37" s="308">
        <f>IF(LEN(Input_Lieferant!B37&amp;"") &gt;0, VALUE(Input_Lieferant!B37&amp;"")+0,"")</f>
        <v>29</v>
      </c>
      <c r="B37" s="168" t="str">
        <f>Input_Lieferant!D37</f>
        <v>CORSAIR MP600 PRO XT 8 TB, SSD 029</v>
      </c>
      <c r="C37" s="193">
        <v>6000</v>
      </c>
      <c r="D37" s="153" t="s">
        <v>33262</v>
      </c>
      <c r="E37" s="151">
        <v>1000009376</v>
      </c>
      <c r="F37" s="153" t="s">
        <v>34040</v>
      </c>
      <c r="G37" s="153" t="s">
        <v>225</v>
      </c>
      <c r="H37" s="153" t="s">
        <v>192</v>
      </c>
      <c r="I37" s="152"/>
      <c r="J37" s="153"/>
      <c r="K37" s="153"/>
      <c r="L37" s="192" t="str">
        <f>IF(A37&lt;&gt;"",Input_Lieferant!AR37,"")&amp;""</f>
        <v/>
      </c>
      <c r="M37" s="153"/>
      <c r="N37" s="151" t="s">
        <v>33255</v>
      </c>
      <c r="O37" s="152" t="s">
        <v>33619</v>
      </c>
      <c r="P37" s="153"/>
      <c r="Q37" s="153"/>
      <c r="R37" s="153"/>
      <c r="S37" s="309">
        <f>IF(A37&lt;&gt;"", IF(Input_Lieferant!Z37="N",1,IF(Input_Lieferant!Z37="X",2,"")),"")</f>
        <v>1</v>
      </c>
    </row>
    <row r="38" spans="1:19" ht="16" customHeight="1" x14ac:dyDescent="0.4">
      <c r="A38" s="308">
        <f>IF(LEN(Input_Lieferant!B38&amp;"") &gt;0, VALUE(Input_Lieferant!B38&amp;"")+0,"")</f>
        <v>30</v>
      </c>
      <c r="B38" s="168" t="str">
        <f>Input_Lieferant!D38</f>
        <v>CORSAIR MP600 PRO XT 8 TB, SSD 030</v>
      </c>
      <c r="C38" s="193">
        <v>6000</v>
      </c>
      <c r="D38" s="153" t="s">
        <v>33262</v>
      </c>
      <c r="E38" s="151">
        <v>1000009376</v>
      </c>
      <c r="F38" s="153" t="s">
        <v>34040</v>
      </c>
      <c r="G38" s="153" t="s">
        <v>225</v>
      </c>
      <c r="H38" s="153" t="s">
        <v>192</v>
      </c>
      <c r="I38" s="152"/>
      <c r="J38" s="153"/>
      <c r="K38" s="153"/>
      <c r="L38" s="192" t="str">
        <f>IF(A38&lt;&gt;"",Input_Lieferant!AR38,"")&amp;""</f>
        <v/>
      </c>
      <c r="M38" s="153"/>
      <c r="N38" s="151" t="s">
        <v>33255</v>
      </c>
      <c r="O38" s="152" t="s">
        <v>33619</v>
      </c>
      <c r="P38" s="153"/>
      <c r="Q38" s="153"/>
      <c r="R38" s="153"/>
      <c r="S38" s="309">
        <f>IF(A38&lt;&gt;"", IF(Input_Lieferant!Z38="N",1,IF(Input_Lieferant!Z38="X",2,"")),"")</f>
        <v>1</v>
      </c>
    </row>
    <row r="39" spans="1:19" ht="16" customHeight="1" x14ac:dyDescent="0.4">
      <c r="A39" s="308">
        <f>IF(LEN(Input_Lieferant!B39&amp;"") &gt;0, VALUE(Input_Lieferant!B39&amp;"")+0,"")</f>
        <v>31</v>
      </c>
      <c r="B39" s="168" t="str">
        <f>Input_Lieferant!D39</f>
        <v>CORSAIR MP600 PRO XT 8 TB, SSD 031</v>
      </c>
      <c r="C39" s="193">
        <v>6000</v>
      </c>
      <c r="D39" s="153" t="s">
        <v>33262</v>
      </c>
      <c r="E39" s="151">
        <v>1000009376</v>
      </c>
      <c r="F39" s="153" t="s">
        <v>34040</v>
      </c>
      <c r="G39" s="153" t="s">
        <v>225</v>
      </c>
      <c r="H39" s="153" t="s">
        <v>192</v>
      </c>
      <c r="I39" s="152"/>
      <c r="J39" s="153"/>
      <c r="K39" s="153"/>
      <c r="L39" s="192" t="str">
        <f>IF(A39&lt;&gt;"",Input_Lieferant!AR39,"")&amp;""</f>
        <v/>
      </c>
      <c r="M39" s="153"/>
      <c r="N39" s="151" t="s">
        <v>33255</v>
      </c>
      <c r="O39" s="152" t="s">
        <v>33619</v>
      </c>
      <c r="P39" s="153"/>
      <c r="Q39" s="153"/>
      <c r="R39" s="153"/>
      <c r="S39" s="309">
        <f>IF(A39&lt;&gt;"", IF(Input_Lieferant!Z39="N",1,IF(Input_Lieferant!Z39="X",2,"")),"")</f>
        <v>1</v>
      </c>
    </row>
    <row r="40" spans="1:19" ht="16" customHeight="1" x14ac:dyDescent="0.4">
      <c r="A40" s="308">
        <f>IF(LEN(Input_Lieferant!B40&amp;"") &gt;0, VALUE(Input_Lieferant!B40&amp;"")+0,"")</f>
        <v>32</v>
      </c>
      <c r="B40" s="168" t="str">
        <f>Input_Lieferant!D40</f>
        <v>CORSAIR MP600 PRO XT 8 TB, SSD 032</v>
      </c>
      <c r="C40" s="193">
        <v>6000</v>
      </c>
      <c r="D40" s="153" t="s">
        <v>33262</v>
      </c>
      <c r="E40" s="151">
        <v>1000009376</v>
      </c>
      <c r="F40" s="153" t="s">
        <v>34040</v>
      </c>
      <c r="G40" s="153" t="s">
        <v>225</v>
      </c>
      <c r="H40" s="153" t="s">
        <v>192</v>
      </c>
      <c r="I40" s="152"/>
      <c r="J40" s="153"/>
      <c r="K40" s="153"/>
      <c r="L40" s="192" t="str">
        <f>IF(A40&lt;&gt;"",Input_Lieferant!AR40,"")&amp;""</f>
        <v/>
      </c>
      <c r="M40" s="153"/>
      <c r="N40" s="151" t="s">
        <v>33255</v>
      </c>
      <c r="O40" s="152" t="s">
        <v>33619</v>
      </c>
      <c r="P40" s="153"/>
      <c r="Q40" s="153"/>
      <c r="R40" s="153"/>
      <c r="S40" s="309">
        <f>IF(A40&lt;&gt;"", IF(Input_Lieferant!Z40="N",1,IF(Input_Lieferant!Z40="X",2,"")),"")</f>
        <v>1</v>
      </c>
    </row>
    <row r="41" spans="1:19" ht="16" customHeight="1" x14ac:dyDescent="0.4">
      <c r="A41" s="308">
        <f>IF(LEN(Input_Lieferant!B41&amp;"") &gt;0, VALUE(Input_Lieferant!B41&amp;"")+0,"")</f>
        <v>33</v>
      </c>
      <c r="B41" s="168" t="str">
        <f>Input_Lieferant!D41</f>
        <v>CORSAIR MP600 PRO XT 8 TB, SSD 033</v>
      </c>
      <c r="C41" s="193">
        <v>6000</v>
      </c>
      <c r="D41" s="153" t="s">
        <v>33262</v>
      </c>
      <c r="E41" s="151">
        <v>1000009376</v>
      </c>
      <c r="F41" s="153" t="s">
        <v>34040</v>
      </c>
      <c r="G41" s="153" t="s">
        <v>225</v>
      </c>
      <c r="H41" s="153" t="s">
        <v>192</v>
      </c>
      <c r="I41" s="152"/>
      <c r="J41" s="153"/>
      <c r="K41" s="153"/>
      <c r="L41" s="192" t="str">
        <f>IF(A41&lt;&gt;"",Input_Lieferant!AR41,"")&amp;""</f>
        <v/>
      </c>
      <c r="M41" s="153"/>
      <c r="N41" s="151" t="s">
        <v>33255</v>
      </c>
      <c r="O41" s="152" t="s">
        <v>33619</v>
      </c>
      <c r="P41" s="153"/>
      <c r="Q41" s="153"/>
      <c r="R41" s="153"/>
      <c r="S41" s="309">
        <f>IF(A41&lt;&gt;"", IF(Input_Lieferant!Z41="N",1,IF(Input_Lieferant!Z41="X",2,"")),"")</f>
        <v>1</v>
      </c>
    </row>
    <row r="42" spans="1:19" ht="16" customHeight="1" x14ac:dyDescent="0.4">
      <c r="A42" s="308">
        <f>IF(LEN(Input_Lieferant!B42&amp;"") &gt;0, VALUE(Input_Lieferant!B42&amp;"")+0,"")</f>
        <v>34</v>
      </c>
      <c r="B42" s="168" t="str">
        <f>Input_Lieferant!D42</f>
        <v>CORSAIR MP600 PRO XT 8 TB, SSD 034</v>
      </c>
      <c r="C42" s="193">
        <v>6000</v>
      </c>
      <c r="D42" s="153" t="s">
        <v>33262</v>
      </c>
      <c r="E42" s="151">
        <v>1000009376</v>
      </c>
      <c r="F42" s="153" t="s">
        <v>34040</v>
      </c>
      <c r="G42" s="153" t="s">
        <v>225</v>
      </c>
      <c r="H42" s="153" t="s">
        <v>192</v>
      </c>
      <c r="I42" s="152"/>
      <c r="J42" s="153"/>
      <c r="K42" s="153"/>
      <c r="L42" s="192" t="str">
        <f>IF(A42&lt;&gt;"",Input_Lieferant!AR42,"")&amp;""</f>
        <v/>
      </c>
      <c r="M42" s="153"/>
      <c r="N42" s="151" t="s">
        <v>33255</v>
      </c>
      <c r="O42" s="152" t="s">
        <v>33619</v>
      </c>
      <c r="P42" s="153"/>
      <c r="Q42" s="153"/>
      <c r="R42" s="153"/>
      <c r="S42" s="309">
        <f>IF(A42&lt;&gt;"", IF(Input_Lieferant!Z42="N",1,IF(Input_Lieferant!Z42="X",2,"")),"")</f>
        <v>1</v>
      </c>
    </row>
    <row r="43" spans="1:19" ht="16" customHeight="1" x14ac:dyDescent="0.4">
      <c r="A43" s="308">
        <f>IF(LEN(Input_Lieferant!B43&amp;"") &gt;0, VALUE(Input_Lieferant!B43&amp;"")+0,"")</f>
        <v>35</v>
      </c>
      <c r="B43" s="168" t="str">
        <f>Input_Lieferant!D43</f>
        <v>CORSAIR MP600 PRO XT 8 TB, SSD 035</v>
      </c>
      <c r="C43" s="193">
        <v>6000</v>
      </c>
      <c r="D43" s="153" t="s">
        <v>33262</v>
      </c>
      <c r="E43" s="151">
        <v>1000009376</v>
      </c>
      <c r="F43" s="153" t="s">
        <v>34040</v>
      </c>
      <c r="G43" s="153" t="s">
        <v>225</v>
      </c>
      <c r="H43" s="153" t="s">
        <v>192</v>
      </c>
      <c r="I43" s="152"/>
      <c r="J43" s="153"/>
      <c r="K43" s="153"/>
      <c r="L43" s="192" t="str">
        <f>IF(A43&lt;&gt;"",Input_Lieferant!AR43,"")&amp;""</f>
        <v/>
      </c>
      <c r="M43" s="153"/>
      <c r="N43" s="151" t="s">
        <v>33255</v>
      </c>
      <c r="O43" s="152" t="s">
        <v>33619</v>
      </c>
      <c r="P43" s="153"/>
      <c r="Q43" s="153"/>
      <c r="R43" s="153"/>
      <c r="S43" s="309">
        <f>IF(A43&lt;&gt;"", IF(Input_Lieferant!Z43="N",1,IF(Input_Lieferant!Z43="X",2,"")),"")</f>
        <v>1</v>
      </c>
    </row>
    <row r="44" spans="1:19" ht="16" customHeight="1" x14ac:dyDescent="0.4">
      <c r="A44" s="308">
        <f>IF(LEN(Input_Lieferant!B44&amp;"") &gt;0, VALUE(Input_Lieferant!B44&amp;"")+0,"")</f>
        <v>36</v>
      </c>
      <c r="B44" s="168" t="str">
        <f>Input_Lieferant!D44</f>
        <v>CORSAIR MP600 PRO XT 8 TB, SSD 036</v>
      </c>
      <c r="C44" s="193">
        <v>6000</v>
      </c>
      <c r="D44" s="153" t="s">
        <v>33262</v>
      </c>
      <c r="E44" s="151">
        <v>1000009376</v>
      </c>
      <c r="F44" s="153" t="s">
        <v>34040</v>
      </c>
      <c r="G44" s="153" t="s">
        <v>225</v>
      </c>
      <c r="H44" s="153" t="s">
        <v>192</v>
      </c>
      <c r="I44" s="152"/>
      <c r="J44" s="153"/>
      <c r="K44" s="153"/>
      <c r="L44" s="192" t="str">
        <f>IF(A44&lt;&gt;"",Input_Lieferant!AR44,"")&amp;""</f>
        <v/>
      </c>
      <c r="M44" s="153"/>
      <c r="N44" s="151" t="s">
        <v>33255</v>
      </c>
      <c r="O44" s="152" t="s">
        <v>33619</v>
      </c>
      <c r="P44" s="153"/>
      <c r="Q44" s="153"/>
      <c r="R44" s="153"/>
      <c r="S44" s="309">
        <f>IF(A44&lt;&gt;"", IF(Input_Lieferant!Z44="N",1,IF(Input_Lieferant!Z44="X",2,"")),"")</f>
        <v>1</v>
      </c>
    </row>
    <row r="45" spans="1:19" ht="16" customHeight="1" x14ac:dyDescent="0.4">
      <c r="A45" s="308">
        <f>IF(LEN(Input_Lieferant!B45&amp;"") &gt;0, VALUE(Input_Lieferant!B45&amp;"")+0,"")</f>
        <v>37</v>
      </c>
      <c r="B45" s="168" t="str">
        <f>Input_Lieferant!D45</f>
        <v>CORSAIR MP600 PRO XT 8 TB, SSD 037</v>
      </c>
      <c r="C45" s="193">
        <v>6000</v>
      </c>
      <c r="D45" s="153" t="s">
        <v>33262</v>
      </c>
      <c r="E45" s="151">
        <v>1000009376</v>
      </c>
      <c r="F45" s="153" t="s">
        <v>34040</v>
      </c>
      <c r="G45" s="153" t="s">
        <v>225</v>
      </c>
      <c r="H45" s="153" t="s">
        <v>192</v>
      </c>
      <c r="I45" s="152"/>
      <c r="J45" s="153"/>
      <c r="K45" s="153"/>
      <c r="L45" s="192" t="str">
        <f>IF(A45&lt;&gt;"",Input_Lieferant!AR45,"")&amp;""</f>
        <v/>
      </c>
      <c r="M45" s="153"/>
      <c r="N45" s="151" t="s">
        <v>33255</v>
      </c>
      <c r="O45" s="152" t="s">
        <v>33619</v>
      </c>
      <c r="P45" s="153"/>
      <c r="Q45" s="153"/>
      <c r="R45" s="153"/>
      <c r="S45" s="309">
        <f>IF(A45&lt;&gt;"", IF(Input_Lieferant!Z45="N",1,IF(Input_Lieferant!Z45="X",2,"")),"")</f>
        <v>1</v>
      </c>
    </row>
    <row r="46" spans="1:19" ht="16" customHeight="1" x14ac:dyDescent="0.4">
      <c r="A46" s="308">
        <f>IF(LEN(Input_Lieferant!B46&amp;"") &gt;0, VALUE(Input_Lieferant!B46&amp;"")+0,"")</f>
        <v>38</v>
      </c>
      <c r="B46" s="168" t="str">
        <f>Input_Lieferant!D46</f>
        <v>CORSAIR MP600 PRO XT 8 TB, SSD 038</v>
      </c>
      <c r="C46" s="193">
        <v>6000</v>
      </c>
      <c r="D46" s="153" t="s">
        <v>33262</v>
      </c>
      <c r="E46" s="151">
        <v>1000009376</v>
      </c>
      <c r="F46" s="153" t="s">
        <v>34040</v>
      </c>
      <c r="G46" s="153" t="s">
        <v>225</v>
      </c>
      <c r="H46" s="153" t="s">
        <v>192</v>
      </c>
      <c r="I46" s="152"/>
      <c r="J46" s="153"/>
      <c r="K46" s="153"/>
      <c r="L46" s="192" t="str">
        <f>IF(A46&lt;&gt;"",Input_Lieferant!AR46,"")&amp;""</f>
        <v/>
      </c>
      <c r="M46" s="153"/>
      <c r="N46" s="151" t="s">
        <v>33255</v>
      </c>
      <c r="O46" s="152" t="s">
        <v>33619</v>
      </c>
      <c r="P46" s="153"/>
      <c r="Q46" s="153"/>
      <c r="R46" s="153"/>
      <c r="S46" s="309">
        <f>IF(A46&lt;&gt;"", IF(Input_Lieferant!Z46="N",1,IF(Input_Lieferant!Z46="X",2,"")),"")</f>
        <v>1</v>
      </c>
    </row>
    <row r="47" spans="1:19" ht="16" customHeight="1" x14ac:dyDescent="0.4">
      <c r="A47" s="308">
        <f>IF(LEN(Input_Lieferant!B47&amp;"") &gt;0, VALUE(Input_Lieferant!B47&amp;"")+0,"")</f>
        <v>39</v>
      </c>
      <c r="B47" s="168" t="str">
        <f>Input_Lieferant!D47</f>
        <v>CORSAIR MP600 PRO XT 8 TB, SSD 039</v>
      </c>
      <c r="C47" s="193">
        <v>6000</v>
      </c>
      <c r="D47" s="153" t="s">
        <v>33262</v>
      </c>
      <c r="E47" s="151">
        <v>1000009376</v>
      </c>
      <c r="F47" s="153" t="s">
        <v>34040</v>
      </c>
      <c r="G47" s="153" t="s">
        <v>225</v>
      </c>
      <c r="H47" s="153" t="s">
        <v>192</v>
      </c>
      <c r="I47" s="152"/>
      <c r="J47" s="153"/>
      <c r="K47" s="153"/>
      <c r="L47" s="192" t="str">
        <f>IF(A47&lt;&gt;"",Input_Lieferant!AR47,"")&amp;""</f>
        <v/>
      </c>
      <c r="M47" s="153"/>
      <c r="N47" s="151" t="s">
        <v>33255</v>
      </c>
      <c r="O47" s="152" t="s">
        <v>33619</v>
      </c>
      <c r="P47" s="153"/>
      <c r="Q47" s="153"/>
      <c r="R47" s="153"/>
      <c r="S47" s="309">
        <f>IF(A47&lt;&gt;"", IF(Input_Lieferant!Z47="N",1,IF(Input_Lieferant!Z47="X",2,"")),"")</f>
        <v>1</v>
      </c>
    </row>
    <row r="48" spans="1:19" ht="16" customHeight="1" x14ac:dyDescent="0.4">
      <c r="A48" s="308">
        <f>IF(LEN(Input_Lieferant!B48&amp;"") &gt;0, VALUE(Input_Lieferant!B48&amp;"")+0,"")</f>
        <v>40</v>
      </c>
      <c r="B48" s="168" t="str">
        <f>Input_Lieferant!D48</f>
        <v>CORSAIR MP600 PRO XT 8 TB, SSD 040</v>
      </c>
      <c r="C48" s="193">
        <v>6000</v>
      </c>
      <c r="D48" s="153" t="s">
        <v>33262</v>
      </c>
      <c r="E48" s="151">
        <v>1000009376</v>
      </c>
      <c r="F48" s="153" t="s">
        <v>34040</v>
      </c>
      <c r="G48" s="153" t="s">
        <v>225</v>
      </c>
      <c r="H48" s="153" t="s">
        <v>192</v>
      </c>
      <c r="I48" s="152"/>
      <c r="J48" s="153"/>
      <c r="K48" s="153"/>
      <c r="L48" s="192" t="str">
        <f>IF(A48&lt;&gt;"",Input_Lieferant!AR48,"")&amp;""</f>
        <v/>
      </c>
      <c r="M48" s="153"/>
      <c r="N48" s="151" t="s">
        <v>33255</v>
      </c>
      <c r="O48" s="152" t="s">
        <v>33619</v>
      </c>
      <c r="P48" s="153"/>
      <c r="Q48" s="153"/>
      <c r="R48" s="153"/>
      <c r="S48" s="309">
        <f>IF(A48&lt;&gt;"", IF(Input_Lieferant!Z48="N",1,IF(Input_Lieferant!Z48="X",2,"")),"")</f>
        <v>1</v>
      </c>
    </row>
    <row r="49" spans="1:19" ht="16" customHeight="1" x14ac:dyDescent="0.4">
      <c r="A49" s="308">
        <f>IF(LEN(Input_Lieferant!B49&amp;"") &gt;0, VALUE(Input_Lieferant!B49&amp;"")+0,"")</f>
        <v>41</v>
      </c>
      <c r="B49" s="168" t="str">
        <f>Input_Lieferant!D49</f>
        <v>CORSAIR MP600 PRO XT 8 TB, SSD 041</v>
      </c>
      <c r="C49" s="193">
        <v>6000</v>
      </c>
      <c r="D49" s="153" t="s">
        <v>33262</v>
      </c>
      <c r="E49" s="151">
        <v>1000009376</v>
      </c>
      <c r="F49" s="153" t="s">
        <v>34040</v>
      </c>
      <c r="G49" s="153" t="s">
        <v>225</v>
      </c>
      <c r="H49" s="153" t="s">
        <v>192</v>
      </c>
      <c r="I49" s="152"/>
      <c r="J49" s="153"/>
      <c r="K49" s="153"/>
      <c r="L49" s="192" t="str">
        <f>IF(A49&lt;&gt;"",Input_Lieferant!AR49,"")&amp;""</f>
        <v/>
      </c>
      <c r="M49" s="153"/>
      <c r="N49" s="151" t="s">
        <v>33255</v>
      </c>
      <c r="O49" s="152" t="s">
        <v>33619</v>
      </c>
      <c r="P49" s="153"/>
      <c r="Q49" s="153"/>
      <c r="R49" s="153"/>
      <c r="S49" s="309">
        <f>IF(A49&lt;&gt;"", IF(Input_Lieferant!Z49="N",1,IF(Input_Lieferant!Z49="X",2,"")),"")</f>
        <v>1</v>
      </c>
    </row>
    <row r="50" spans="1:19" ht="16" customHeight="1" x14ac:dyDescent="0.4">
      <c r="A50" s="308">
        <f>IF(LEN(Input_Lieferant!B50&amp;"") &gt;0, VALUE(Input_Lieferant!B50&amp;"")+0,"")</f>
        <v>42</v>
      </c>
      <c r="B50" s="168" t="str">
        <f>Input_Lieferant!D50</f>
        <v>CORSAIR MP600 PRO XT 8 TB, SSD 042</v>
      </c>
      <c r="C50" s="193">
        <v>6000</v>
      </c>
      <c r="D50" s="153" t="s">
        <v>33262</v>
      </c>
      <c r="E50" s="151">
        <v>1000009376</v>
      </c>
      <c r="F50" s="153" t="s">
        <v>34040</v>
      </c>
      <c r="G50" s="153" t="s">
        <v>225</v>
      </c>
      <c r="H50" s="153" t="s">
        <v>192</v>
      </c>
      <c r="I50" s="152"/>
      <c r="J50" s="153"/>
      <c r="K50" s="153"/>
      <c r="L50" s="192" t="str">
        <f>IF(A50&lt;&gt;"",Input_Lieferant!AR50,"")&amp;""</f>
        <v/>
      </c>
      <c r="M50" s="153"/>
      <c r="N50" s="151" t="s">
        <v>33255</v>
      </c>
      <c r="O50" s="152" t="s">
        <v>33619</v>
      </c>
      <c r="P50" s="153"/>
      <c r="Q50" s="153"/>
      <c r="R50" s="153"/>
      <c r="S50" s="309">
        <f>IF(A50&lt;&gt;"", IF(Input_Lieferant!Z50="N",1,IF(Input_Lieferant!Z50="X",2,"")),"")</f>
        <v>1</v>
      </c>
    </row>
    <row r="51" spans="1:19" ht="16" customHeight="1" x14ac:dyDescent="0.4">
      <c r="A51" s="308">
        <f>IF(LEN(Input_Lieferant!B51&amp;"") &gt;0, VALUE(Input_Lieferant!B51&amp;"")+0,"")</f>
        <v>43</v>
      </c>
      <c r="B51" s="168" t="str">
        <f>Input_Lieferant!D51</f>
        <v>CORSAIR MP600 PRO XT 8 TB, SSD 043</v>
      </c>
      <c r="C51" s="193">
        <v>6000</v>
      </c>
      <c r="D51" s="153" t="s">
        <v>33262</v>
      </c>
      <c r="E51" s="151">
        <v>1000009376</v>
      </c>
      <c r="F51" s="153" t="s">
        <v>34040</v>
      </c>
      <c r="G51" s="153" t="s">
        <v>225</v>
      </c>
      <c r="H51" s="153" t="s">
        <v>192</v>
      </c>
      <c r="I51" s="152"/>
      <c r="J51" s="153"/>
      <c r="K51" s="153"/>
      <c r="L51" s="192" t="str">
        <f>IF(A51&lt;&gt;"",Input_Lieferant!AR51,"")&amp;""</f>
        <v/>
      </c>
      <c r="M51" s="153"/>
      <c r="N51" s="151" t="s">
        <v>33255</v>
      </c>
      <c r="O51" s="152" t="s">
        <v>33619</v>
      </c>
      <c r="P51" s="153"/>
      <c r="Q51" s="153"/>
      <c r="R51" s="153"/>
      <c r="S51" s="309">
        <f>IF(A51&lt;&gt;"", IF(Input_Lieferant!Z51="N",1,IF(Input_Lieferant!Z51="X",2,"")),"")</f>
        <v>1</v>
      </c>
    </row>
    <row r="52" spans="1:19" ht="16" customHeight="1" x14ac:dyDescent="0.4">
      <c r="A52" s="308">
        <f>IF(LEN(Input_Lieferant!B52&amp;"") &gt;0, VALUE(Input_Lieferant!B52&amp;"")+0,"")</f>
        <v>44</v>
      </c>
      <c r="B52" s="168" t="str">
        <f>Input_Lieferant!D52</f>
        <v>CORSAIR MP600 PRO XT 8 TB, SSD 044</v>
      </c>
      <c r="C52" s="193">
        <v>6000</v>
      </c>
      <c r="D52" s="153" t="s">
        <v>33262</v>
      </c>
      <c r="E52" s="151">
        <v>1000009376</v>
      </c>
      <c r="F52" s="153" t="s">
        <v>34040</v>
      </c>
      <c r="G52" s="153" t="s">
        <v>225</v>
      </c>
      <c r="H52" s="153" t="s">
        <v>192</v>
      </c>
      <c r="I52" s="152"/>
      <c r="J52" s="153"/>
      <c r="K52" s="153"/>
      <c r="L52" s="192" t="str">
        <f>IF(A52&lt;&gt;"",Input_Lieferant!AR52,"")&amp;""</f>
        <v/>
      </c>
      <c r="M52" s="153"/>
      <c r="N52" s="151" t="s">
        <v>33255</v>
      </c>
      <c r="O52" s="152" t="s">
        <v>33619</v>
      </c>
      <c r="P52" s="153"/>
      <c r="Q52" s="153"/>
      <c r="R52" s="153"/>
      <c r="S52" s="309">
        <f>IF(A52&lt;&gt;"", IF(Input_Lieferant!Z52="N",1,IF(Input_Lieferant!Z52="X",2,"")),"")</f>
        <v>1</v>
      </c>
    </row>
    <row r="53" spans="1:19" ht="16" customHeight="1" x14ac:dyDescent="0.4">
      <c r="A53" s="308">
        <f>IF(LEN(Input_Lieferant!B53&amp;"") &gt;0, VALUE(Input_Lieferant!B53&amp;"")+0,"")</f>
        <v>45</v>
      </c>
      <c r="B53" s="168" t="str">
        <f>Input_Lieferant!D53</f>
        <v>CORSAIR MP600 PRO XT 8 TB, SSD 045</v>
      </c>
      <c r="C53" s="193">
        <v>6000</v>
      </c>
      <c r="D53" s="153" t="s">
        <v>33262</v>
      </c>
      <c r="E53" s="151">
        <v>1000009376</v>
      </c>
      <c r="F53" s="153" t="s">
        <v>34040</v>
      </c>
      <c r="G53" s="153" t="s">
        <v>225</v>
      </c>
      <c r="H53" s="153" t="s">
        <v>192</v>
      </c>
      <c r="I53" s="152"/>
      <c r="J53" s="153"/>
      <c r="K53" s="153"/>
      <c r="L53" s="192" t="str">
        <f>IF(A53&lt;&gt;"",Input_Lieferant!AR53,"")&amp;""</f>
        <v/>
      </c>
      <c r="M53" s="153"/>
      <c r="N53" s="151" t="s">
        <v>33255</v>
      </c>
      <c r="O53" s="152" t="s">
        <v>33619</v>
      </c>
      <c r="P53" s="153"/>
      <c r="Q53" s="153"/>
      <c r="R53" s="153"/>
      <c r="S53" s="309">
        <f>IF(A53&lt;&gt;"", IF(Input_Lieferant!Z53="N",1,IF(Input_Lieferant!Z53="X",2,"")),"")</f>
        <v>1</v>
      </c>
    </row>
    <row r="54" spans="1:19" ht="16" customHeight="1" x14ac:dyDescent="0.4">
      <c r="A54" s="308">
        <f>IF(LEN(Input_Lieferant!B54&amp;"") &gt;0, VALUE(Input_Lieferant!B54&amp;"")+0,"")</f>
        <v>46</v>
      </c>
      <c r="B54" s="168" t="str">
        <f>Input_Lieferant!D54</f>
        <v>CORSAIR MP600 PRO XT 8 TB, SSD 046</v>
      </c>
      <c r="C54" s="193">
        <v>6000</v>
      </c>
      <c r="D54" s="153" t="s">
        <v>33262</v>
      </c>
      <c r="E54" s="151">
        <v>1000009376</v>
      </c>
      <c r="F54" s="153" t="s">
        <v>34040</v>
      </c>
      <c r="G54" s="153" t="s">
        <v>225</v>
      </c>
      <c r="H54" s="153" t="s">
        <v>192</v>
      </c>
      <c r="I54" s="152"/>
      <c r="J54" s="153"/>
      <c r="K54" s="153"/>
      <c r="L54" s="192" t="str">
        <f>IF(A54&lt;&gt;"",Input_Lieferant!AR54,"")&amp;""</f>
        <v/>
      </c>
      <c r="M54" s="153"/>
      <c r="N54" s="151" t="s">
        <v>33255</v>
      </c>
      <c r="O54" s="152" t="s">
        <v>33619</v>
      </c>
      <c r="P54" s="153"/>
      <c r="Q54" s="153"/>
      <c r="R54" s="153"/>
      <c r="S54" s="309">
        <f>IF(A54&lt;&gt;"", IF(Input_Lieferant!Z54="N",1,IF(Input_Lieferant!Z54="X",2,"")),"")</f>
        <v>1</v>
      </c>
    </row>
    <row r="55" spans="1:19" ht="16" customHeight="1" x14ac:dyDescent="0.4">
      <c r="A55" s="308">
        <f>IF(LEN(Input_Lieferant!B55&amp;"") &gt;0, VALUE(Input_Lieferant!B55&amp;"")+0,"")</f>
        <v>47</v>
      </c>
      <c r="B55" s="168" t="str">
        <f>Input_Lieferant!D55</f>
        <v>CORSAIR MP600 PRO XT 8 TB, SSD 047</v>
      </c>
      <c r="C55" s="193">
        <v>6000</v>
      </c>
      <c r="D55" s="153" t="s">
        <v>33262</v>
      </c>
      <c r="E55" s="151">
        <v>1000009376</v>
      </c>
      <c r="F55" s="153" t="s">
        <v>34040</v>
      </c>
      <c r="G55" s="153" t="s">
        <v>225</v>
      </c>
      <c r="H55" s="153" t="s">
        <v>192</v>
      </c>
      <c r="I55" s="152"/>
      <c r="J55" s="153"/>
      <c r="K55" s="153"/>
      <c r="L55" s="192" t="str">
        <f>IF(A55&lt;&gt;"",Input_Lieferant!AR55,"")&amp;""</f>
        <v/>
      </c>
      <c r="M55" s="153"/>
      <c r="N55" s="151" t="s">
        <v>33255</v>
      </c>
      <c r="O55" s="152" t="s">
        <v>33619</v>
      </c>
      <c r="P55" s="153"/>
      <c r="Q55" s="153"/>
      <c r="R55" s="153"/>
      <c r="S55" s="309">
        <f>IF(A55&lt;&gt;"", IF(Input_Lieferant!Z55="N",1,IF(Input_Lieferant!Z55="X",2,"")),"")</f>
        <v>1</v>
      </c>
    </row>
    <row r="56" spans="1:19" ht="16" customHeight="1" x14ac:dyDescent="0.4">
      <c r="A56" s="308">
        <f>IF(LEN(Input_Lieferant!B56&amp;"") &gt;0, VALUE(Input_Lieferant!B56&amp;"")+0,"")</f>
        <v>48</v>
      </c>
      <c r="B56" s="168" t="str">
        <f>Input_Lieferant!D56</f>
        <v>CORSAIR MP600 PRO XT 8 TB, SSD 048</v>
      </c>
      <c r="C56" s="193">
        <v>6000</v>
      </c>
      <c r="D56" s="153" t="s">
        <v>33262</v>
      </c>
      <c r="E56" s="151">
        <v>1000009376</v>
      </c>
      <c r="F56" s="153" t="s">
        <v>34040</v>
      </c>
      <c r="G56" s="153" t="s">
        <v>225</v>
      </c>
      <c r="H56" s="153" t="s">
        <v>192</v>
      </c>
      <c r="I56" s="152"/>
      <c r="J56" s="153"/>
      <c r="K56" s="153"/>
      <c r="L56" s="192" t="str">
        <f>IF(A56&lt;&gt;"",Input_Lieferant!AR56,"")&amp;""</f>
        <v/>
      </c>
      <c r="M56" s="153"/>
      <c r="N56" s="151" t="s">
        <v>33255</v>
      </c>
      <c r="O56" s="152" t="s">
        <v>33619</v>
      </c>
      <c r="P56" s="153"/>
      <c r="Q56" s="153"/>
      <c r="R56" s="153"/>
      <c r="S56" s="309">
        <f>IF(A56&lt;&gt;"", IF(Input_Lieferant!Z56="N",1,IF(Input_Lieferant!Z56="X",2,"")),"")</f>
        <v>1</v>
      </c>
    </row>
    <row r="57" spans="1:19" ht="16" customHeight="1" x14ac:dyDescent="0.4">
      <c r="A57" s="308">
        <f>IF(LEN(Input_Lieferant!B57&amp;"") &gt;0, VALUE(Input_Lieferant!B57&amp;"")+0,"")</f>
        <v>49</v>
      </c>
      <c r="B57" s="168" t="str">
        <f>Input_Lieferant!D57</f>
        <v>CORSAIR MP600 PRO XT 8 TB, SSD 049</v>
      </c>
      <c r="C57" s="193">
        <v>6000</v>
      </c>
      <c r="D57" s="153" t="s">
        <v>33262</v>
      </c>
      <c r="E57" s="151">
        <v>1000009376</v>
      </c>
      <c r="F57" s="153" t="s">
        <v>34040</v>
      </c>
      <c r="G57" s="153" t="s">
        <v>225</v>
      </c>
      <c r="H57" s="153" t="s">
        <v>192</v>
      </c>
      <c r="I57" s="152"/>
      <c r="J57" s="153"/>
      <c r="K57" s="153"/>
      <c r="L57" s="192" t="str">
        <f>IF(A57&lt;&gt;"",Input_Lieferant!AR57,"")&amp;""</f>
        <v/>
      </c>
      <c r="M57" s="153"/>
      <c r="N57" s="151" t="s">
        <v>33255</v>
      </c>
      <c r="O57" s="152" t="s">
        <v>33619</v>
      </c>
      <c r="P57" s="153"/>
      <c r="Q57" s="153"/>
      <c r="R57" s="153"/>
      <c r="S57" s="309">
        <f>IF(A57&lt;&gt;"", IF(Input_Lieferant!Z57="N",1,IF(Input_Lieferant!Z57="X",2,"")),"")</f>
        <v>1</v>
      </c>
    </row>
    <row r="58" spans="1:19" ht="16" customHeight="1" x14ac:dyDescent="0.4">
      <c r="A58" s="308">
        <f>IF(LEN(Input_Lieferant!B58&amp;"") &gt;0, VALUE(Input_Lieferant!B58&amp;"")+0,"")</f>
        <v>50</v>
      </c>
      <c r="B58" s="168" t="str">
        <f>Input_Lieferant!D58</f>
        <v>CORSAIR MP600 PRO XT 8 TB, SSD 050</v>
      </c>
      <c r="C58" s="193">
        <v>6000</v>
      </c>
      <c r="D58" s="153" t="s">
        <v>33262</v>
      </c>
      <c r="E58" s="151">
        <v>1000009376</v>
      </c>
      <c r="F58" s="153" t="s">
        <v>34040</v>
      </c>
      <c r="G58" s="153" t="s">
        <v>225</v>
      </c>
      <c r="H58" s="153" t="s">
        <v>192</v>
      </c>
      <c r="I58" s="152"/>
      <c r="J58" s="153"/>
      <c r="K58" s="153"/>
      <c r="L58" s="192" t="str">
        <f>IF(A58&lt;&gt;"",Input_Lieferant!AR58,"")&amp;""</f>
        <v/>
      </c>
      <c r="M58" s="153"/>
      <c r="N58" s="151" t="s">
        <v>33255</v>
      </c>
      <c r="O58" s="152" t="s">
        <v>33619</v>
      </c>
      <c r="P58" s="153"/>
      <c r="Q58" s="153"/>
      <c r="R58" s="153"/>
      <c r="S58" s="309">
        <f>IF(A58&lt;&gt;"", IF(Input_Lieferant!Z58="N",1,IF(Input_Lieferant!Z58="X",2,"")),"")</f>
        <v>1</v>
      </c>
    </row>
    <row r="59" spans="1:19" ht="16" customHeight="1" x14ac:dyDescent="0.4">
      <c r="A59" s="308"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ref="H59:H73" si="0">IF(A59&lt;&gt;"","X","")</f>
        <v/>
      </c>
      <c r="I59" s="152"/>
      <c r="J59" s="153"/>
      <c r="K59" s="153"/>
      <c r="L59" s="192" t="str">
        <f>IF(A59&lt;&gt;"",Input_Lieferant!AR59,"")&amp;""</f>
        <v/>
      </c>
      <c r="M59" s="153"/>
      <c r="N59" s="151"/>
      <c r="O59" s="152"/>
      <c r="P59" s="153"/>
      <c r="Q59" s="153"/>
      <c r="R59" s="153"/>
      <c r="S59" s="309" t="str">
        <f>IF(A59&lt;&gt;"", IF(Input_Lieferant!Z59="N",1,IF(Input_Lieferant!Z59="X",2,"")),"")</f>
        <v/>
      </c>
    </row>
    <row r="60" spans="1:19" ht="16" customHeight="1" x14ac:dyDescent="0.4">
      <c r="A60" s="308"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09" t="str">
        <f>IF(A60&lt;&gt;"", IF(Input_Lieferant!Z60="N",1,IF(Input_Lieferant!Z60="X",2,"")),"")</f>
        <v/>
      </c>
    </row>
    <row r="61" spans="1:19" ht="16" customHeight="1" x14ac:dyDescent="0.4">
      <c r="A61" s="308"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09" t="str">
        <f>IF(A61&lt;&gt;"", IF(Input_Lieferant!Z61="N",1,IF(Input_Lieferant!Z61="X",2,"")),"")</f>
        <v/>
      </c>
    </row>
    <row r="62" spans="1:19" ht="16" customHeight="1" x14ac:dyDescent="0.4">
      <c r="A62" s="308"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09" t="str">
        <f>IF(A62&lt;&gt;"", IF(Input_Lieferant!Z62="N",1,IF(Input_Lieferant!Z62="X",2,"")),"")</f>
        <v/>
      </c>
    </row>
    <row r="63" spans="1:19" ht="16" customHeight="1" x14ac:dyDescent="0.4">
      <c r="A63" s="308"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09" t="str">
        <f>IF(A63&lt;&gt;"", IF(Input_Lieferant!Z63="N",1,IF(Input_Lieferant!Z63="X",2,"")),"")</f>
        <v/>
      </c>
    </row>
    <row r="64" spans="1:19" ht="16" customHeight="1" x14ac:dyDescent="0.4">
      <c r="A64" s="308"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09" t="str">
        <f>IF(A64&lt;&gt;"", IF(Input_Lieferant!Z64="N",1,IF(Input_Lieferant!Z64="X",2,"")),"")</f>
        <v/>
      </c>
    </row>
    <row r="65" spans="1:19" ht="16" customHeight="1" x14ac:dyDescent="0.4">
      <c r="A65" s="308"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09" t="str">
        <f>IF(A65&lt;&gt;"", IF(Input_Lieferant!Z65="N",1,IF(Input_Lieferant!Z65="X",2,"")),"")</f>
        <v/>
      </c>
    </row>
    <row r="66" spans="1:19" ht="16" customHeight="1" x14ac:dyDescent="0.4">
      <c r="A66" s="308"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09" t="str">
        <f>IF(A66&lt;&gt;"", IF(Input_Lieferant!Z66="N",1,IF(Input_Lieferant!Z66="X",2,"")),"")</f>
        <v/>
      </c>
    </row>
    <row r="67" spans="1:19" ht="16" customHeight="1" x14ac:dyDescent="0.4">
      <c r="A67" s="308"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09" t="str">
        <f>IF(A67&lt;&gt;"", IF(Input_Lieferant!Z67="N",1,IF(Input_Lieferant!Z67="X",2,"")),"")</f>
        <v/>
      </c>
    </row>
    <row r="68" spans="1:19" ht="16" customHeight="1" x14ac:dyDescent="0.4">
      <c r="A68" s="308"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09" t="str">
        <f>IF(A68&lt;&gt;"", IF(Input_Lieferant!Z68="N",1,IF(Input_Lieferant!Z68="X",2,"")),"")</f>
        <v/>
      </c>
    </row>
    <row r="69" spans="1:19" ht="16" customHeight="1" x14ac:dyDescent="0.4">
      <c r="A69" s="308"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09" t="str">
        <f>IF(A69&lt;&gt;"", IF(Input_Lieferant!Z69="N",1,IF(Input_Lieferant!Z69="X",2,"")),"")</f>
        <v/>
      </c>
    </row>
    <row r="70" spans="1:19" ht="16" customHeight="1" x14ac:dyDescent="0.4">
      <c r="A70" s="308"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09" t="str">
        <f>IF(A70&lt;&gt;"", IF(Input_Lieferant!Z70="N",1,IF(Input_Lieferant!Z70="X",2,"")),"")</f>
        <v/>
      </c>
    </row>
    <row r="71" spans="1:19" ht="16" customHeight="1" x14ac:dyDescent="0.4">
      <c r="A71" s="308"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09" t="str">
        <f>IF(A71&lt;&gt;"", IF(Input_Lieferant!Z71="N",1,IF(Input_Lieferant!Z71="X",2,"")),"")</f>
        <v/>
      </c>
    </row>
    <row r="72" spans="1:19" ht="16" customHeight="1" x14ac:dyDescent="0.4">
      <c r="A72" s="308"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09" t="str">
        <f>IF(A72&lt;&gt;"", IF(Input_Lieferant!Z72="N",1,IF(Input_Lieferant!Z72="X",2,"")),"")</f>
        <v/>
      </c>
    </row>
    <row r="73" spans="1:19" ht="16" customHeight="1" x14ac:dyDescent="0.4">
      <c r="A73" s="308"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09" t="str">
        <f>IF(A73&lt;&gt;"", IF(Input_Lieferant!Z73="N",1,IF(Input_Lieferant!Z73="X",2,"")),"")</f>
        <v/>
      </c>
    </row>
    <row r="74" spans="1:19" ht="16" customHeight="1" x14ac:dyDescent="0.4">
      <c r="A74" s="308"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09" t="str">
        <f>IF(A74&lt;&gt;"", IF(Input_Lieferant!Z74="N",1,IF(Input_Lieferant!Z74="X",2,"")),"")</f>
        <v/>
      </c>
    </row>
    <row r="75" spans="1:19" ht="16" customHeight="1" x14ac:dyDescent="0.4">
      <c r="A75" s="308"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09" t="str">
        <f>IF(A75&lt;&gt;"", IF(Input_Lieferant!Z75="N",1,IF(Input_Lieferant!Z75="X",2,"")),"")</f>
        <v/>
      </c>
    </row>
    <row r="76" spans="1:19" ht="16" customHeight="1" x14ac:dyDescent="0.4">
      <c r="A76" s="308"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09" t="str">
        <f>IF(A76&lt;&gt;"", IF(Input_Lieferant!Z76="N",1,IF(Input_Lieferant!Z76="X",2,"")),"")</f>
        <v/>
      </c>
    </row>
    <row r="77" spans="1:19" ht="16" customHeight="1" x14ac:dyDescent="0.4">
      <c r="A77" s="308"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09" t="str">
        <f>IF(A77&lt;&gt;"", IF(Input_Lieferant!Z77="N",1,IF(Input_Lieferant!Z77="X",2,"")),"")</f>
        <v/>
      </c>
    </row>
    <row r="78" spans="1:19" ht="16" customHeight="1" x14ac:dyDescent="0.4">
      <c r="A78" s="308"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09" t="str">
        <f>IF(A78&lt;&gt;"", IF(Input_Lieferant!Z78="N",1,IF(Input_Lieferant!Z78="X",2,"")),"")</f>
        <v/>
      </c>
    </row>
    <row r="79" spans="1:19" ht="16" customHeight="1" x14ac:dyDescent="0.4">
      <c r="A79" s="308"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09" t="str">
        <f>IF(A79&lt;&gt;"", IF(Input_Lieferant!Z79="N",1,IF(Input_Lieferant!Z79="X",2,"")),"")</f>
        <v/>
      </c>
    </row>
    <row r="80" spans="1:19" ht="16" customHeight="1" x14ac:dyDescent="0.4">
      <c r="A80" s="308"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09" t="str">
        <f>IF(A80&lt;&gt;"", IF(Input_Lieferant!Z80="N",1,IF(Input_Lieferant!Z80="X",2,"")),"")</f>
        <v/>
      </c>
    </row>
    <row r="81" spans="1:19" ht="16" customHeight="1" x14ac:dyDescent="0.4">
      <c r="A81" s="308"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09" t="str">
        <f>IF(A81&lt;&gt;"", IF(Input_Lieferant!Z81="N",1,IF(Input_Lieferant!Z81="X",2,"")),"")</f>
        <v/>
      </c>
    </row>
    <row r="82" spans="1:19" ht="16" customHeight="1" x14ac:dyDescent="0.4">
      <c r="A82" s="308"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09" t="str">
        <f>IF(A82&lt;&gt;"", IF(Input_Lieferant!Z82="N",1,IF(Input_Lieferant!Z82="X",2,"")),"")</f>
        <v/>
      </c>
    </row>
    <row r="83" spans="1:19" ht="16" customHeight="1" x14ac:dyDescent="0.4">
      <c r="A83" s="308"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09" t="str">
        <f>IF(A83&lt;&gt;"", IF(Input_Lieferant!Z83="N",1,IF(Input_Lieferant!Z83="X",2,"")),"")</f>
        <v/>
      </c>
    </row>
    <row r="84" spans="1:19" ht="16" customHeight="1" x14ac:dyDescent="0.4">
      <c r="A84" s="308"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09" t="str">
        <f>IF(A84&lt;&gt;"", IF(Input_Lieferant!Z84="N",1,IF(Input_Lieferant!Z84="X",2,"")),"")</f>
        <v/>
      </c>
    </row>
    <row r="85" spans="1:19" ht="16" customHeight="1" x14ac:dyDescent="0.4">
      <c r="A85" s="308"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09" t="str">
        <f>IF(A85&lt;&gt;"", IF(Input_Lieferant!Z85="N",1,IF(Input_Lieferant!Z85="X",2,"")),"")</f>
        <v/>
      </c>
    </row>
    <row r="86" spans="1:19" ht="16" customHeight="1" x14ac:dyDescent="0.4">
      <c r="A86" s="308"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09" t="str">
        <f>IF(A86&lt;&gt;"", IF(Input_Lieferant!Z86="N",1,IF(Input_Lieferant!Z86="X",2,"")),"")</f>
        <v/>
      </c>
    </row>
    <row r="87" spans="1:19" ht="16" customHeight="1" x14ac:dyDescent="0.4">
      <c r="A87" s="308"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09" t="str">
        <f>IF(A87&lt;&gt;"", IF(Input_Lieferant!Z87="N",1,IF(Input_Lieferant!Z87="X",2,"")),"")</f>
        <v/>
      </c>
    </row>
    <row r="88" spans="1:19" ht="16" customHeight="1" x14ac:dyDescent="0.4">
      <c r="A88" s="308"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09" t="str">
        <f>IF(A88&lt;&gt;"", IF(Input_Lieferant!Z88="N",1,IF(Input_Lieferant!Z88="X",2,"")),"")</f>
        <v/>
      </c>
    </row>
    <row r="89" spans="1:19" ht="16" customHeight="1" x14ac:dyDescent="0.4">
      <c r="A89" s="308"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09" t="str">
        <f>IF(A89&lt;&gt;"", IF(Input_Lieferant!Z89="N",1,IF(Input_Lieferant!Z89="X",2,"")),"")</f>
        <v/>
      </c>
    </row>
    <row r="90" spans="1:19" ht="16" customHeight="1" x14ac:dyDescent="0.4">
      <c r="A90" s="308"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09" t="str">
        <f>IF(A90&lt;&gt;"", IF(Input_Lieferant!Z90="N",1,IF(Input_Lieferant!Z90="X",2,"")),"")</f>
        <v/>
      </c>
    </row>
    <row r="91" spans="1:19" ht="16" customHeight="1" x14ac:dyDescent="0.4">
      <c r="A91" s="308"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09" t="str">
        <f>IF(A91&lt;&gt;"", IF(Input_Lieferant!Z91="N",1,IF(Input_Lieferant!Z91="X",2,"")),"")</f>
        <v/>
      </c>
    </row>
    <row r="92" spans="1:19" ht="16" customHeight="1" x14ac:dyDescent="0.4">
      <c r="A92" s="308"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09" t="str">
        <f>IF(A92&lt;&gt;"", IF(Input_Lieferant!Z92="N",1,IF(Input_Lieferant!Z92="X",2,"")),"")</f>
        <v/>
      </c>
    </row>
    <row r="93" spans="1:19" ht="16" customHeight="1" x14ac:dyDescent="0.4">
      <c r="A93" s="308"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09" t="str">
        <f>IF(A93&lt;&gt;"", IF(Input_Lieferant!Z93="N",1,IF(Input_Lieferant!Z93="X",2,"")),"")</f>
        <v/>
      </c>
    </row>
    <row r="94" spans="1:19" ht="16" customHeight="1" x14ac:dyDescent="0.4">
      <c r="A94" s="308"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09" t="str">
        <f>IF(A94&lt;&gt;"", IF(Input_Lieferant!Z94="N",1,IF(Input_Lieferant!Z94="X",2,"")),"")</f>
        <v/>
      </c>
    </row>
    <row r="95" spans="1:19" ht="16" customHeight="1" x14ac:dyDescent="0.4">
      <c r="A95" s="308"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09" t="str">
        <f>IF(A95&lt;&gt;"", IF(Input_Lieferant!Z95="N",1,IF(Input_Lieferant!Z95="X",2,"")),"")</f>
        <v/>
      </c>
    </row>
    <row r="96" spans="1:19" ht="16" customHeight="1" x14ac:dyDescent="0.4">
      <c r="A96" s="308"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09" t="str">
        <f>IF(A96&lt;&gt;"", IF(Input_Lieferant!Z96="N",1,IF(Input_Lieferant!Z96="X",2,"")),"")</f>
        <v/>
      </c>
    </row>
    <row r="97" spans="1:19" ht="16" customHeight="1" x14ac:dyDescent="0.4">
      <c r="A97" s="308"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09" t="str">
        <f>IF(A97&lt;&gt;"", IF(Input_Lieferant!Z97="N",1,IF(Input_Lieferant!Z97="X",2,"")),"")</f>
        <v/>
      </c>
    </row>
    <row r="98" spans="1:19" ht="16" customHeight="1" x14ac:dyDescent="0.4">
      <c r="A98" s="308"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09" t="str">
        <f>IF(A98&lt;&gt;"", IF(Input_Lieferant!Z98="N",1,IF(Input_Lieferant!Z98="X",2,"")),"")</f>
        <v/>
      </c>
    </row>
    <row r="99" spans="1:19" ht="16" customHeight="1" x14ac:dyDescent="0.4">
      <c r="A99" s="308"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09" t="str">
        <f>IF(A99&lt;&gt;"", IF(Input_Lieferant!Z99="N",1,IF(Input_Lieferant!Z99="X",2,"")),"")</f>
        <v/>
      </c>
    </row>
    <row r="100" spans="1:19" ht="16" customHeight="1" x14ac:dyDescent="0.4">
      <c r="A100" s="308"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09" t="str">
        <f>IF(A100&lt;&gt;"", IF(Input_Lieferant!Z100="N",1,IF(Input_Lieferant!Z100="X",2,"")),"")</f>
        <v/>
      </c>
    </row>
    <row r="101" spans="1:19" ht="16" customHeight="1" x14ac:dyDescent="0.4">
      <c r="A101" s="308"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09" t="str">
        <f>IF(A101&lt;&gt;"", IF(Input_Lieferant!Z101="N",1,IF(Input_Lieferant!Z101="X",2,"")),"")</f>
        <v/>
      </c>
    </row>
    <row r="102" spans="1:19" ht="16" customHeight="1" x14ac:dyDescent="0.4">
      <c r="A102" s="308"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09" t="str">
        <f>IF(A102&lt;&gt;"", IF(Input_Lieferant!Z102="N",1,IF(Input_Lieferant!Z102="X",2,"")),"")</f>
        <v/>
      </c>
    </row>
    <row r="103" spans="1:19" ht="16" customHeight="1" x14ac:dyDescent="0.4">
      <c r="A103" s="308"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09" t="str">
        <f>IF(A103&lt;&gt;"", IF(Input_Lieferant!Z103="N",1,IF(Input_Lieferant!Z103="X",2,"")),"")</f>
        <v/>
      </c>
    </row>
    <row r="104" spans="1:19" ht="16" customHeight="1" x14ac:dyDescent="0.4">
      <c r="A104" s="308"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09" t="str">
        <f>IF(A104&lt;&gt;"", IF(Input_Lieferant!Z104="N",1,IF(Input_Lieferant!Z104="X",2,"")),"")</f>
        <v/>
      </c>
    </row>
    <row r="105" spans="1:19" ht="16" customHeight="1" x14ac:dyDescent="0.4">
      <c r="A105" s="308"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09" t="str">
        <f>IF(A105&lt;&gt;"", IF(Input_Lieferant!Z105="N",1,IF(Input_Lieferant!Z105="X",2,"")),"")</f>
        <v/>
      </c>
    </row>
    <row r="106" spans="1:19" ht="16" customHeight="1" x14ac:dyDescent="0.4">
      <c r="A106" s="308"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09" t="str">
        <f>IF(A106&lt;&gt;"", IF(Input_Lieferant!Z106="N",1,IF(Input_Lieferant!Z106="X",2,"")),"")</f>
        <v/>
      </c>
    </row>
    <row r="107" spans="1:19" ht="16" customHeight="1" x14ac:dyDescent="0.4">
      <c r="A107" s="308"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09" t="str">
        <f>IF(A107&lt;&gt;"", IF(Input_Lieferant!Z107="N",1,IF(Input_Lieferant!Z107="X",2,"")),"")</f>
        <v/>
      </c>
    </row>
    <row r="108" spans="1:19" ht="16" customHeight="1" x14ac:dyDescent="0.4">
      <c r="A108" s="308"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09" t="str">
        <f>IF(A108&lt;&gt;"", IF(Input_Lieferant!Z108="N",1,IF(Input_Lieferant!Z108="X",2,"")),"")</f>
        <v/>
      </c>
    </row>
    <row r="109" spans="1:19" ht="16" customHeight="1" x14ac:dyDescent="0.4">
      <c r="A109" s="308"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09" t="str">
        <f>IF(A109&lt;&gt;"", IF(Input_Lieferant!Z109="N",1,IF(Input_Lieferant!Z109="X",2,"")),"")</f>
        <v/>
      </c>
    </row>
    <row r="110" spans="1:19" ht="16" customHeight="1" x14ac:dyDescent="0.4">
      <c r="A110" s="308"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09" t="str">
        <f>IF(A110&lt;&gt;"", IF(Input_Lieferant!Z110="N",1,IF(Input_Lieferant!Z110="X",2,"")),"")</f>
        <v/>
      </c>
    </row>
    <row r="111" spans="1:19" ht="16" customHeight="1" x14ac:dyDescent="0.4">
      <c r="A111" s="308"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09" t="str">
        <f>IF(A111&lt;&gt;"", IF(Input_Lieferant!Z111="N",1,IF(Input_Lieferant!Z111="X",2,"")),"")</f>
        <v/>
      </c>
    </row>
    <row r="112" spans="1:19" ht="16" customHeight="1" x14ac:dyDescent="0.4">
      <c r="A112" s="308"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09" t="str">
        <f>IF(A112&lt;&gt;"", IF(Input_Lieferant!Z112="N",1,IF(Input_Lieferant!Z112="X",2,"")),"")</f>
        <v/>
      </c>
    </row>
    <row r="113" spans="1:19" ht="16" customHeight="1" x14ac:dyDescent="0.4">
      <c r="A113" s="308"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09" t="str">
        <f>IF(A113&lt;&gt;"", IF(Input_Lieferant!Z113="N",1,IF(Input_Lieferant!Z113="X",2,"")),"")</f>
        <v/>
      </c>
    </row>
    <row r="114" spans="1:19" ht="16" customHeight="1" x14ac:dyDescent="0.4">
      <c r="A114" s="308"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09" t="str">
        <f>IF(A114&lt;&gt;"", IF(Input_Lieferant!Z114="N",1,IF(Input_Lieferant!Z114="X",2,"")),"")</f>
        <v/>
      </c>
    </row>
    <row r="115" spans="1:19" ht="16" customHeight="1" x14ac:dyDescent="0.4">
      <c r="A115" s="308"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09" t="str">
        <f>IF(A115&lt;&gt;"", IF(Input_Lieferant!Z115="N",1,IF(Input_Lieferant!Z115="X",2,"")),"")</f>
        <v/>
      </c>
    </row>
    <row r="116" spans="1:19" ht="16" customHeight="1" x14ac:dyDescent="0.4">
      <c r="A116" s="308"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09" t="str">
        <f>IF(A116&lt;&gt;"", IF(Input_Lieferant!Z116="N",1,IF(Input_Lieferant!Z116="X",2,"")),"")</f>
        <v/>
      </c>
    </row>
    <row r="117" spans="1:19" ht="16" customHeight="1" x14ac:dyDescent="0.4">
      <c r="A117" s="308"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09" t="str">
        <f>IF(A117&lt;&gt;"", IF(Input_Lieferant!Z117="N",1,IF(Input_Lieferant!Z117="X",2,"")),"")</f>
        <v/>
      </c>
    </row>
    <row r="118" spans="1:19" ht="16" customHeight="1" x14ac:dyDescent="0.4">
      <c r="A118" s="308"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09" t="str">
        <f>IF(A118&lt;&gt;"", IF(Input_Lieferant!Z118="N",1,IF(Input_Lieferant!Z118="X",2,"")),"")</f>
        <v/>
      </c>
    </row>
    <row r="119" spans="1:19" ht="16" customHeight="1" x14ac:dyDescent="0.4">
      <c r="A119" s="308"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09" t="str">
        <f>IF(A119&lt;&gt;"", IF(Input_Lieferant!Z119="N",1,IF(Input_Lieferant!Z119="X",2,"")),"")</f>
        <v/>
      </c>
    </row>
    <row r="120" spans="1:19" ht="16" customHeight="1" x14ac:dyDescent="0.4">
      <c r="A120" s="308"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09" t="str">
        <f>IF(A120&lt;&gt;"", IF(Input_Lieferant!Z120="N",1,IF(Input_Lieferant!Z120="X",2,"")),"")</f>
        <v/>
      </c>
    </row>
    <row r="121" spans="1:19" ht="16" customHeight="1" x14ac:dyDescent="0.4">
      <c r="A121" s="308"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09" t="str">
        <f>IF(A121&lt;&gt;"", IF(Input_Lieferant!Z121="N",1,IF(Input_Lieferant!Z121="X",2,"")),"")</f>
        <v/>
      </c>
    </row>
    <row r="122" spans="1:19" ht="16" customHeight="1" x14ac:dyDescent="0.4">
      <c r="A122" s="308"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09" t="str">
        <f>IF(A122&lt;&gt;"", IF(Input_Lieferant!Z122="N",1,IF(Input_Lieferant!Z122="X",2,"")),"")</f>
        <v/>
      </c>
    </row>
    <row r="123" spans="1:19" ht="16" customHeight="1" x14ac:dyDescent="0.4">
      <c r="A123" s="308"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09" t="str">
        <f>IF(A123&lt;&gt;"", IF(Input_Lieferant!Z123="N",1,IF(Input_Lieferant!Z123="X",2,"")),"")</f>
        <v/>
      </c>
    </row>
    <row r="124" spans="1:19" ht="16" customHeight="1" x14ac:dyDescent="0.4">
      <c r="A124" s="308"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09" t="str">
        <f>IF(A124&lt;&gt;"", IF(Input_Lieferant!Z124="N",1,IF(Input_Lieferant!Z124="X",2,"")),"")</f>
        <v/>
      </c>
    </row>
    <row r="125" spans="1:19" ht="16" customHeight="1" x14ac:dyDescent="0.4">
      <c r="A125" s="308"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09" t="str">
        <f>IF(A125&lt;&gt;"", IF(Input_Lieferant!Z125="N",1,IF(Input_Lieferant!Z125="X",2,"")),"")</f>
        <v/>
      </c>
    </row>
    <row r="126" spans="1:19" ht="16" customHeight="1" x14ac:dyDescent="0.4">
      <c r="A126" s="308"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09" t="str">
        <f>IF(A126&lt;&gt;"", IF(Input_Lieferant!Z126="N",1,IF(Input_Lieferant!Z126="X",2,"")),"")</f>
        <v/>
      </c>
    </row>
    <row r="127" spans="1:19" ht="16" customHeight="1" x14ac:dyDescent="0.4">
      <c r="A127" s="308"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09" t="str">
        <f>IF(A127&lt;&gt;"", IF(Input_Lieferant!Z127="N",1,IF(Input_Lieferant!Z127="X",2,"")),"")</f>
        <v/>
      </c>
    </row>
    <row r="128" spans="1:19" ht="16" customHeight="1" x14ac:dyDescent="0.4">
      <c r="A128" s="308"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09" t="str">
        <f>IF(A128&lt;&gt;"", IF(Input_Lieferant!Z128="N",1,IF(Input_Lieferant!Z128="X",2,"")),"")</f>
        <v/>
      </c>
    </row>
    <row r="129" spans="1:19" ht="16" customHeight="1" x14ac:dyDescent="0.4">
      <c r="A129" s="308"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09" t="str">
        <f>IF(A129&lt;&gt;"", IF(Input_Lieferant!Z129="N",1,IF(Input_Lieferant!Z129="X",2,"")),"")</f>
        <v/>
      </c>
    </row>
    <row r="130" spans="1:19" ht="16" customHeight="1" x14ac:dyDescent="0.4">
      <c r="A130" s="308"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09" t="str">
        <f>IF(A130&lt;&gt;"", IF(Input_Lieferant!Z130="N",1,IF(Input_Lieferant!Z130="X",2,"")),"")</f>
        <v/>
      </c>
    </row>
    <row r="131" spans="1:19" ht="16" customHeight="1" x14ac:dyDescent="0.4">
      <c r="A131" s="308"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09" t="str">
        <f>IF(A131&lt;&gt;"", IF(Input_Lieferant!Z131="N",1,IF(Input_Lieferant!Z131="X",2,"")),"")</f>
        <v/>
      </c>
    </row>
    <row r="132" spans="1:19" ht="16" customHeight="1" x14ac:dyDescent="0.4">
      <c r="A132" s="308"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09" t="str">
        <f>IF(A132&lt;&gt;"", IF(Input_Lieferant!Z132="N",1,IF(Input_Lieferant!Z132="X",2,"")),"")</f>
        <v/>
      </c>
    </row>
    <row r="133" spans="1:19" ht="16" customHeight="1" x14ac:dyDescent="0.4">
      <c r="A133" s="308"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09" t="str">
        <f>IF(A133&lt;&gt;"", IF(Input_Lieferant!Z133="N",1,IF(Input_Lieferant!Z133="X",2,"")),"")</f>
        <v/>
      </c>
    </row>
    <row r="134" spans="1:19" ht="16" customHeight="1" x14ac:dyDescent="0.4">
      <c r="A134" s="308"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09" t="str">
        <f>IF(A134&lt;&gt;"", IF(Input_Lieferant!Z134="N",1,IF(Input_Lieferant!Z134="X",2,"")),"")</f>
        <v/>
      </c>
    </row>
    <row r="135" spans="1:19" ht="16" customHeight="1" x14ac:dyDescent="0.4">
      <c r="A135" s="308"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09" t="str">
        <f>IF(A135&lt;&gt;"", IF(Input_Lieferant!Z135="N",1,IF(Input_Lieferant!Z135="X",2,"")),"")</f>
        <v/>
      </c>
    </row>
    <row r="136" spans="1:19" ht="16" customHeight="1" x14ac:dyDescent="0.4">
      <c r="A136" s="308"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09" t="str">
        <f>IF(A136&lt;&gt;"", IF(Input_Lieferant!Z136="N",1,IF(Input_Lieferant!Z136="X",2,"")),"")</f>
        <v/>
      </c>
    </row>
    <row r="137" spans="1:19" ht="16" customHeight="1" x14ac:dyDescent="0.4">
      <c r="A137" s="308"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09" t="str">
        <f>IF(A137&lt;&gt;"", IF(Input_Lieferant!Z137="N",1,IF(Input_Lieferant!Z137="X",2,"")),"")</f>
        <v/>
      </c>
    </row>
    <row r="138" spans="1:19" ht="16" customHeight="1" x14ac:dyDescent="0.4">
      <c r="A138" s="308"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09" t="str">
        <f>IF(A138&lt;&gt;"", IF(Input_Lieferant!Z138="N",1,IF(Input_Lieferant!Z138="X",2,"")),"")</f>
        <v/>
      </c>
    </row>
    <row r="139" spans="1:19" ht="16" customHeight="1" x14ac:dyDescent="0.4">
      <c r="A139" s="308"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09" t="str">
        <f>IF(A139&lt;&gt;"", IF(Input_Lieferant!Z139="N",1,IF(Input_Lieferant!Z139="X",2,"")),"")</f>
        <v/>
      </c>
    </row>
    <row r="140" spans="1:19" ht="16" customHeight="1" x14ac:dyDescent="0.4">
      <c r="A140" s="308"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09" t="str">
        <f>IF(A140&lt;&gt;"", IF(Input_Lieferant!Z140="N",1,IF(Input_Lieferant!Z140="X",2,"")),"")</f>
        <v/>
      </c>
    </row>
    <row r="141" spans="1:19" ht="16" customHeight="1" x14ac:dyDescent="0.4">
      <c r="A141" s="308"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09" t="str">
        <f>IF(A141&lt;&gt;"", IF(Input_Lieferant!Z141="N",1,IF(Input_Lieferant!Z141="X",2,"")),"")</f>
        <v/>
      </c>
    </row>
    <row r="142" spans="1:19" ht="16" customHeight="1" x14ac:dyDescent="0.4">
      <c r="A142" s="308"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09" t="str">
        <f>IF(A142&lt;&gt;"", IF(Input_Lieferant!Z142="N",1,IF(Input_Lieferant!Z142="X",2,"")),"")</f>
        <v/>
      </c>
    </row>
    <row r="143" spans="1:19" ht="16" customHeight="1" x14ac:dyDescent="0.4">
      <c r="A143" s="308"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09" t="str">
        <f>IF(A143&lt;&gt;"", IF(Input_Lieferant!Z143="N",1,IF(Input_Lieferant!Z143="X",2,"")),"")</f>
        <v/>
      </c>
    </row>
    <row r="144" spans="1:19" ht="16" customHeight="1" x14ac:dyDescent="0.4">
      <c r="A144" s="308"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09" t="str">
        <f>IF(A144&lt;&gt;"", IF(Input_Lieferant!Z144="N",1,IF(Input_Lieferant!Z144="X",2,"")),"")</f>
        <v/>
      </c>
    </row>
    <row r="145" spans="1:19" ht="16" customHeight="1" x14ac:dyDescent="0.4">
      <c r="A145" s="308"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09" t="str">
        <f>IF(A145&lt;&gt;"", IF(Input_Lieferant!Z145="N",1,IF(Input_Lieferant!Z145="X",2,"")),"")</f>
        <v/>
      </c>
    </row>
    <row r="146" spans="1:19" ht="16" customHeight="1" x14ac:dyDescent="0.4">
      <c r="A146" s="308"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09" t="str">
        <f>IF(A146&lt;&gt;"", IF(Input_Lieferant!Z146="N",1,IF(Input_Lieferant!Z146="X",2,"")),"")</f>
        <v/>
      </c>
    </row>
    <row r="147" spans="1:19" ht="16" customHeight="1" x14ac:dyDescent="0.4">
      <c r="A147" s="308"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09" t="str">
        <f>IF(A147&lt;&gt;"", IF(Input_Lieferant!Z147="N",1,IF(Input_Lieferant!Z147="X",2,"")),"")</f>
        <v/>
      </c>
    </row>
    <row r="148" spans="1:19" ht="16" customHeight="1" x14ac:dyDescent="0.4">
      <c r="A148" s="308"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09" t="str">
        <f>IF(A148&lt;&gt;"", IF(Input_Lieferant!Z148="N",1,IF(Input_Lieferant!Z148="X",2,"")),"")</f>
        <v/>
      </c>
    </row>
    <row r="149" spans="1:19" ht="16" customHeight="1" x14ac:dyDescent="0.4">
      <c r="A149" s="308"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09" t="str">
        <f>IF(A149&lt;&gt;"", IF(Input_Lieferant!Z149="N",1,IF(Input_Lieferant!Z149="X",2,"")),"")</f>
        <v/>
      </c>
    </row>
    <row r="150" spans="1:19" ht="16" customHeight="1" x14ac:dyDescent="0.4">
      <c r="A150" s="308"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09" t="str">
        <f>IF(A150&lt;&gt;"", IF(Input_Lieferant!Z150="N",1,IF(Input_Lieferant!Z150="X",2,"")),"")</f>
        <v/>
      </c>
    </row>
    <row r="151" spans="1:19" ht="16" customHeight="1" x14ac:dyDescent="0.4">
      <c r="A151" s="308"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09" t="str">
        <f>IF(A151&lt;&gt;"", IF(Input_Lieferant!Z151="N",1,IF(Input_Lieferant!Z151="X",2,"")),"")</f>
        <v/>
      </c>
    </row>
    <row r="152" spans="1:19" ht="16" customHeight="1" x14ac:dyDescent="0.4">
      <c r="A152" s="308"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09" t="str">
        <f>IF(A152&lt;&gt;"", IF(Input_Lieferant!Z152="N",1,IF(Input_Lieferant!Z152="X",2,"")),"")</f>
        <v/>
      </c>
    </row>
    <row r="153" spans="1:19" ht="16" customHeight="1" x14ac:dyDescent="0.4">
      <c r="A153" s="308"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09" t="str">
        <f>IF(A153&lt;&gt;"", IF(Input_Lieferant!Z153="N",1,IF(Input_Lieferant!Z153="X",2,"")),"")</f>
        <v/>
      </c>
    </row>
    <row r="154" spans="1:19" ht="16" customHeight="1" x14ac:dyDescent="0.4">
      <c r="A154" s="308"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09" t="str">
        <f>IF(A154&lt;&gt;"", IF(Input_Lieferant!Z154="N",1,IF(Input_Lieferant!Z154="X",2,"")),"")</f>
        <v/>
      </c>
    </row>
    <row r="155" spans="1:19" ht="16" customHeight="1" x14ac:dyDescent="0.4">
      <c r="A155" s="308"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09" t="str">
        <f>IF(A155&lt;&gt;"", IF(Input_Lieferant!Z155="N",1,IF(Input_Lieferant!Z155="X",2,"")),"")</f>
        <v/>
      </c>
    </row>
    <row r="156" spans="1:19" ht="16" customHeight="1" x14ac:dyDescent="0.4">
      <c r="A156" s="308"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09" t="str">
        <f>IF(A156&lt;&gt;"", IF(Input_Lieferant!Z156="N",1,IF(Input_Lieferant!Z156="X",2,"")),"")</f>
        <v/>
      </c>
    </row>
    <row r="157" spans="1:19" ht="16" customHeight="1" x14ac:dyDescent="0.4">
      <c r="A157" s="308"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09" t="str">
        <f>IF(A157&lt;&gt;"", IF(Input_Lieferant!Z157="N",1,IF(Input_Lieferant!Z157="X",2,"")),"")</f>
        <v/>
      </c>
    </row>
    <row r="158" spans="1:19" ht="16" customHeight="1" thickBot="1" x14ac:dyDescent="0.45">
      <c r="A158" s="310" t="str">
        <f>IF(LEN(Input_Lieferant!B158&amp;"") &gt;0, VALUE(Input_Lieferant!B158&amp;"")+0,"")</f>
        <v/>
      </c>
      <c r="B158" s="311" t="str">
        <f>Input_Lieferant!D158</f>
        <v/>
      </c>
      <c r="C158" s="312"/>
      <c r="D158" s="312"/>
      <c r="E158" s="312" t="str">
        <f>_xlfn.IFNA(IF(A158&lt;&gt;"", INDEX('G-Partner'!B:B,MATCH(Input_Lieferant!AM158,'G-Partner'!A:A,0)), ""), "***")</f>
        <v/>
      </c>
      <c r="F158" s="312"/>
      <c r="G158" s="312"/>
      <c r="H158" s="312" t="str">
        <f t="shared" si="2"/>
        <v/>
      </c>
      <c r="I158" s="312"/>
      <c r="J158" s="312"/>
      <c r="K158" s="312"/>
      <c r="L158" s="313" t="str">
        <f>IF(A158&lt;&gt;"",Input_Lieferant!AR158,"")&amp;""</f>
        <v/>
      </c>
      <c r="M158" s="312"/>
      <c r="N158" s="312"/>
      <c r="O158" s="312"/>
      <c r="P158" s="312"/>
      <c r="Q158" s="312"/>
      <c r="R158" s="312"/>
      <c r="S158" s="314"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F9" activePane="bottomRight" state="frozen"/>
      <selection activeCell="W8" sqref="W8"/>
      <selection pane="topRight" activeCell="W8" sqref="W8"/>
      <selection pane="bottomLeft" activeCell="W8" sqref="W8"/>
      <selection pane="bottomRight" activeCell="R9" sqref="R9"/>
    </sheetView>
  </sheetViews>
  <sheetFormatPr defaultColWidth="11.3828125" defaultRowHeight="17.25" customHeight="1" x14ac:dyDescent="0.4"/>
  <cols>
    <col min="1" max="1" width="15.69140625" style="14" customWidth="1"/>
    <col min="2" max="2" width="45.69140625" style="14" customWidth="1"/>
    <col min="3"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69"/>
      <c r="J2" s="167"/>
      <c r="K2" s="269"/>
      <c r="L2" s="167"/>
      <c r="M2" s="167"/>
      <c r="N2" s="167"/>
      <c r="O2" s="167"/>
      <c r="P2" s="167" t="s">
        <v>23</v>
      </c>
      <c r="Q2" s="167"/>
      <c r="R2" s="167"/>
      <c r="S2" s="167"/>
      <c r="T2" s="167"/>
      <c r="U2" s="167"/>
      <c r="V2" s="167"/>
      <c r="W2" s="167"/>
      <c r="X2" s="167"/>
      <c r="Y2" s="167"/>
      <c r="Z2" s="167"/>
      <c r="AA2" s="269"/>
      <c r="AB2" s="167"/>
      <c r="AC2" s="167"/>
      <c r="AD2" s="167"/>
      <c r="AE2" s="167" t="s">
        <v>32632</v>
      </c>
      <c r="AF2" s="167"/>
      <c r="AG2" s="167"/>
    </row>
    <row r="3" spans="1:33" s="184" customFormat="1" ht="17.25" hidden="1" customHeight="1" x14ac:dyDescent="0.4">
      <c r="A3" s="167"/>
      <c r="B3" s="167"/>
      <c r="C3" s="167"/>
      <c r="D3" s="167"/>
      <c r="E3" s="167"/>
      <c r="F3" s="167"/>
      <c r="G3" s="167"/>
      <c r="H3" s="167"/>
      <c r="I3" s="269"/>
      <c r="J3" s="167"/>
      <c r="K3" s="269"/>
      <c r="L3" s="167"/>
      <c r="M3" s="167"/>
      <c r="N3" s="167"/>
      <c r="O3" s="167"/>
      <c r="P3" s="167"/>
      <c r="Q3" s="167"/>
      <c r="R3" s="167"/>
      <c r="S3" s="167"/>
      <c r="T3" s="167"/>
      <c r="U3" s="167"/>
      <c r="V3" s="167"/>
      <c r="W3" s="167"/>
      <c r="X3" s="167"/>
      <c r="Y3" s="167"/>
      <c r="Z3" s="167"/>
      <c r="AA3" s="269"/>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69"/>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8" t="s">
        <v>32630</v>
      </c>
      <c r="B5" s="299" t="s">
        <v>174</v>
      </c>
      <c r="C5" s="299" t="s">
        <v>33523</v>
      </c>
      <c r="D5" s="299" t="s">
        <v>34083</v>
      </c>
      <c r="E5" s="299" t="s">
        <v>34084</v>
      </c>
      <c r="F5" s="299" t="s">
        <v>34085</v>
      </c>
      <c r="G5" s="299" t="s">
        <v>34086</v>
      </c>
      <c r="H5" s="299" t="s">
        <v>33165</v>
      </c>
      <c r="I5" s="299" t="s">
        <v>34087</v>
      </c>
      <c r="J5" s="299" t="s">
        <v>179</v>
      </c>
      <c r="K5" s="299" t="s">
        <v>34088</v>
      </c>
      <c r="L5" s="300" t="s">
        <v>32680</v>
      </c>
      <c r="M5" s="299" t="s">
        <v>180</v>
      </c>
      <c r="N5" s="300" t="s">
        <v>33178</v>
      </c>
      <c r="O5" s="300" t="s">
        <v>32662</v>
      </c>
      <c r="P5" s="299" t="s">
        <v>32668</v>
      </c>
      <c r="Q5" s="299" t="s">
        <v>34109</v>
      </c>
      <c r="R5" s="299" t="s">
        <v>34110</v>
      </c>
      <c r="S5" s="299" t="s">
        <v>34111</v>
      </c>
      <c r="T5" s="300" t="s">
        <v>33502</v>
      </c>
      <c r="U5" s="300" t="s">
        <v>33508</v>
      </c>
      <c r="V5" s="315" t="s">
        <v>33499</v>
      </c>
      <c r="W5" s="315" t="s">
        <v>33500</v>
      </c>
      <c r="X5" s="300" t="s">
        <v>34089</v>
      </c>
      <c r="Y5" s="300" t="s">
        <v>34090</v>
      </c>
      <c r="Z5" s="300" t="s">
        <v>34091</v>
      </c>
      <c r="AA5" s="299" t="s">
        <v>34092</v>
      </c>
      <c r="AB5" s="300" t="s">
        <v>33176</v>
      </c>
      <c r="AC5" s="300" t="s">
        <v>33293</v>
      </c>
      <c r="AD5" s="299" t="s">
        <v>32631</v>
      </c>
      <c r="AE5" s="299" t="s">
        <v>32632</v>
      </c>
      <c r="AF5" s="299" t="s">
        <v>34096</v>
      </c>
      <c r="AG5" s="301" t="s">
        <v>34099</v>
      </c>
    </row>
    <row r="6" spans="1:33" s="14" customFormat="1" ht="15" customHeight="1" x14ac:dyDescent="0.4">
      <c r="A6" s="327"/>
      <c r="B6" s="327"/>
      <c r="C6" s="327" t="s">
        <v>107</v>
      </c>
      <c r="D6" s="328" t="s">
        <v>108</v>
      </c>
      <c r="E6" s="328" t="s">
        <v>108</v>
      </c>
      <c r="F6" s="328" t="s">
        <v>108</v>
      </c>
      <c r="G6" s="327" t="s">
        <v>107</v>
      </c>
      <c r="H6" s="327" t="s">
        <v>107</v>
      </c>
      <c r="I6" s="329" t="s">
        <v>34106</v>
      </c>
      <c r="J6" s="328" t="s">
        <v>108</v>
      </c>
      <c r="K6" s="328" t="s">
        <v>108</v>
      </c>
      <c r="L6" s="328" t="s">
        <v>108</v>
      </c>
      <c r="M6" s="328" t="s">
        <v>108</v>
      </c>
      <c r="N6" s="328" t="s">
        <v>108</v>
      </c>
      <c r="O6" s="327" t="s">
        <v>107</v>
      </c>
      <c r="P6" s="328" t="s">
        <v>108</v>
      </c>
      <c r="Q6" s="328" t="s">
        <v>108</v>
      </c>
      <c r="R6" s="328" t="s">
        <v>108</v>
      </c>
      <c r="S6" s="328" t="s">
        <v>108</v>
      </c>
      <c r="T6" s="329" t="s">
        <v>34107</v>
      </c>
      <c r="U6" s="329" t="s">
        <v>34107</v>
      </c>
      <c r="V6" s="330"/>
      <c r="W6" s="330"/>
      <c r="X6" s="331"/>
      <c r="Y6" s="332"/>
      <c r="Z6" s="332"/>
      <c r="AA6" s="327" t="s">
        <v>107</v>
      </c>
      <c r="AB6" s="328" t="s">
        <v>108</v>
      </c>
      <c r="AC6" s="328" t="s">
        <v>108</v>
      </c>
      <c r="AD6" s="329" t="s">
        <v>34108</v>
      </c>
      <c r="AE6" s="328" t="s">
        <v>108</v>
      </c>
      <c r="AF6" s="328" t="s">
        <v>108</v>
      </c>
      <c r="AG6" s="333" t="s">
        <v>108</v>
      </c>
    </row>
    <row r="7" spans="1:33" s="178" customFormat="1" ht="55.2" customHeight="1" x14ac:dyDescent="0.4">
      <c r="A7" s="302"/>
      <c r="B7" s="255"/>
      <c r="C7" s="259" t="s">
        <v>2</v>
      </c>
      <c r="D7" s="259" t="s">
        <v>2</v>
      </c>
      <c r="E7" s="259" t="s">
        <v>2</v>
      </c>
      <c r="F7" s="259" t="s">
        <v>2</v>
      </c>
      <c r="G7" s="259" t="s">
        <v>23</v>
      </c>
      <c r="H7" s="259" t="s">
        <v>2</v>
      </c>
      <c r="I7" s="256" t="s">
        <v>23</v>
      </c>
      <c r="J7" s="259" t="s">
        <v>2</v>
      </c>
      <c r="K7" s="259" t="s">
        <v>2</v>
      </c>
      <c r="L7" s="259" t="s">
        <v>33158</v>
      </c>
      <c r="M7" s="259" t="s">
        <v>33158</v>
      </c>
      <c r="N7" s="259" t="s">
        <v>33158</v>
      </c>
      <c r="O7" s="259" t="s">
        <v>2</v>
      </c>
      <c r="P7" s="259" t="s">
        <v>23</v>
      </c>
      <c r="Q7" s="259" t="s">
        <v>33179</v>
      </c>
      <c r="R7" s="259" t="s">
        <v>33179</v>
      </c>
      <c r="S7" s="259" t="s">
        <v>33179</v>
      </c>
      <c r="T7" s="259" t="s">
        <v>34051</v>
      </c>
      <c r="U7" s="259" t="s">
        <v>34052</v>
      </c>
      <c r="V7" s="259" t="s">
        <v>33437</v>
      </c>
      <c r="W7" s="259" t="s">
        <v>33437</v>
      </c>
      <c r="X7" s="259" t="s">
        <v>2</v>
      </c>
      <c r="Y7" s="259"/>
      <c r="Z7" s="259"/>
      <c r="AA7" s="256" t="s">
        <v>36</v>
      </c>
      <c r="AB7" s="258" t="s">
        <v>33246</v>
      </c>
      <c r="AC7" s="270" t="s">
        <v>2</v>
      </c>
      <c r="AD7" s="270" t="s">
        <v>33158</v>
      </c>
      <c r="AE7" s="270" t="s">
        <v>33158</v>
      </c>
      <c r="AF7" s="270" t="s">
        <v>2</v>
      </c>
      <c r="AG7" s="316" t="s">
        <v>2</v>
      </c>
    </row>
    <row r="8" spans="1:33" s="191" customFormat="1" ht="15" customHeight="1" thickBot="1" x14ac:dyDescent="0.3">
      <c r="A8" s="317"/>
      <c r="B8" s="288"/>
      <c r="C8" s="288" t="s">
        <v>33194</v>
      </c>
      <c r="D8" s="288"/>
      <c r="E8" s="288"/>
      <c r="F8" s="288"/>
      <c r="G8" s="288" t="s">
        <v>33181</v>
      </c>
      <c r="H8" s="288" t="s">
        <v>22</v>
      </c>
      <c r="I8" s="288" t="s">
        <v>200</v>
      </c>
      <c r="J8" s="288" t="s">
        <v>32667</v>
      </c>
      <c r="K8" s="288" t="s">
        <v>33186</v>
      </c>
      <c r="L8" s="288" t="s">
        <v>33187</v>
      </c>
      <c r="M8" s="288" t="s">
        <v>33189</v>
      </c>
      <c r="N8" s="288" t="s">
        <v>33191</v>
      </c>
      <c r="O8" s="288" t="s">
        <v>33171</v>
      </c>
      <c r="P8" s="288" t="s">
        <v>32669</v>
      </c>
      <c r="Q8" s="288" t="s">
        <v>203</v>
      </c>
      <c r="R8" s="288" t="s">
        <v>204</v>
      </c>
      <c r="S8" s="288" t="s">
        <v>205</v>
      </c>
      <c r="T8" s="288" t="s">
        <v>33502</v>
      </c>
      <c r="U8" s="288" t="s">
        <v>33508</v>
      </c>
      <c r="V8" s="288" t="s">
        <v>33197</v>
      </c>
      <c r="W8" s="288" t="s">
        <v>33196</v>
      </c>
      <c r="X8" s="288" t="s">
        <v>33183</v>
      </c>
      <c r="Y8" s="288" t="s">
        <v>33301</v>
      </c>
      <c r="Z8" s="288" t="s">
        <v>33374</v>
      </c>
      <c r="AA8" s="288" t="s">
        <v>32671</v>
      </c>
      <c r="AB8" s="288" t="s">
        <v>33182</v>
      </c>
      <c r="AC8" s="288" t="s">
        <v>34023</v>
      </c>
      <c r="AD8" s="288" t="s">
        <v>33188</v>
      </c>
      <c r="AE8" s="288" t="s">
        <v>33190</v>
      </c>
      <c r="AF8" s="288" t="s">
        <v>34097</v>
      </c>
      <c r="AG8" s="305" t="s">
        <v>34098</v>
      </c>
    </row>
    <row r="9" spans="1:33" ht="16" customHeight="1" thickTop="1" x14ac:dyDescent="0.4">
      <c r="A9" s="318" t="str">
        <f>Input_Lieferant!B9&amp;""</f>
        <v>1</v>
      </c>
      <c r="B9" s="245" t="str">
        <f>Input_Lieferant!D9</f>
        <v>CORSAIR MP600 PRO XT 8 TB, SSD 001</v>
      </c>
      <c r="C9" s="271" t="s">
        <v>33201</v>
      </c>
      <c r="D9" s="271"/>
      <c r="E9" s="271"/>
      <c r="F9" s="271"/>
      <c r="G9" s="271" t="str">
        <f t="shared" ref="G9:G16" si="0">IF(A9&lt;&gt;"", "NORM", "")</f>
        <v>NORM</v>
      </c>
      <c r="H9" s="272" t="s">
        <v>33585</v>
      </c>
      <c r="I9" s="248" t="s">
        <v>312</v>
      </c>
      <c r="J9" s="248"/>
      <c r="K9" s="248"/>
      <c r="L9" s="248" t="s">
        <v>34889</v>
      </c>
      <c r="M9" s="248"/>
      <c r="N9" s="273"/>
      <c r="O9" s="249" t="s">
        <v>32679</v>
      </c>
      <c r="P9" s="247" t="s">
        <v>192</v>
      </c>
      <c r="Q9" s="249" t="s">
        <v>192</v>
      </c>
      <c r="R9" s="249"/>
      <c r="S9" s="249"/>
      <c r="T9" s="249" t="s">
        <v>33505</v>
      </c>
      <c r="U9" s="249" t="s">
        <v>33207</v>
      </c>
      <c r="V9" s="245" t="str">
        <f t="shared" ref="V9:V40" si="1">IF(A9&lt;&gt;"", IF(C9="0800", "A100", "M100"), "")</f>
        <v>M100</v>
      </c>
      <c r="W9" s="245" t="str">
        <f t="shared" ref="W9:W40" si="2">IF(A9&lt;&gt;"", "V0", "")</f>
        <v>V0</v>
      </c>
      <c r="X9" s="274" t="str">
        <f t="shared" ref="X9:X40" si="3">IF(Q9="X", "R","")</f>
        <v>R</v>
      </c>
      <c r="Y9" s="250" t="str">
        <f>IF(AND(C9="0800", OR(Grunddaten!N9="V008",Grunddaten!N9="V009",Grunddaten!N9="V010")),"V",IF(OR(Grunddaten!N9="V003",Grunddaten!N9="V005",Grunddaten!N9="V006",Grunddaten!N9="V012",Grunddaten!N9="V013",Grunddaten!N9="V016"), "V", IF(OR(Grunddaten!N9="V008",Grunddaten!N9="V009",Grunddaten!N9="V010",Grunddaten!N9="V014",Grunddaten!N9="V015",Grunddaten!N9="V017"), "S","")))</f>
        <v>S</v>
      </c>
      <c r="Z9" s="250">
        <f>IF(AND(Grunddaten!A9&lt;&gt;"", Y9&lt;&gt;""),2,"")</f>
        <v>2</v>
      </c>
      <c r="AA9" s="248" t="s">
        <v>33283</v>
      </c>
      <c r="AB9" s="275"/>
      <c r="AC9" s="248" t="s">
        <v>192</v>
      </c>
      <c r="AD9" s="248" t="s">
        <v>1836</v>
      </c>
      <c r="AE9" s="248"/>
      <c r="AF9" s="248" t="s">
        <v>34891</v>
      </c>
      <c r="AG9" s="319" t="s">
        <v>34892</v>
      </c>
    </row>
    <row r="10" spans="1:33" ht="16" customHeight="1" x14ac:dyDescent="0.4">
      <c r="A10" s="320" t="str">
        <f>Input_Lieferant!B10&amp;""</f>
        <v>2</v>
      </c>
      <c r="B10" s="168" t="str">
        <f>Input_Lieferant!D10</f>
        <v>CORSAIR MP600 PRO XT 8 TB, SSD 002</v>
      </c>
      <c r="C10" s="156" t="s">
        <v>33201</v>
      </c>
      <c r="D10" s="156"/>
      <c r="E10" s="156"/>
      <c r="F10" s="156"/>
      <c r="G10" s="156" t="str">
        <f t="shared" si="0"/>
        <v>NORM</v>
      </c>
      <c r="H10" s="219" t="s">
        <v>255</v>
      </c>
      <c r="I10" s="151"/>
      <c r="J10" s="151"/>
      <c r="K10" s="151"/>
      <c r="L10" s="151"/>
      <c r="M10" s="151"/>
      <c r="N10" s="221"/>
      <c r="O10" s="152"/>
      <c r="P10" s="152"/>
      <c r="Q10" s="151"/>
      <c r="R10" s="151" t="s">
        <v>192</v>
      </c>
      <c r="S10" s="151"/>
      <c r="T10" s="151"/>
      <c r="U10" s="151"/>
      <c r="V10" s="168" t="str">
        <f t="shared" si="1"/>
        <v>M100</v>
      </c>
      <c r="W10" s="168" t="str">
        <f t="shared" si="2"/>
        <v>V0</v>
      </c>
      <c r="X10" s="228" t="str">
        <f t="shared" si="3"/>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92">
        <f>IF(AND(Grunddaten!A10&lt;&gt;"", Y10&lt;&gt;""),2,"")</f>
        <v>2</v>
      </c>
      <c r="AA10" s="151" t="s">
        <v>32600</v>
      </c>
      <c r="AB10" s="150" t="s">
        <v>34890</v>
      </c>
      <c r="AC10" s="151"/>
      <c r="AD10" s="151"/>
      <c r="AE10" s="151"/>
      <c r="AF10" s="151"/>
      <c r="AG10" s="321"/>
    </row>
    <row r="11" spans="1:33" ht="16" customHeight="1" x14ac:dyDescent="0.4">
      <c r="A11" s="320" t="str">
        <f>Input_Lieferant!B11&amp;""</f>
        <v>3</v>
      </c>
      <c r="B11" s="168" t="str">
        <f>Input_Lieferant!D11</f>
        <v>CORSAIR MP600 PRO XT 8 TB, SSD 003</v>
      </c>
      <c r="C11" s="156" t="s">
        <v>33201</v>
      </c>
      <c r="D11" s="156"/>
      <c r="E11" s="156"/>
      <c r="F11" s="156"/>
      <c r="G11" s="156" t="str">
        <f t="shared" si="0"/>
        <v>NORM</v>
      </c>
      <c r="H11" s="219" t="s">
        <v>255</v>
      </c>
      <c r="I11" s="151"/>
      <c r="J11" s="151"/>
      <c r="K11" s="151"/>
      <c r="L11" s="151"/>
      <c r="M11" s="151"/>
      <c r="N11" s="221"/>
      <c r="O11" s="152"/>
      <c r="P11" s="152"/>
      <c r="Q11" s="151"/>
      <c r="R11" s="151"/>
      <c r="S11" s="151"/>
      <c r="T11" s="151"/>
      <c r="U11" s="151"/>
      <c r="V11" s="168" t="str">
        <f t="shared" si="1"/>
        <v>M100</v>
      </c>
      <c r="W11" s="168" t="str">
        <f t="shared" si="2"/>
        <v>V0</v>
      </c>
      <c r="X11" s="228" t="str">
        <f t="shared" si="3"/>
        <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192">
        <f>IF(AND(Grunddaten!A11&lt;&gt;"", Y11&lt;&gt;""),2,"")</f>
        <v>2</v>
      </c>
      <c r="AA11" s="151" t="s">
        <v>32600</v>
      </c>
      <c r="AB11" s="150"/>
      <c r="AC11" s="151"/>
      <c r="AD11" s="151"/>
      <c r="AE11" s="151"/>
      <c r="AF11" s="151"/>
      <c r="AG11" s="321"/>
    </row>
    <row r="12" spans="1:33" ht="16" customHeight="1" x14ac:dyDescent="0.4">
      <c r="A12" s="320" t="str">
        <f>Input_Lieferant!B12&amp;""</f>
        <v>4</v>
      </c>
      <c r="B12" s="168" t="str">
        <f>Input_Lieferant!D12</f>
        <v>CORSAIR MP600 PRO XT 8 TB, SSD 004</v>
      </c>
      <c r="C12" s="156" t="s">
        <v>33201</v>
      </c>
      <c r="D12" s="156"/>
      <c r="E12" s="156"/>
      <c r="F12" s="156"/>
      <c r="G12" s="156" t="str">
        <f t="shared" si="0"/>
        <v>NORM</v>
      </c>
      <c r="H12" s="219" t="s">
        <v>255</v>
      </c>
      <c r="I12" s="151"/>
      <c r="J12" s="151"/>
      <c r="K12" s="151"/>
      <c r="L12" s="151"/>
      <c r="M12" s="151"/>
      <c r="N12" s="221"/>
      <c r="O12" s="152"/>
      <c r="P12" s="152"/>
      <c r="Q12" s="151"/>
      <c r="R12" s="151"/>
      <c r="S12" s="151"/>
      <c r="T12" s="151"/>
      <c r="U12" s="151"/>
      <c r="V12" s="168" t="str">
        <f t="shared" si="1"/>
        <v>M100</v>
      </c>
      <c r="W12" s="168" t="str">
        <f t="shared" si="2"/>
        <v>V0</v>
      </c>
      <c r="X12" s="228" t="str">
        <f t="shared" si="3"/>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S</v>
      </c>
      <c r="Z12" s="192">
        <f>IF(AND(Grunddaten!A12&lt;&gt;"", Y12&lt;&gt;""),2,"")</f>
        <v>2</v>
      </c>
      <c r="AA12" s="151" t="s">
        <v>32600</v>
      </c>
      <c r="AB12" s="150"/>
      <c r="AC12" s="151"/>
      <c r="AD12" s="151"/>
      <c r="AE12" s="151"/>
      <c r="AF12" s="151"/>
      <c r="AG12" s="321"/>
    </row>
    <row r="13" spans="1:33" ht="16" customHeight="1" x14ac:dyDescent="0.4">
      <c r="A13" s="320" t="str">
        <f>Input_Lieferant!B13&amp;""</f>
        <v>5</v>
      </c>
      <c r="B13" s="168" t="str">
        <f>Input_Lieferant!D13</f>
        <v>CORSAIR MP600 PRO XT 8 TB, SSD 005</v>
      </c>
      <c r="C13" s="156" t="s">
        <v>33201</v>
      </c>
      <c r="D13" s="156"/>
      <c r="E13" s="156"/>
      <c r="F13" s="156"/>
      <c r="G13" s="156" t="str">
        <f t="shared" si="0"/>
        <v>NORM</v>
      </c>
      <c r="H13" s="220" t="s">
        <v>255</v>
      </c>
      <c r="I13" s="151"/>
      <c r="J13" s="151"/>
      <c r="K13" s="151"/>
      <c r="L13" s="151"/>
      <c r="M13" s="151"/>
      <c r="N13" s="221"/>
      <c r="O13" s="152"/>
      <c r="P13" s="152"/>
      <c r="Q13" s="151"/>
      <c r="R13" s="151"/>
      <c r="S13" s="151"/>
      <c r="T13" s="151"/>
      <c r="U13" s="151"/>
      <c r="V13" s="168" t="str">
        <f t="shared" si="1"/>
        <v>M100</v>
      </c>
      <c r="W13" s="168" t="str">
        <f t="shared" si="2"/>
        <v>V0</v>
      </c>
      <c r="X13" s="228" t="str">
        <f t="shared" si="3"/>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192">
        <f>IF(AND(Grunddaten!A13&lt;&gt;"", Y13&lt;&gt;""),2,"")</f>
        <v>2</v>
      </c>
      <c r="AA13" s="151" t="s">
        <v>32600</v>
      </c>
      <c r="AB13" s="151"/>
      <c r="AC13" s="151"/>
      <c r="AD13" s="151"/>
      <c r="AE13" s="151"/>
      <c r="AF13" s="151"/>
      <c r="AG13" s="321"/>
    </row>
    <row r="14" spans="1:33" ht="16" customHeight="1" x14ac:dyDescent="0.4">
      <c r="A14" s="320" t="str">
        <f>Input_Lieferant!B14&amp;""</f>
        <v>6</v>
      </c>
      <c r="B14" s="168" t="str">
        <f>Input_Lieferant!D14</f>
        <v>CORSAIR MP600 PRO XT 8 TB, SSD 006</v>
      </c>
      <c r="C14" s="156" t="s">
        <v>33201</v>
      </c>
      <c r="D14" s="156"/>
      <c r="E14" s="156"/>
      <c r="F14" s="156"/>
      <c r="G14" s="156" t="str">
        <f t="shared" si="0"/>
        <v>NORM</v>
      </c>
      <c r="H14" s="220" t="s">
        <v>255</v>
      </c>
      <c r="I14" s="151"/>
      <c r="J14" s="151"/>
      <c r="K14" s="151"/>
      <c r="L14" s="216"/>
      <c r="M14" s="151"/>
      <c r="N14" s="221"/>
      <c r="O14" s="152"/>
      <c r="P14" s="152"/>
      <c r="Q14" s="151"/>
      <c r="R14" s="151"/>
      <c r="S14" s="151"/>
      <c r="T14" s="151"/>
      <c r="U14" s="151"/>
      <c r="V14" s="168" t="str">
        <f t="shared" si="1"/>
        <v>M100</v>
      </c>
      <c r="W14" s="168" t="str">
        <f t="shared" si="2"/>
        <v>V0</v>
      </c>
      <c r="X14" s="228" t="str">
        <f t="shared" si="3"/>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S</v>
      </c>
      <c r="Z14" s="192">
        <f>IF(AND(Grunddaten!A14&lt;&gt;"", Y14&lt;&gt;""),2,"")</f>
        <v>2</v>
      </c>
      <c r="AA14" s="151" t="s">
        <v>32600</v>
      </c>
      <c r="AB14" s="151"/>
      <c r="AC14" s="151"/>
      <c r="AD14" s="151"/>
      <c r="AE14" s="151"/>
      <c r="AF14" s="151"/>
      <c r="AG14" s="321"/>
    </row>
    <row r="15" spans="1:33" ht="16" customHeight="1" x14ac:dyDescent="0.4">
      <c r="A15" s="320" t="str">
        <f>Input_Lieferant!B15&amp;""</f>
        <v>7</v>
      </c>
      <c r="B15" s="168" t="str">
        <f>Input_Lieferant!D15</f>
        <v>CORSAIR MP600 PRO XT 8 TB, SSD 007</v>
      </c>
      <c r="C15" s="156" t="s">
        <v>33201</v>
      </c>
      <c r="D15" s="156"/>
      <c r="E15" s="156"/>
      <c r="F15" s="156"/>
      <c r="G15" s="156" t="str">
        <f t="shared" si="0"/>
        <v>NORM</v>
      </c>
      <c r="H15" s="220" t="s">
        <v>255</v>
      </c>
      <c r="I15" s="151"/>
      <c r="J15" s="151"/>
      <c r="K15" s="151"/>
      <c r="L15" s="151"/>
      <c r="M15" s="151"/>
      <c r="N15" s="221"/>
      <c r="O15" s="152"/>
      <c r="P15" s="152"/>
      <c r="Q15" s="151"/>
      <c r="R15" s="151"/>
      <c r="S15" s="151"/>
      <c r="T15" s="151"/>
      <c r="U15" s="216"/>
      <c r="V15" s="168" t="str">
        <f t="shared" si="1"/>
        <v>M100</v>
      </c>
      <c r="W15" s="168" t="str">
        <f t="shared" si="2"/>
        <v>V0</v>
      </c>
      <c r="X15" s="228" t="str">
        <f t="shared" si="3"/>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192">
        <f>IF(AND(Grunddaten!A15&lt;&gt;"", Y15&lt;&gt;""),2,"")</f>
        <v>2</v>
      </c>
      <c r="AA15" s="151" t="s">
        <v>32600</v>
      </c>
      <c r="AB15" s="151"/>
      <c r="AC15" s="151"/>
      <c r="AD15" s="151"/>
      <c r="AE15" s="151"/>
      <c r="AF15" s="151"/>
      <c r="AG15" s="321"/>
    </row>
    <row r="16" spans="1:33" ht="16" customHeight="1" x14ac:dyDescent="0.4">
      <c r="A16" s="320" t="str">
        <f>Input_Lieferant!B16&amp;""</f>
        <v>8</v>
      </c>
      <c r="B16" s="168" t="str">
        <f>Input_Lieferant!D16</f>
        <v>CORSAIR MP600 PRO XT 8 TB, SSD 008</v>
      </c>
      <c r="C16" s="156" t="s">
        <v>33201</v>
      </c>
      <c r="D16" s="156"/>
      <c r="E16" s="156"/>
      <c r="F16" s="156"/>
      <c r="G16" s="156" t="str">
        <f t="shared" si="0"/>
        <v>NORM</v>
      </c>
      <c r="H16" s="220" t="s">
        <v>255</v>
      </c>
      <c r="I16" s="151"/>
      <c r="J16" s="151"/>
      <c r="K16" s="151"/>
      <c r="L16" s="151"/>
      <c r="M16" s="151"/>
      <c r="N16" s="221"/>
      <c r="O16" s="152"/>
      <c r="P16" s="152"/>
      <c r="Q16" s="151"/>
      <c r="R16" s="151"/>
      <c r="S16" s="151"/>
      <c r="T16" s="151"/>
      <c r="U16" s="151"/>
      <c r="V16" s="168" t="str">
        <f t="shared" si="1"/>
        <v>M100</v>
      </c>
      <c r="W16" s="168" t="str">
        <f t="shared" si="2"/>
        <v>V0</v>
      </c>
      <c r="X16" s="228" t="str">
        <f t="shared" si="3"/>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92">
        <f>IF(AND(Grunddaten!A16&lt;&gt;"", Y16&lt;&gt;""),2,"")</f>
        <v>2</v>
      </c>
      <c r="AA16" s="151" t="s">
        <v>32600</v>
      </c>
      <c r="AB16" s="151"/>
      <c r="AC16" s="151"/>
      <c r="AD16" s="151"/>
      <c r="AE16" s="151"/>
      <c r="AF16" s="151"/>
      <c r="AG16" s="321"/>
    </row>
    <row r="17" spans="1:33" ht="16" customHeight="1" x14ac:dyDescent="0.4">
      <c r="A17" s="320" t="str">
        <f>Input_Lieferant!B17&amp;""</f>
        <v>9</v>
      </c>
      <c r="B17" s="168" t="str">
        <f>Input_Lieferant!D17</f>
        <v>CORSAIR MP600 PRO XT 8 TB, SSD 009</v>
      </c>
      <c r="C17" s="156" t="s">
        <v>33201</v>
      </c>
      <c r="D17" s="156"/>
      <c r="E17" s="156"/>
      <c r="F17" s="156"/>
      <c r="G17" s="156" t="str">
        <f t="shared" ref="G17" si="4">IF(A17&lt;&gt;"", "NORM", "")</f>
        <v>NORM</v>
      </c>
      <c r="H17" s="220" t="s">
        <v>255</v>
      </c>
      <c r="I17" s="151"/>
      <c r="J17" s="151"/>
      <c r="K17" s="151"/>
      <c r="L17" s="151"/>
      <c r="M17" s="151"/>
      <c r="N17" s="221"/>
      <c r="O17" s="152"/>
      <c r="P17" s="152"/>
      <c r="Q17" s="151"/>
      <c r="R17" s="151"/>
      <c r="S17" s="151"/>
      <c r="T17" s="151"/>
      <c r="U17" s="151"/>
      <c r="V17" s="168" t="str">
        <f t="shared" si="1"/>
        <v>M100</v>
      </c>
      <c r="W17" s="168" t="str">
        <f t="shared" si="2"/>
        <v>V0</v>
      </c>
      <c r="X17" s="228" t="str">
        <f t="shared" si="3"/>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S</v>
      </c>
      <c r="Z17" s="192">
        <f>IF(AND(Grunddaten!A17&lt;&gt;"", Y17&lt;&gt;""),2,"")</f>
        <v>2</v>
      </c>
      <c r="AA17" s="151" t="s">
        <v>32600</v>
      </c>
      <c r="AB17" s="151"/>
      <c r="AC17" s="151"/>
      <c r="AD17" s="151"/>
      <c r="AE17" s="151"/>
      <c r="AF17" s="151"/>
      <c r="AG17" s="321"/>
    </row>
    <row r="18" spans="1:33" ht="16" customHeight="1" x14ac:dyDescent="0.4">
      <c r="A18" s="320" t="str">
        <f>Input_Lieferant!B18&amp;""</f>
        <v>10</v>
      </c>
      <c r="B18" s="168" t="str">
        <f>Input_Lieferant!D18</f>
        <v>CORSAIR MP600 PRO XT 8 TB, SSD 010</v>
      </c>
      <c r="C18" s="156" t="s">
        <v>33201</v>
      </c>
      <c r="D18" s="156"/>
      <c r="E18" s="156"/>
      <c r="F18" s="156"/>
      <c r="G18" s="156" t="str">
        <f t="shared" ref="G18:G73" si="5">IF(A18&lt;&gt;"", "NORM", "")</f>
        <v>NORM</v>
      </c>
      <c r="H18" s="220" t="s">
        <v>255</v>
      </c>
      <c r="I18" s="151"/>
      <c r="J18" s="151"/>
      <c r="K18" s="151"/>
      <c r="L18" s="151"/>
      <c r="M18" s="151"/>
      <c r="N18" s="221"/>
      <c r="O18" s="152"/>
      <c r="P18" s="152"/>
      <c r="Q18" s="151"/>
      <c r="R18" s="151"/>
      <c r="S18" s="151"/>
      <c r="T18" s="151"/>
      <c r="U18" s="151"/>
      <c r="V18" s="168" t="str">
        <f t="shared" si="1"/>
        <v>M100</v>
      </c>
      <c r="W18" s="168" t="str">
        <f t="shared" si="2"/>
        <v>V0</v>
      </c>
      <c r="X18" s="228" t="str">
        <f t="shared" si="3"/>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192">
        <f>IF(AND(Grunddaten!A18&lt;&gt;"", Y18&lt;&gt;""),2,"")</f>
        <v>2</v>
      </c>
      <c r="AA18" s="151" t="s">
        <v>32600</v>
      </c>
      <c r="AB18" s="151"/>
      <c r="AC18" s="151"/>
      <c r="AD18" s="151"/>
      <c r="AE18" s="151"/>
      <c r="AF18" s="151"/>
      <c r="AG18" s="321"/>
    </row>
    <row r="19" spans="1:33" ht="16" customHeight="1" x14ac:dyDescent="0.4">
      <c r="A19" s="320" t="str">
        <f>Input_Lieferant!B19&amp;""</f>
        <v>11</v>
      </c>
      <c r="B19" s="168" t="str">
        <f>Input_Lieferant!D19</f>
        <v>CORSAIR MP600 PRO XT 8 TB, SSD 011</v>
      </c>
      <c r="C19" s="156" t="s">
        <v>33201</v>
      </c>
      <c r="D19" s="156"/>
      <c r="E19" s="156"/>
      <c r="F19" s="156"/>
      <c r="G19" s="156" t="str">
        <f t="shared" si="5"/>
        <v>NORM</v>
      </c>
      <c r="H19" s="220" t="s">
        <v>255</v>
      </c>
      <c r="I19" s="151"/>
      <c r="J19" s="151"/>
      <c r="K19" s="151"/>
      <c r="L19" s="151"/>
      <c r="M19" s="151"/>
      <c r="N19" s="221"/>
      <c r="O19" s="152"/>
      <c r="P19" s="152"/>
      <c r="Q19" s="151"/>
      <c r="R19" s="151"/>
      <c r="S19" s="151"/>
      <c r="T19" s="151"/>
      <c r="U19" s="151"/>
      <c r="V19" s="168" t="str">
        <f t="shared" si="1"/>
        <v>M100</v>
      </c>
      <c r="W19" s="168" t="str">
        <f t="shared" si="2"/>
        <v>V0</v>
      </c>
      <c r="X19" s="228" t="str">
        <f t="shared" si="3"/>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S</v>
      </c>
      <c r="Z19" s="192">
        <f>IF(AND(Grunddaten!A19&lt;&gt;"", Y19&lt;&gt;""),2,"")</f>
        <v>2</v>
      </c>
      <c r="AA19" s="151" t="s">
        <v>32600</v>
      </c>
      <c r="AB19" s="151"/>
      <c r="AC19" s="151"/>
      <c r="AD19" s="151"/>
      <c r="AE19" s="151"/>
      <c r="AF19" s="151"/>
      <c r="AG19" s="321"/>
    </row>
    <row r="20" spans="1:33" ht="16" customHeight="1" x14ac:dyDescent="0.4">
      <c r="A20" s="320" t="str">
        <f>Input_Lieferant!B20&amp;""</f>
        <v>12</v>
      </c>
      <c r="B20" s="168" t="str">
        <f>Input_Lieferant!D20</f>
        <v>CORSAIR MP600 PRO XT 8 TB, SSD 012</v>
      </c>
      <c r="C20" s="156" t="s">
        <v>33201</v>
      </c>
      <c r="D20" s="156"/>
      <c r="E20" s="156"/>
      <c r="F20" s="156"/>
      <c r="G20" s="156" t="str">
        <f t="shared" si="5"/>
        <v>NORM</v>
      </c>
      <c r="H20" s="220" t="s">
        <v>255</v>
      </c>
      <c r="I20" s="151"/>
      <c r="J20" s="151"/>
      <c r="K20" s="151"/>
      <c r="L20" s="151"/>
      <c r="M20" s="151"/>
      <c r="N20" s="221"/>
      <c r="O20" s="152"/>
      <c r="P20" s="152"/>
      <c r="Q20" s="151"/>
      <c r="R20" s="151"/>
      <c r="S20" s="151"/>
      <c r="T20" s="151"/>
      <c r="U20" s="151"/>
      <c r="V20" s="168" t="str">
        <f t="shared" si="1"/>
        <v>M100</v>
      </c>
      <c r="W20" s="168" t="str">
        <f t="shared" si="2"/>
        <v>V0</v>
      </c>
      <c r="X20" s="228" t="str">
        <f t="shared" si="3"/>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S</v>
      </c>
      <c r="Z20" s="192">
        <f>IF(AND(Grunddaten!A20&lt;&gt;"", Y20&lt;&gt;""),2,"")</f>
        <v>2</v>
      </c>
      <c r="AA20" s="151" t="s">
        <v>32600</v>
      </c>
      <c r="AB20" s="151"/>
      <c r="AC20" s="151"/>
      <c r="AD20" s="151"/>
      <c r="AE20" s="151"/>
      <c r="AF20" s="151"/>
      <c r="AG20" s="321"/>
    </row>
    <row r="21" spans="1:33" ht="16" customHeight="1" x14ac:dyDescent="0.4">
      <c r="A21" s="320" t="str">
        <f>Input_Lieferant!B21&amp;""</f>
        <v>13</v>
      </c>
      <c r="B21" s="168" t="str">
        <f>Input_Lieferant!D21</f>
        <v>CORSAIR MP600 PRO XT 8 TB, SSD 013</v>
      </c>
      <c r="C21" s="156" t="s">
        <v>33201</v>
      </c>
      <c r="D21" s="156"/>
      <c r="E21" s="156"/>
      <c r="F21" s="156"/>
      <c r="G21" s="156" t="str">
        <f t="shared" si="5"/>
        <v>NORM</v>
      </c>
      <c r="H21" s="220" t="s">
        <v>255</v>
      </c>
      <c r="I21" s="151"/>
      <c r="J21" s="151"/>
      <c r="K21" s="151"/>
      <c r="L21" s="151"/>
      <c r="M21" s="151"/>
      <c r="N21" s="221"/>
      <c r="O21" s="152"/>
      <c r="P21" s="152"/>
      <c r="Q21" s="151"/>
      <c r="R21" s="151"/>
      <c r="S21" s="151"/>
      <c r="T21" s="151"/>
      <c r="U21" s="151"/>
      <c r="V21" s="168" t="str">
        <f t="shared" si="1"/>
        <v>M100</v>
      </c>
      <c r="W21" s="168" t="str">
        <f t="shared" si="2"/>
        <v>V0</v>
      </c>
      <c r="X21" s="228" t="str">
        <f t="shared" si="3"/>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S</v>
      </c>
      <c r="Z21" s="192">
        <f>IF(AND(Grunddaten!A21&lt;&gt;"", Y21&lt;&gt;""),2,"")</f>
        <v>2</v>
      </c>
      <c r="AA21" s="151" t="s">
        <v>32600</v>
      </c>
      <c r="AB21" s="151"/>
      <c r="AC21" s="151"/>
      <c r="AD21" s="151"/>
      <c r="AE21" s="151"/>
      <c r="AF21" s="151"/>
      <c r="AG21" s="321"/>
    </row>
    <row r="22" spans="1:33" ht="16" customHeight="1" x14ac:dyDescent="0.4">
      <c r="A22" s="320" t="str">
        <f>Input_Lieferant!B22&amp;""</f>
        <v>14</v>
      </c>
      <c r="B22" s="168" t="str">
        <f>Input_Lieferant!D22</f>
        <v>CORSAIR MP600 PRO XT 8 TB, SSD 014</v>
      </c>
      <c r="C22" s="156" t="s">
        <v>33201</v>
      </c>
      <c r="D22" s="156"/>
      <c r="E22" s="156"/>
      <c r="F22" s="156"/>
      <c r="G22" s="156" t="str">
        <f t="shared" si="5"/>
        <v>NORM</v>
      </c>
      <c r="H22" s="220" t="s">
        <v>255</v>
      </c>
      <c r="I22" s="151"/>
      <c r="J22" s="151"/>
      <c r="K22" s="151"/>
      <c r="L22" s="151"/>
      <c r="M22" s="151"/>
      <c r="N22" s="221"/>
      <c r="O22" s="152"/>
      <c r="P22" s="152"/>
      <c r="Q22" s="151"/>
      <c r="R22" s="151"/>
      <c r="S22" s="151"/>
      <c r="T22" s="151"/>
      <c r="U22" s="151"/>
      <c r="V22" s="168" t="str">
        <f t="shared" si="1"/>
        <v>M100</v>
      </c>
      <c r="W22" s="168" t="str">
        <f t="shared" si="2"/>
        <v>V0</v>
      </c>
      <c r="X22" s="228" t="str">
        <f t="shared" si="3"/>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S</v>
      </c>
      <c r="Z22" s="192">
        <f>IF(AND(Grunddaten!A22&lt;&gt;"", Y22&lt;&gt;""),2,"")</f>
        <v>2</v>
      </c>
      <c r="AA22" s="151" t="s">
        <v>32600</v>
      </c>
      <c r="AB22" s="151"/>
      <c r="AC22" s="151"/>
      <c r="AD22" s="151"/>
      <c r="AE22" s="151"/>
      <c r="AF22" s="151"/>
      <c r="AG22" s="321"/>
    </row>
    <row r="23" spans="1:33" ht="16" customHeight="1" x14ac:dyDescent="0.4">
      <c r="A23" s="320" t="str">
        <f>Input_Lieferant!B23&amp;""</f>
        <v>15</v>
      </c>
      <c r="B23" s="168" t="str">
        <f>Input_Lieferant!D23</f>
        <v>CORSAIR MP600 PRO XT 8 TB, SSD 015</v>
      </c>
      <c r="C23" s="156" t="s">
        <v>33201</v>
      </c>
      <c r="D23" s="156"/>
      <c r="E23" s="156"/>
      <c r="F23" s="156"/>
      <c r="G23" s="156" t="str">
        <f t="shared" si="5"/>
        <v>NORM</v>
      </c>
      <c r="H23" s="220" t="s">
        <v>255</v>
      </c>
      <c r="I23" s="151"/>
      <c r="J23" s="151"/>
      <c r="K23" s="151"/>
      <c r="L23" s="151"/>
      <c r="M23" s="151"/>
      <c r="N23" s="221"/>
      <c r="O23" s="152"/>
      <c r="P23" s="152"/>
      <c r="Q23" s="151"/>
      <c r="R23" s="151"/>
      <c r="S23" s="151"/>
      <c r="T23" s="151"/>
      <c r="U23" s="151"/>
      <c r="V23" s="168" t="str">
        <f t="shared" si="1"/>
        <v>M100</v>
      </c>
      <c r="W23" s="168" t="str">
        <f t="shared" si="2"/>
        <v>V0</v>
      </c>
      <c r="X23" s="228" t="str">
        <f t="shared" si="3"/>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S</v>
      </c>
      <c r="Z23" s="192">
        <f>IF(AND(Grunddaten!A23&lt;&gt;"", Y23&lt;&gt;""),2,"")</f>
        <v>2</v>
      </c>
      <c r="AA23" s="151" t="s">
        <v>32600</v>
      </c>
      <c r="AB23" s="151"/>
      <c r="AC23" s="151"/>
      <c r="AD23" s="151"/>
      <c r="AE23" s="151"/>
      <c r="AF23" s="151"/>
      <c r="AG23" s="321"/>
    </row>
    <row r="24" spans="1:33" ht="16" customHeight="1" x14ac:dyDescent="0.4">
      <c r="A24" s="320" t="str">
        <f>Input_Lieferant!B24&amp;""</f>
        <v>16</v>
      </c>
      <c r="B24" s="168" t="str">
        <f>Input_Lieferant!D24</f>
        <v>CORSAIR MP600 PRO XT 8 TB, SSD 016</v>
      </c>
      <c r="C24" s="156" t="s">
        <v>33201</v>
      </c>
      <c r="D24" s="156"/>
      <c r="E24" s="156"/>
      <c r="F24" s="156"/>
      <c r="G24" s="156" t="str">
        <f t="shared" si="5"/>
        <v>NORM</v>
      </c>
      <c r="H24" s="220" t="s">
        <v>255</v>
      </c>
      <c r="I24" s="151"/>
      <c r="J24" s="151"/>
      <c r="K24" s="151"/>
      <c r="L24" s="151"/>
      <c r="M24" s="151"/>
      <c r="N24" s="221"/>
      <c r="O24" s="152"/>
      <c r="P24" s="152"/>
      <c r="Q24" s="151"/>
      <c r="R24" s="151"/>
      <c r="S24" s="151"/>
      <c r="T24" s="151"/>
      <c r="U24" s="151"/>
      <c r="V24" s="168" t="str">
        <f t="shared" si="1"/>
        <v>M100</v>
      </c>
      <c r="W24" s="168" t="str">
        <f t="shared" si="2"/>
        <v>V0</v>
      </c>
      <c r="X24" s="228" t="str">
        <f t="shared" si="3"/>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S</v>
      </c>
      <c r="Z24" s="192">
        <f>IF(AND(Grunddaten!A24&lt;&gt;"", Y24&lt;&gt;""),2,"")</f>
        <v>2</v>
      </c>
      <c r="AA24" s="151" t="s">
        <v>32600</v>
      </c>
      <c r="AB24" s="151"/>
      <c r="AC24" s="151"/>
      <c r="AD24" s="151"/>
      <c r="AE24" s="151"/>
      <c r="AF24" s="151"/>
      <c r="AG24" s="321"/>
    </row>
    <row r="25" spans="1:33" ht="16" customHeight="1" x14ac:dyDescent="0.4">
      <c r="A25" s="320" t="str">
        <f>Input_Lieferant!B25&amp;""</f>
        <v>17</v>
      </c>
      <c r="B25" s="168" t="str">
        <f>Input_Lieferant!D25</f>
        <v>CORSAIR MP600 PRO XT 8 TB, SSD 017</v>
      </c>
      <c r="C25" s="156" t="s">
        <v>33201</v>
      </c>
      <c r="D25" s="156"/>
      <c r="E25" s="156"/>
      <c r="F25" s="156"/>
      <c r="G25" s="156" t="str">
        <f t="shared" si="5"/>
        <v>NORM</v>
      </c>
      <c r="H25" s="220" t="s">
        <v>255</v>
      </c>
      <c r="I25" s="151"/>
      <c r="J25" s="151"/>
      <c r="K25" s="151"/>
      <c r="L25" s="151"/>
      <c r="M25" s="151"/>
      <c r="N25" s="221"/>
      <c r="O25" s="152"/>
      <c r="P25" s="152"/>
      <c r="Q25" s="151"/>
      <c r="R25" s="151"/>
      <c r="S25" s="151"/>
      <c r="T25" s="151"/>
      <c r="U25" s="151"/>
      <c r="V25" s="168" t="str">
        <f t="shared" si="1"/>
        <v>M100</v>
      </c>
      <c r="W25" s="168" t="str">
        <f t="shared" si="2"/>
        <v>V0</v>
      </c>
      <c r="X25" s="228" t="str">
        <f t="shared" si="3"/>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S</v>
      </c>
      <c r="Z25" s="192">
        <f>IF(AND(Grunddaten!A25&lt;&gt;"", Y25&lt;&gt;""),2,"")</f>
        <v>2</v>
      </c>
      <c r="AA25" s="151" t="s">
        <v>32600</v>
      </c>
      <c r="AB25" s="151"/>
      <c r="AC25" s="151"/>
      <c r="AD25" s="151"/>
      <c r="AE25" s="151"/>
      <c r="AF25" s="151"/>
      <c r="AG25" s="321"/>
    </row>
    <row r="26" spans="1:33" ht="16" customHeight="1" x14ac:dyDescent="0.4">
      <c r="A26" s="320" t="str">
        <f>Input_Lieferant!B26&amp;""</f>
        <v>18</v>
      </c>
      <c r="B26" s="168" t="str">
        <f>Input_Lieferant!D26</f>
        <v>CORSAIR MP600 PRO XT 8 TB, SSD 018</v>
      </c>
      <c r="C26" s="156" t="s">
        <v>33201</v>
      </c>
      <c r="D26" s="156"/>
      <c r="E26" s="156"/>
      <c r="F26" s="156"/>
      <c r="G26" s="156" t="str">
        <f t="shared" si="5"/>
        <v>NORM</v>
      </c>
      <c r="H26" s="220" t="s">
        <v>255</v>
      </c>
      <c r="I26" s="151"/>
      <c r="J26" s="151"/>
      <c r="K26" s="151"/>
      <c r="L26" s="151"/>
      <c r="M26" s="151"/>
      <c r="N26" s="221"/>
      <c r="O26" s="152"/>
      <c r="P26" s="152"/>
      <c r="Q26" s="151"/>
      <c r="R26" s="151"/>
      <c r="S26" s="151"/>
      <c r="T26" s="151"/>
      <c r="U26" s="151"/>
      <c r="V26" s="168" t="str">
        <f t="shared" si="1"/>
        <v>M100</v>
      </c>
      <c r="W26" s="168" t="str">
        <f t="shared" si="2"/>
        <v>V0</v>
      </c>
      <c r="X26" s="228" t="str">
        <f t="shared" si="3"/>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92">
        <f>IF(AND(Grunddaten!A26&lt;&gt;"", Y26&lt;&gt;""),2,"")</f>
        <v>2</v>
      </c>
      <c r="AA26" s="151" t="s">
        <v>32600</v>
      </c>
      <c r="AB26" s="151"/>
      <c r="AC26" s="151"/>
      <c r="AD26" s="151"/>
      <c r="AE26" s="151"/>
      <c r="AF26" s="151"/>
      <c r="AG26" s="321"/>
    </row>
    <row r="27" spans="1:33" ht="16" customHeight="1" x14ac:dyDescent="0.4">
      <c r="A27" s="320" t="str">
        <f>Input_Lieferant!B27&amp;""</f>
        <v>19</v>
      </c>
      <c r="B27" s="168" t="str">
        <f>Input_Lieferant!D27</f>
        <v>CORSAIR MP600 PRO XT 8 TB, SSD 019</v>
      </c>
      <c r="C27" s="156" t="s">
        <v>33201</v>
      </c>
      <c r="D27" s="156"/>
      <c r="E27" s="156"/>
      <c r="F27" s="156"/>
      <c r="G27" s="156" t="str">
        <f t="shared" si="5"/>
        <v>NORM</v>
      </c>
      <c r="H27" s="220" t="s">
        <v>255</v>
      </c>
      <c r="I27" s="151"/>
      <c r="J27" s="151"/>
      <c r="K27" s="151"/>
      <c r="L27" s="151"/>
      <c r="M27" s="151"/>
      <c r="N27" s="221"/>
      <c r="O27" s="152"/>
      <c r="P27" s="152"/>
      <c r="Q27" s="151"/>
      <c r="R27" s="151"/>
      <c r="S27" s="151"/>
      <c r="T27" s="151"/>
      <c r="U27" s="151"/>
      <c r="V27" s="168" t="str">
        <f t="shared" si="1"/>
        <v>M100</v>
      </c>
      <c r="W27" s="168" t="str">
        <f t="shared" si="2"/>
        <v>V0</v>
      </c>
      <c r="X27" s="228" t="str">
        <f t="shared" si="3"/>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S</v>
      </c>
      <c r="Z27" s="192">
        <f>IF(AND(Grunddaten!A27&lt;&gt;"", Y27&lt;&gt;""),2,"")</f>
        <v>2</v>
      </c>
      <c r="AA27" s="151" t="s">
        <v>32600</v>
      </c>
      <c r="AB27" s="151"/>
      <c r="AC27" s="151"/>
      <c r="AD27" s="151"/>
      <c r="AE27" s="151"/>
      <c r="AF27" s="151"/>
      <c r="AG27" s="321"/>
    </row>
    <row r="28" spans="1:33" ht="16" customHeight="1" x14ac:dyDescent="0.4">
      <c r="A28" s="320" t="str">
        <f>Input_Lieferant!B28&amp;""</f>
        <v>20</v>
      </c>
      <c r="B28" s="168" t="str">
        <f>Input_Lieferant!D28</f>
        <v>CORSAIR MP600 PRO XT 8 TB, SSD 020</v>
      </c>
      <c r="C28" s="156" t="s">
        <v>33201</v>
      </c>
      <c r="D28" s="156"/>
      <c r="E28" s="156"/>
      <c r="F28" s="156"/>
      <c r="G28" s="156" t="str">
        <f t="shared" si="5"/>
        <v>NORM</v>
      </c>
      <c r="H28" s="220" t="s">
        <v>255</v>
      </c>
      <c r="I28" s="151"/>
      <c r="J28" s="151"/>
      <c r="K28" s="151"/>
      <c r="L28" s="151"/>
      <c r="M28" s="151"/>
      <c r="N28" s="221"/>
      <c r="O28" s="152"/>
      <c r="P28" s="152"/>
      <c r="Q28" s="151"/>
      <c r="R28" s="151"/>
      <c r="S28" s="151"/>
      <c r="T28" s="151"/>
      <c r="U28" s="151"/>
      <c r="V28" s="168" t="str">
        <f t="shared" si="1"/>
        <v>M100</v>
      </c>
      <c r="W28" s="168" t="str">
        <f t="shared" si="2"/>
        <v>V0</v>
      </c>
      <c r="X28" s="228" t="str">
        <f t="shared" si="3"/>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S</v>
      </c>
      <c r="Z28" s="192">
        <f>IF(AND(Grunddaten!A28&lt;&gt;"", Y28&lt;&gt;""),2,"")</f>
        <v>2</v>
      </c>
      <c r="AA28" s="151" t="s">
        <v>32600</v>
      </c>
      <c r="AB28" s="151"/>
      <c r="AC28" s="151"/>
      <c r="AD28" s="151"/>
      <c r="AE28" s="151"/>
      <c r="AF28" s="151"/>
      <c r="AG28" s="321"/>
    </row>
    <row r="29" spans="1:33" ht="16" customHeight="1" x14ac:dyDescent="0.4">
      <c r="A29" s="320" t="str">
        <f>Input_Lieferant!B29&amp;""</f>
        <v>21</v>
      </c>
      <c r="B29" s="168" t="str">
        <f>Input_Lieferant!D29</f>
        <v>CORSAIR MP600 PRO XT 8 TB, SSD 021</v>
      </c>
      <c r="C29" s="156" t="s">
        <v>33201</v>
      </c>
      <c r="D29" s="156"/>
      <c r="E29" s="156"/>
      <c r="F29" s="156"/>
      <c r="G29" s="156" t="str">
        <f t="shared" si="5"/>
        <v>NORM</v>
      </c>
      <c r="H29" s="220" t="s">
        <v>255</v>
      </c>
      <c r="I29" s="151"/>
      <c r="J29" s="151"/>
      <c r="K29" s="151"/>
      <c r="L29" s="151"/>
      <c r="M29" s="151"/>
      <c r="N29" s="221"/>
      <c r="O29" s="152"/>
      <c r="P29" s="152"/>
      <c r="Q29" s="151"/>
      <c r="R29" s="151"/>
      <c r="S29" s="151"/>
      <c r="T29" s="151"/>
      <c r="U29" s="151"/>
      <c r="V29" s="168" t="str">
        <f t="shared" si="1"/>
        <v>M100</v>
      </c>
      <c r="W29" s="168" t="str">
        <f t="shared" si="2"/>
        <v>V0</v>
      </c>
      <c r="X29" s="228" t="str">
        <f t="shared" si="3"/>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S</v>
      </c>
      <c r="Z29" s="192">
        <f>IF(AND(Grunddaten!A29&lt;&gt;"", Y29&lt;&gt;""),2,"")</f>
        <v>2</v>
      </c>
      <c r="AA29" s="151" t="s">
        <v>32600</v>
      </c>
      <c r="AB29" s="151"/>
      <c r="AC29" s="151"/>
      <c r="AD29" s="151"/>
      <c r="AE29" s="151"/>
      <c r="AF29" s="151"/>
      <c r="AG29" s="321"/>
    </row>
    <row r="30" spans="1:33" ht="16" customHeight="1" x14ac:dyDescent="0.4">
      <c r="A30" s="320" t="str">
        <f>Input_Lieferant!B30&amp;""</f>
        <v>22</v>
      </c>
      <c r="B30" s="168" t="str">
        <f>Input_Lieferant!D30</f>
        <v>CORSAIR MP600 PRO XT 8 TB, SSD 022</v>
      </c>
      <c r="C30" s="156" t="s">
        <v>33201</v>
      </c>
      <c r="D30" s="156"/>
      <c r="E30" s="156"/>
      <c r="F30" s="156"/>
      <c r="G30" s="156" t="str">
        <f t="shared" si="5"/>
        <v>NORM</v>
      </c>
      <c r="H30" s="220" t="s">
        <v>255</v>
      </c>
      <c r="I30" s="151"/>
      <c r="J30" s="151"/>
      <c r="K30" s="151"/>
      <c r="L30" s="151"/>
      <c r="M30" s="151"/>
      <c r="N30" s="221"/>
      <c r="O30" s="152"/>
      <c r="P30" s="152"/>
      <c r="Q30" s="151"/>
      <c r="R30" s="151"/>
      <c r="S30" s="151"/>
      <c r="T30" s="151"/>
      <c r="U30" s="151"/>
      <c r="V30" s="168" t="str">
        <f t="shared" si="1"/>
        <v>M100</v>
      </c>
      <c r="W30" s="168" t="str">
        <f t="shared" si="2"/>
        <v>V0</v>
      </c>
      <c r="X30" s="228" t="str">
        <f t="shared" si="3"/>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S</v>
      </c>
      <c r="Z30" s="192">
        <f>IF(AND(Grunddaten!A30&lt;&gt;"", Y30&lt;&gt;""),2,"")</f>
        <v>2</v>
      </c>
      <c r="AA30" s="151" t="s">
        <v>32600</v>
      </c>
      <c r="AB30" s="151"/>
      <c r="AC30" s="151"/>
      <c r="AD30" s="151"/>
      <c r="AE30" s="151"/>
      <c r="AF30" s="151"/>
      <c r="AG30" s="321"/>
    </row>
    <row r="31" spans="1:33" ht="16" customHeight="1" x14ac:dyDescent="0.4">
      <c r="A31" s="320" t="str">
        <f>Input_Lieferant!B31&amp;""</f>
        <v>23</v>
      </c>
      <c r="B31" s="168" t="str">
        <f>Input_Lieferant!D31</f>
        <v>CORSAIR MP600 PRO XT 8 TB, SSD 023</v>
      </c>
      <c r="C31" s="156" t="s">
        <v>33201</v>
      </c>
      <c r="D31" s="156"/>
      <c r="E31" s="156"/>
      <c r="F31" s="156"/>
      <c r="G31" s="156" t="str">
        <f t="shared" si="5"/>
        <v>NORM</v>
      </c>
      <c r="H31" s="220" t="s">
        <v>255</v>
      </c>
      <c r="I31" s="151"/>
      <c r="J31" s="151"/>
      <c r="K31" s="151"/>
      <c r="L31" s="151"/>
      <c r="M31" s="151"/>
      <c r="N31" s="221"/>
      <c r="O31" s="152"/>
      <c r="P31" s="152"/>
      <c r="Q31" s="151"/>
      <c r="R31" s="151"/>
      <c r="S31" s="151"/>
      <c r="T31" s="151"/>
      <c r="U31" s="151"/>
      <c r="V31" s="168" t="str">
        <f t="shared" si="1"/>
        <v>M100</v>
      </c>
      <c r="W31" s="168" t="str">
        <f t="shared" si="2"/>
        <v>V0</v>
      </c>
      <c r="X31" s="228" t="str">
        <f t="shared" si="3"/>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92">
        <f>IF(AND(Grunddaten!A31&lt;&gt;"", Y31&lt;&gt;""),2,"")</f>
        <v>2</v>
      </c>
      <c r="AA31" s="151" t="s">
        <v>32600</v>
      </c>
      <c r="AB31" s="151"/>
      <c r="AC31" s="151"/>
      <c r="AD31" s="151"/>
      <c r="AE31" s="151"/>
      <c r="AF31" s="151"/>
      <c r="AG31" s="321"/>
    </row>
    <row r="32" spans="1:33" ht="16" customHeight="1" x14ac:dyDescent="0.4">
      <c r="A32" s="320" t="str">
        <f>Input_Lieferant!B32&amp;""</f>
        <v>24</v>
      </c>
      <c r="B32" s="168" t="str">
        <f>Input_Lieferant!D32</f>
        <v>CORSAIR MP600 PRO XT 8 TB, SSD 024</v>
      </c>
      <c r="C32" s="156" t="s">
        <v>33201</v>
      </c>
      <c r="D32" s="156"/>
      <c r="E32" s="156"/>
      <c r="F32" s="156"/>
      <c r="G32" s="156" t="str">
        <f t="shared" si="5"/>
        <v>NORM</v>
      </c>
      <c r="H32" s="220" t="s">
        <v>255</v>
      </c>
      <c r="I32" s="151"/>
      <c r="J32" s="151"/>
      <c r="K32" s="151"/>
      <c r="L32" s="151"/>
      <c r="M32" s="151"/>
      <c r="N32" s="221"/>
      <c r="O32" s="152"/>
      <c r="P32" s="152"/>
      <c r="Q32" s="151"/>
      <c r="R32" s="151"/>
      <c r="S32" s="151"/>
      <c r="T32" s="151"/>
      <c r="U32" s="151"/>
      <c r="V32" s="168" t="str">
        <f t="shared" si="1"/>
        <v>M100</v>
      </c>
      <c r="W32" s="168" t="str">
        <f t="shared" si="2"/>
        <v>V0</v>
      </c>
      <c r="X32" s="228" t="str">
        <f t="shared" si="3"/>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S</v>
      </c>
      <c r="Z32" s="192">
        <f>IF(AND(Grunddaten!A32&lt;&gt;"", Y32&lt;&gt;""),2,"")</f>
        <v>2</v>
      </c>
      <c r="AA32" s="151" t="s">
        <v>32600</v>
      </c>
      <c r="AB32" s="151"/>
      <c r="AC32" s="151"/>
      <c r="AD32" s="151"/>
      <c r="AE32" s="151"/>
      <c r="AF32" s="151"/>
      <c r="AG32" s="321"/>
    </row>
    <row r="33" spans="1:33" ht="16" customHeight="1" x14ac:dyDescent="0.4">
      <c r="A33" s="320" t="str">
        <f>Input_Lieferant!B33&amp;""</f>
        <v>25</v>
      </c>
      <c r="B33" s="168" t="str">
        <f>Input_Lieferant!D33</f>
        <v>CORSAIR MP600 PRO XT 8 TB, SSD 025</v>
      </c>
      <c r="C33" s="156" t="s">
        <v>33201</v>
      </c>
      <c r="D33" s="156"/>
      <c r="E33" s="156"/>
      <c r="F33" s="156"/>
      <c r="G33" s="156" t="str">
        <f t="shared" si="5"/>
        <v>NORM</v>
      </c>
      <c r="H33" s="220" t="s">
        <v>255</v>
      </c>
      <c r="I33" s="151"/>
      <c r="J33" s="151"/>
      <c r="K33" s="151"/>
      <c r="L33" s="151"/>
      <c r="M33" s="151"/>
      <c r="N33" s="221"/>
      <c r="O33" s="152"/>
      <c r="P33" s="152"/>
      <c r="Q33" s="151"/>
      <c r="R33" s="151"/>
      <c r="S33" s="151"/>
      <c r="T33" s="151"/>
      <c r="U33" s="151"/>
      <c r="V33" s="168" t="str">
        <f t="shared" si="1"/>
        <v>M100</v>
      </c>
      <c r="W33" s="168" t="str">
        <f t="shared" si="2"/>
        <v>V0</v>
      </c>
      <c r="X33" s="228" t="str">
        <f t="shared" si="3"/>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S</v>
      </c>
      <c r="Z33" s="192">
        <f>IF(AND(Grunddaten!A33&lt;&gt;"", Y33&lt;&gt;""),2,"")</f>
        <v>2</v>
      </c>
      <c r="AA33" s="151" t="s">
        <v>32600</v>
      </c>
      <c r="AB33" s="151"/>
      <c r="AC33" s="151"/>
      <c r="AD33" s="151"/>
      <c r="AE33" s="151"/>
      <c r="AF33" s="151"/>
      <c r="AG33" s="321"/>
    </row>
    <row r="34" spans="1:33" ht="16" customHeight="1" x14ac:dyDescent="0.4">
      <c r="A34" s="320" t="str">
        <f>Input_Lieferant!B34&amp;""</f>
        <v>26</v>
      </c>
      <c r="B34" s="168" t="str">
        <f>Input_Lieferant!D34</f>
        <v>CORSAIR MP600 PRO XT 8 TB, SSD 026</v>
      </c>
      <c r="C34" s="156" t="s">
        <v>33201</v>
      </c>
      <c r="D34" s="156"/>
      <c r="E34" s="156"/>
      <c r="F34" s="156"/>
      <c r="G34" s="156" t="str">
        <f t="shared" si="5"/>
        <v>NORM</v>
      </c>
      <c r="H34" s="220" t="s">
        <v>255</v>
      </c>
      <c r="I34" s="151"/>
      <c r="J34" s="151"/>
      <c r="K34" s="151"/>
      <c r="L34" s="151"/>
      <c r="M34" s="151"/>
      <c r="N34" s="221"/>
      <c r="O34" s="152"/>
      <c r="P34" s="152"/>
      <c r="Q34" s="151"/>
      <c r="R34" s="151"/>
      <c r="S34" s="151"/>
      <c r="T34" s="151"/>
      <c r="U34" s="151"/>
      <c r="V34" s="168" t="str">
        <f t="shared" si="1"/>
        <v>M100</v>
      </c>
      <c r="W34" s="168" t="str">
        <f t="shared" si="2"/>
        <v>V0</v>
      </c>
      <c r="X34" s="228" t="str">
        <f t="shared" si="3"/>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92">
        <f>IF(AND(Grunddaten!A34&lt;&gt;"", Y34&lt;&gt;""),2,"")</f>
        <v>2</v>
      </c>
      <c r="AA34" s="151" t="s">
        <v>32600</v>
      </c>
      <c r="AB34" s="151"/>
      <c r="AC34" s="151"/>
      <c r="AD34" s="151"/>
      <c r="AE34" s="151"/>
      <c r="AF34" s="151"/>
      <c r="AG34" s="321"/>
    </row>
    <row r="35" spans="1:33" ht="16" customHeight="1" x14ac:dyDescent="0.4">
      <c r="A35" s="320" t="str">
        <f>Input_Lieferant!B35&amp;""</f>
        <v>27</v>
      </c>
      <c r="B35" s="168" t="str">
        <f>Input_Lieferant!D35</f>
        <v>CORSAIR MP600 PRO XT 8 TB, SSD 027</v>
      </c>
      <c r="C35" s="156" t="s">
        <v>33201</v>
      </c>
      <c r="D35" s="156"/>
      <c r="E35" s="156"/>
      <c r="F35" s="156"/>
      <c r="G35" s="156" t="str">
        <f t="shared" si="5"/>
        <v>NORM</v>
      </c>
      <c r="H35" s="220" t="s">
        <v>255</v>
      </c>
      <c r="I35" s="151"/>
      <c r="J35" s="151"/>
      <c r="K35" s="151"/>
      <c r="L35" s="151"/>
      <c r="M35" s="151"/>
      <c r="N35" s="221"/>
      <c r="O35" s="152"/>
      <c r="P35" s="152"/>
      <c r="Q35" s="151"/>
      <c r="R35" s="151"/>
      <c r="S35" s="151"/>
      <c r="T35" s="151"/>
      <c r="U35" s="151"/>
      <c r="V35" s="168" t="str">
        <f t="shared" si="1"/>
        <v>M100</v>
      </c>
      <c r="W35" s="168" t="str">
        <f t="shared" si="2"/>
        <v>V0</v>
      </c>
      <c r="X35" s="228" t="str">
        <f t="shared" si="3"/>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S</v>
      </c>
      <c r="Z35" s="192">
        <f>IF(AND(Grunddaten!A35&lt;&gt;"", Y35&lt;&gt;""),2,"")</f>
        <v>2</v>
      </c>
      <c r="AA35" s="151" t="s">
        <v>32600</v>
      </c>
      <c r="AB35" s="151"/>
      <c r="AC35" s="151"/>
      <c r="AD35" s="151"/>
      <c r="AE35" s="151"/>
      <c r="AF35" s="151"/>
      <c r="AG35" s="321"/>
    </row>
    <row r="36" spans="1:33" ht="16" customHeight="1" x14ac:dyDescent="0.4">
      <c r="A36" s="320" t="str">
        <f>Input_Lieferant!B36&amp;""</f>
        <v>28</v>
      </c>
      <c r="B36" s="168" t="str">
        <f>Input_Lieferant!D36</f>
        <v>CORSAIR MP600 PRO XT 8 TB, SSD 028</v>
      </c>
      <c r="C36" s="156" t="s">
        <v>33201</v>
      </c>
      <c r="D36" s="156"/>
      <c r="E36" s="156"/>
      <c r="F36" s="156"/>
      <c r="G36" s="156" t="str">
        <f t="shared" si="5"/>
        <v>NORM</v>
      </c>
      <c r="H36" s="220" t="s">
        <v>255</v>
      </c>
      <c r="I36" s="151"/>
      <c r="J36" s="151"/>
      <c r="K36" s="151"/>
      <c r="L36" s="151"/>
      <c r="M36" s="151"/>
      <c r="N36" s="221"/>
      <c r="O36" s="152"/>
      <c r="P36" s="152"/>
      <c r="Q36" s="151"/>
      <c r="R36" s="151"/>
      <c r="S36" s="151"/>
      <c r="T36" s="151"/>
      <c r="U36" s="151"/>
      <c r="V36" s="168" t="str">
        <f t="shared" si="1"/>
        <v>M100</v>
      </c>
      <c r="W36" s="168" t="str">
        <f t="shared" si="2"/>
        <v>V0</v>
      </c>
      <c r="X36" s="228" t="str">
        <f t="shared" si="3"/>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S</v>
      </c>
      <c r="Z36" s="192">
        <f>IF(AND(Grunddaten!A36&lt;&gt;"", Y36&lt;&gt;""),2,"")</f>
        <v>2</v>
      </c>
      <c r="AA36" s="151" t="s">
        <v>32600</v>
      </c>
      <c r="AB36" s="151"/>
      <c r="AC36" s="151"/>
      <c r="AD36" s="151"/>
      <c r="AE36" s="151"/>
      <c r="AF36" s="151"/>
      <c r="AG36" s="321"/>
    </row>
    <row r="37" spans="1:33" ht="16" customHeight="1" x14ac:dyDescent="0.4">
      <c r="A37" s="320" t="str">
        <f>Input_Lieferant!B37&amp;""</f>
        <v>29</v>
      </c>
      <c r="B37" s="168" t="str">
        <f>Input_Lieferant!D37</f>
        <v>CORSAIR MP600 PRO XT 8 TB, SSD 029</v>
      </c>
      <c r="C37" s="156" t="s">
        <v>33201</v>
      </c>
      <c r="D37" s="156"/>
      <c r="E37" s="156"/>
      <c r="F37" s="156"/>
      <c r="G37" s="156" t="str">
        <f t="shared" si="5"/>
        <v>NORM</v>
      </c>
      <c r="H37" s="220" t="s">
        <v>255</v>
      </c>
      <c r="I37" s="151"/>
      <c r="J37" s="151"/>
      <c r="K37" s="151"/>
      <c r="L37" s="151"/>
      <c r="M37" s="151"/>
      <c r="N37" s="221"/>
      <c r="O37" s="152"/>
      <c r="P37" s="152"/>
      <c r="Q37" s="151"/>
      <c r="R37" s="151"/>
      <c r="S37" s="151"/>
      <c r="T37" s="151"/>
      <c r="U37" s="151"/>
      <c r="V37" s="168" t="str">
        <f t="shared" si="1"/>
        <v>M100</v>
      </c>
      <c r="W37" s="168" t="str">
        <f t="shared" si="2"/>
        <v>V0</v>
      </c>
      <c r="X37" s="228" t="str">
        <f t="shared" si="3"/>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S</v>
      </c>
      <c r="Z37" s="192">
        <f>IF(AND(Grunddaten!A37&lt;&gt;"", Y37&lt;&gt;""),2,"")</f>
        <v>2</v>
      </c>
      <c r="AA37" s="151" t="s">
        <v>32600</v>
      </c>
      <c r="AB37" s="151"/>
      <c r="AC37" s="151"/>
      <c r="AD37" s="151"/>
      <c r="AE37" s="151"/>
      <c r="AF37" s="151"/>
      <c r="AG37" s="321"/>
    </row>
    <row r="38" spans="1:33" ht="16" customHeight="1" x14ac:dyDescent="0.4">
      <c r="A38" s="320" t="str">
        <f>Input_Lieferant!B38&amp;""</f>
        <v>30</v>
      </c>
      <c r="B38" s="168" t="str">
        <f>Input_Lieferant!D38</f>
        <v>CORSAIR MP600 PRO XT 8 TB, SSD 030</v>
      </c>
      <c r="C38" s="156" t="s">
        <v>33201</v>
      </c>
      <c r="D38" s="156"/>
      <c r="E38" s="156"/>
      <c r="F38" s="156"/>
      <c r="G38" s="156" t="str">
        <f t="shared" si="5"/>
        <v>NORM</v>
      </c>
      <c r="H38" s="220" t="s">
        <v>255</v>
      </c>
      <c r="I38" s="151"/>
      <c r="J38" s="151"/>
      <c r="K38" s="151"/>
      <c r="L38" s="151"/>
      <c r="M38" s="151"/>
      <c r="N38" s="221"/>
      <c r="O38" s="152"/>
      <c r="P38" s="152"/>
      <c r="Q38" s="151"/>
      <c r="R38" s="151"/>
      <c r="S38" s="151"/>
      <c r="T38" s="151"/>
      <c r="U38" s="151"/>
      <c r="V38" s="168" t="str">
        <f t="shared" si="1"/>
        <v>M100</v>
      </c>
      <c r="W38" s="168" t="str">
        <f t="shared" si="2"/>
        <v>V0</v>
      </c>
      <c r="X38" s="228" t="str">
        <f t="shared" si="3"/>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92">
        <f>IF(AND(Grunddaten!A38&lt;&gt;"", Y38&lt;&gt;""),2,"")</f>
        <v>2</v>
      </c>
      <c r="AA38" s="151" t="s">
        <v>32600</v>
      </c>
      <c r="AB38" s="151"/>
      <c r="AC38" s="151"/>
      <c r="AD38" s="151"/>
      <c r="AE38" s="151"/>
      <c r="AF38" s="151"/>
      <c r="AG38" s="321"/>
    </row>
    <row r="39" spans="1:33" ht="16" customHeight="1" x14ac:dyDescent="0.4">
      <c r="A39" s="320" t="str">
        <f>Input_Lieferant!B39&amp;""</f>
        <v>31</v>
      </c>
      <c r="B39" s="168" t="str">
        <f>Input_Lieferant!D39</f>
        <v>CORSAIR MP600 PRO XT 8 TB, SSD 031</v>
      </c>
      <c r="C39" s="156" t="s">
        <v>33201</v>
      </c>
      <c r="D39" s="156"/>
      <c r="E39" s="156"/>
      <c r="F39" s="156"/>
      <c r="G39" s="156" t="str">
        <f t="shared" si="5"/>
        <v>NORM</v>
      </c>
      <c r="H39" s="220" t="s">
        <v>255</v>
      </c>
      <c r="I39" s="151"/>
      <c r="J39" s="151"/>
      <c r="K39" s="151"/>
      <c r="L39" s="151"/>
      <c r="M39" s="151"/>
      <c r="N39" s="221"/>
      <c r="O39" s="152"/>
      <c r="P39" s="152"/>
      <c r="Q39" s="151"/>
      <c r="R39" s="151"/>
      <c r="S39" s="151"/>
      <c r="T39" s="151"/>
      <c r="U39" s="151"/>
      <c r="V39" s="168" t="str">
        <f t="shared" si="1"/>
        <v>M100</v>
      </c>
      <c r="W39" s="168" t="str">
        <f t="shared" si="2"/>
        <v>V0</v>
      </c>
      <c r="X39" s="228" t="str">
        <f t="shared" si="3"/>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S</v>
      </c>
      <c r="Z39" s="192">
        <f>IF(AND(Grunddaten!A39&lt;&gt;"", Y39&lt;&gt;""),2,"")</f>
        <v>2</v>
      </c>
      <c r="AA39" s="151" t="s">
        <v>32600</v>
      </c>
      <c r="AB39" s="151"/>
      <c r="AC39" s="151"/>
      <c r="AD39" s="151"/>
      <c r="AE39" s="151"/>
      <c r="AF39" s="151"/>
      <c r="AG39" s="321"/>
    </row>
    <row r="40" spans="1:33" ht="16" customHeight="1" x14ac:dyDescent="0.4">
      <c r="A40" s="320" t="str">
        <f>Input_Lieferant!B40&amp;""</f>
        <v>32</v>
      </c>
      <c r="B40" s="168" t="str">
        <f>Input_Lieferant!D40</f>
        <v>CORSAIR MP600 PRO XT 8 TB, SSD 032</v>
      </c>
      <c r="C40" s="156" t="s">
        <v>33201</v>
      </c>
      <c r="D40" s="156"/>
      <c r="E40" s="156"/>
      <c r="F40" s="156"/>
      <c r="G40" s="156" t="str">
        <f t="shared" si="5"/>
        <v>NORM</v>
      </c>
      <c r="H40" s="220" t="s">
        <v>255</v>
      </c>
      <c r="I40" s="151"/>
      <c r="J40" s="151"/>
      <c r="K40" s="151"/>
      <c r="L40" s="151"/>
      <c r="M40" s="151"/>
      <c r="N40" s="221"/>
      <c r="O40" s="152"/>
      <c r="P40" s="152"/>
      <c r="Q40" s="151"/>
      <c r="R40" s="151"/>
      <c r="S40" s="151"/>
      <c r="T40" s="151"/>
      <c r="U40" s="151"/>
      <c r="V40" s="168" t="str">
        <f t="shared" si="1"/>
        <v>M100</v>
      </c>
      <c r="W40" s="168" t="str">
        <f t="shared" si="2"/>
        <v>V0</v>
      </c>
      <c r="X40" s="228" t="str">
        <f t="shared" si="3"/>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192">
        <f>IF(AND(Grunddaten!A40&lt;&gt;"", Y40&lt;&gt;""),2,"")</f>
        <v>2</v>
      </c>
      <c r="AA40" s="151" t="s">
        <v>32600</v>
      </c>
      <c r="AB40" s="151"/>
      <c r="AC40" s="151"/>
      <c r="AD40" s="151"/>
      <c r="AE40" s="151"/>
      <c r="AF40" s="151"/>
      <c r="AG40" s="321"/>
    </row>
    <row r="41" spans="1:33" ht="16" customHeight="1" x14ac:dyDescent="0.4">
      <c r="A41" s="320" t="str">
        <f>Input_Lieferant!B41&amp;""</f>
        <v>33</v>
      </c>
      <c r="B41" s="168" t="str">
        <f>Input_Lieferant!D41</f>
        <v>CORSAIR MP600 PRO XT 8 TB, SSD 033</v>
      </c>
      <c r="C41" s="156" t="s">
        <v>33201</v>
      </c>
      <c r="D41" s="156"/>
      <c r="E41" s="156"/>
      <c r="F41" s="156"/>
      <c r="G41" s="156" t="str">
        <f t="shared" si="5"/>
        <v>NORM</v>
      </c>
      <c r="H41" s="220" t="s">
        <v>255</v>
      </c>
      <c r="I41" s="151"/>
      <c r="J41" s="151"/>
      <c r="K41" s="151"/>
      <c r="L41" s="151"/>
      <c r="M41" s="151"/>
      <c r="N41" s="221"/>
      <c r="O41" s="152"/>
      <c r="P41" s="152"/>
      <c r="Q41" s="151"/>
      <c r="R41" s="151"/>
      <c r="S41" s="151"/>
      <c r="T41" s="151"/>
      <c r="U41" s="151"/>
      <c r="V41" s="168" t="str">
        <f t="shared" ref="V41:V72" si="6">IF(A41&lt;&gt;"", IF(C41="0800", "A100", "M100"), "")</f>
        <v>M100</v>
      </c>
      <c r="W41" s="168" t="str">
        <f t="shared" ref="W41:W72" si="7">IF(A41&lt;&gt;"", "V0", "")</f>
        <v>V0</v>
      </c>
      <c r="X41" s="228" t="str">
        <f t="shared" ref="X41:X72" si="8">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92">
        <f>IF(AND(Grunddaten!A41&lt;&gt;"", Y41&lt;&gt;""),2,"")</f>
        <v>2</v>
      </c>
      <c r="AA41" s="151" t="s">
        <v>32600</v>
      </c>
      <c r="AB41" s="151"/>
      <c r="AC41" s="151"/>
      <c r="AD41" s="151"/>
      <c r="AE41" s="151"/>
      <c r="AF41" s="151"/>
      <c r="AG41" s="321"/>
    </row>
    <row r="42" spans="1:33" ht="16" customHeight="1" x14ac:dyDescent="0.4">
      <c r="A42" s="320" t="str">
        <f>Input_Lieferant!B42&amp;""</f>
        <v>34</v>
      </c>
      <c r="B42" s="168" t="str">
        <f>Input_Lieferant!D42</f>
        <v>CORSAIR MP600 PRO XT 8 TB, SSD 034</v>
      </c>
      <c r="C42" s="156" t="s">
        <v>33201</v>
      </c>
      <c r="D42" s="156"/>
      <c r="E42" s="156"/>
      <c r="F42" s="156"/>
      <c r="G42" s="156" t="str">
        <f t="shared" si="5"/>
        <v>NORM</v>
      </c>
      <c r="H42" s="220" t="s">
        <v>255</v>
      </c>
      <c r="I42" s="151"/>
      <c r="J42" s="151"/>
      <c r="K42" s="151"/>
      <c r="L42" s="151"/>
      <c r="M42" s="151"/>
      <c r="N42" s="221"/>
      <c r="O42" s="152"/>
      <c r="P42" s="152"/>
      <c r="Q42" s="151"/>
      <c r="R42" s="151"/>
      <c r="S42" s="151"/>
      <c r="T42" s="151"/>
      <c r="U42" s="151"/>
      <c r="V42" s="168" t="str">
        <f t="shared" si="6"/>
        <v>M100</v>
      </c>
      <c r="W42" s="168" t="str">
        <f t="shared" si="7"/>
        <v>V0</v>
      </c>
      <c r="X42" s="228" t="str">
        <f t="shared" si="8"/>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S</v>
      </c>
      <c r="Z42" s="192">
        <f>IF(AND(Grunddaten!A42&lt;&gt;"", Y42&lt;&gt;""),2,"")</f>
        <v>2</v>
      </c>
      <c r="AA42" s="151" t="s">
        <v>32600</v>
      </c>
      <c r="AB42" s="151"/>
      <c r="AC42" s="151"/>
      <c r="AD42" s="151"/>
      <c r="AE42" s="151"/>
      <c r="AF42" s="151"/>
      <c r="AG42" s="321"/>
    </row>
    <row r="43" spans="1:33" ht="16" customHeight="1" x14ac:dyDescent="0.4">
      <c r="A43" s="320" t="str">
        <f>Input_Lieferant!B43&amp;""</f>
        <v>35</v>
      </c>
      <c r="B43" s="168" t="str">
        <f>Input_Lieferant!D43</f>
        <v>CORSAIR MP600 PRO XT 8 TB, SSD 035</v>
      </c>
      <c r="C43" s="156" t="s">
        <v>33201</v>
      </c>
      <c r="D43" s="156"/>
      <c r="E43" s="156"/>
      <c r="F43" s="156"/>
      <c r="G43" s="156" t="str">
        <f t="shared" si="5"/>
        <v>NORM</v>
      </c>
      <c r="H43" s="220" t="s">
        <v>255</v>
      </c>
      <c r="I43" s="151"/>
      <c r="J43" s="151"/>
      <c r="K43" s="151"/>
      <c r="L43" s="151"/>
      <c r="M43" s="151"/>
      <c r="N43" s="221"/>
      <c r="O43" s="152"/>
      <c r="P43" s="152"/>
      <c r="Q43" s="151"/>
      <c r="R43" s="151"/>
      <c r="S43" s="151"/>
      <c r="T43" s="151"/>
      <c r="U43" s="151"/>
      <c r="V43" s="168" t="str">
        <f t="shared" si="6"/>
        <v>M100</v>
      </c>
      <c r="W43" s="168" t="str">
        <f t="shared" si="7"/>
        <v>V0</v>
      </c>
      <c r="X43" s="228" t="str">
        <f t="shared" si="8"/>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192">
        <f>IF(AND(Grunddaten!A43&lt;&gt;"", Y43&lt;&gt;""),2,"")</f>
        <v>2</v>
      </c>
      <c r="AA43" s="151" t="s">
        <v>32600</v>
      </c>
      <c r="AB43" s="151"/>
      <c r="AC43" s="151"/>
      <c r="AD43" s="151"/>
      <c r="AE43" s="151"/>
      <c r="AF43" s="151"/>
      <c r="AG43" s="321"/>
    </row>
    <row r="44" spans="1:33" ht="16" customHeight="1" x14ac:dyDescent="0.4">
      <c r="A44" s="320" t="str">
        <f>Input_Lieferant!B44&amp;""</f>
        <v>36</v>
      </c>
      <c r="B44" s="168" t="str">
        <f>Input_Lieferant!D44</f>
        <v>CORSAIR MP600 PRO XT 8 TB, SSD 036</v>
      </c>
      <c r="C44" s="156" t="s">
        <v>33201</v>
      </c>
      <c r="D44" s="156"/>
      <c r="E44" s="156"/>
      <c r="F44" s="156"/>
      <c r="G44" s="156" t="str">
        <f t="shared" si="5"/>
        <v>NORM</v>
      </c>
      <c r="H44" s="220" t="s">
        <v>255</v>
      </c>
      <c r="I44" s="151"/>
      <c r="J44" s="151"/>
      <c r="K44" s="151"/>
      <c r="L44" s="151"/>
      <c r="M44" s="151"/>
      <c r="N44" s="221"/>
      <c r="O44" s="152"/>
      <c r="P44" s="152"/>
      <c r="Q44" s="151"/>
      <c r="R44" s="151"/>
      <c r="S44" s="151"/>
      <c r="T44" s="151"/>
      <c r="U44" s="151"/>
      <c r="V44" s="168" t="str">
        <f t="shared" si="6"/>
        <v>M100</v>
      </c>
      <c r="W44" s="168" t="str">
        <f t="shared" si="7"/>
        <v>V0</v>
      </c>
      <c r="X44" s="228" t="str">
        <f t="shared" si="8"/>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92">
        <f>IF(AND(Grunddaten!A44&lt;&gt;"", Y44&lt;&gt;""),2,"")</f>
        <v>2</v>
      </c>
      <c r="AA44" s="151" t="s">
        <v>32600</v>
      </c>
      <c r="AB44" s="151"/>
      <c r="AC44" s="151"/>
      <c r="AD44" s="151"/>
      <c r="AE44" s="151"/>
      <c r="AF44" s="151"/>
      <c r="AG44" s="321"/>
    </row>
    <row r="45" spans="1:33" ht="16" customHeight="1" x14ac:dyDescent="0.4">
      <c r="A45" s="320" t="str">
        <f>Input_Lieferant!B45&amp;""</f>
        <v>37</v>
      </c>
      <c r="B45" s="168" t="str">
        <f>Input_Lieferant!D45</f>
        <v>CORSAIR MP600 PRO XT 8 TB, SSD 037</v>
      </c>
      <c r="C45" s="156" t="s">
        <v>33201</v>
      </c>
      <c r="D45" s="156"/>
      <c r="E45" s="156"/>
      <c r="F45" s="156"/>
      <c r="G45" s="156" t="str">
        <f t="shared" si="5"/>
        <v>NORM</v>
      </c>
      <c r="H45" s="220" t="s">
        <v>255</v>
      </c>
      <c r="I45" s="151"/>
      <c r="J45" s="151"/>
      <c r="K45" s="151"/>
      <c r="L45" s="151"/>
      <c r="M45" s="151"/>
      <c r="N45" s="221"/>
      <c r="O45" s="152"/>
      <c r="P45" s="152"/>
      <c r="Q45" s="151"/>
      <c r="R45" s="151"/>
      <c r="S45" s="151"/>
      <c r="T45" s="151"/>
      <c r="U45" s="151"/>
      <c r="V45" s="168" t="str">
        <f t="shared" si="6"/>
        <v>M100</v>
      </c>
      <c r="W45" s="168" t="str">
        <f t="shared" si="7"/>
        <v>V0</v>
      </c>
      <c r="X45" s="228" t="str">
        <f t="shared" si="8"/>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S</v>
      </c>
      <c r="Z45" s="192">
        <f>IF(AND(Grunddaten!A45&lt;&gt;"", Y45&lt;&gt;""),2,"")</f>
        <v>2</v>
      </c>
      <c r="AA45" s="151" t="s">
        <v>32600</v>
      </c>
      <c r="AB45" s="151"/>
      <c r="AC45" s="151"/>
      <c r="AD45" s="151"/>
      <c r="AE45" s="151"/>
      <c r="AF45" s="151"/>
      <c r="AG45" s="321"/>
    </row>
    <row r="46" spans="1:33" ht="16" customHeight="1" x14ac:dyDescent="0.4">
      <c r="A46" s="320" t="str">
        <f>Input_Lieferant!B46&amp;""</f>
        <v>38</v>
      </c>
      <c r="B46" s="168" t="str">
        <f>Input_Lieferant!D46</f>
        <v>CORSAIR MP600 PRO XT 8 TB, SSD 038</v>
      </c>
      <c r="C46" s="156" t="s">
        <v>33201</v>
      </c>
      <c r="D46" s="156"/>
      <c r="E46" s="156"/>
      <c r="F46" s="156"/>
      <c r="G46" s="156" t="str">
        <f t="shared" si="5"/>
        <v>NORM</v>
      </c>
      <c r="H46" s="220" t="s">
        <v>255</v>
      </c>
      <c r="I46" s="151"/>
      <c r="J46" s="151"/>
      <c r="K46" s="151"/>
      <c r="L46" s="151"/>
      <c r="M46" s="151"/>
      <c r="N46" s="221"/>
      <c r="O46" s="152"/>
      <c r="P46" s="152"/>
      <c r="Q46" s="151"/>
      <c r="R46" s="151"/>
      <c r="S46" s="151"/>
      <c r="T46" s="151"/>
      <c r="U46" s="151"/>
      <c r="V46" s="168" t="str">
        <f t="shared" si="6"/>
        <v>M100</v>
      </c>
      <c r="W46" s="168" t="str">
        <f t="shared" si="7"/>
        <v>V0</v>
      </c>
      <c r="X46" s="228" t="str">
        <f t="shared" si="8"/>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S</v>
      </c>
      <c r="Z46" s="192">
        <f>IF(AND(Grunddaten!A46&lt;&gt;"", Y46&lt;&gt;""),2,"")</f>
        <v>2</v>
      </c>
      <c r="AA46" s="151" t="s">
        <v>32600</v>
      </c>
      <c r="AB46" s="151"/>
      <c r="AC46" s="151"/>
      <c r="AD46" s="151"/>
      <c r="AE46" s="151"/>
      <c r="AF46" s="151"/>
      <c r="AG46" s="321"/>
    </row>
    <row r="47" spans="1:33" ht="16" customHeight="1" x14ac:dyDescent="0.4">
      <c r="A47" s="320" t="str">
        <f>Input_Lieferant!B47&amp;""</f>
        <v>39</v>
      </c>
      <c r="B47" s="168" t="str">
        <f>Input_Lieferant!D47</f>
        <v>CORSAIR MP600 PRO XT 8 TB, SSD 039</v>
      </c>
      <c r="C47" s="156" t="s">
        <v>33201</v>
      </c>
      <c r="D47" s="156"/>
      <c r="E47" s="156"/>
      <c r="F47" s="156"/>
      <c r="G47" s="156" t="str">
        <f t="shared" si="5"/>
        <v>NORM</v>
      </c>
      <c r="H47" s="220" t="s">
        <v>255</v>
      </c>
      <c r="I47" s="151"/>
      <c r="J47" s="151"/>
      <c r="K47" s="151"/>
      <c r="L47" s="151"/>
      <c r="M47" s="151"/>
      <c r="N47" s="221"/>
      <c r="O47" s="152"/>
      <c r="P47" s="152"/>
      <c r="Q47" s="151"/>
      <c r="R47" s="151"/>
      <c r="S47" s="151"/>
      <c r="T47" s="151"/>
      <c r="U47" s="151"/>
      <c r="V47" s="168" t="str">
        <f t="shared" si="6"/>
        <v>M100</v>
      </c>
      <c r="W47" s="168" t="str">
        <f t="shared" si="7"/>
        <v>V0</v>
      </c>
      <c r="X47" s="228" t="str">
        <f t="shared" si="8"/>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S</v>
      </c>
      <c r="Z47" s="192">
        <f>IF(AND(Grunddaten!A47&lt;&gt;"", Y47&lt;&gt;""),2,"")</f>
        <v>2</v>
      </c>
      <c r="AA47" s="151" t="s">
        <v>32600</v>
      </c>
      <c r="AB47" s="151"/>
      <c r="AC47" s="151"/>
      <c r="AD47" s="151"/>
      <c r="AE47" s="151"/>
      <c r="AF47" s="151"/>
      <c r="AG47" s="321"/>
    </row>
    <row r="48" spans="1:33" ht="16" customHeight="1" x14ac:dyDescent="0.4">
      <c r="A48" s="320" t="str">
        <f>Input_Lieferant!B48&amp;""</f>
        <v>40</v>
      </c>
      <c r="B48" s="168" t="str">
        <f>Input_Lieferant!D48</f>
        <v>CORSAIR MP600 PRO XT 8 TB, SSD 040</v>
      </c>
      <c r="C48" s="156" t="s">
        <v>33201</v>
      </c>
      <c r="D48" s="156"/>
      <c r="E48" s="156"/>
      <c r="F48" s="156"/>
      <c r="G48" s="156" t="str">
        <f t="shared" si="5"/>
        <v>NORM</v>
      </c>
      <c r="H48" s="220" t="s">
        <v>255</v>
      </c>
      <c r="I48" s="151"/>
      <c r="J48" s="151"/>
      <c r="K48" s="151"/>
      <c r="L48" s="151"/>
      <c r="M48" s="151"/>
      <c r="N48" s="221"/>
      <c r="O48" s="152"/>
      <c r="P48" s="152"/>
      <c r="Q48" s="151"/>
      <c r="R48" s="151"/>
      <c r="S48" s="151"/>
      <c r="T48" s="151"/>
      <c r="U48" s="151"/>
      <c r="V48" s="168" t="str">
        <f t="shared" si="6"/>
        <v>M100</v>
      </c>
      <c r="W48" s="168" t="str">
        <f t="shared" si="7"/>
        <v>V0</v>
      </c>
      <c r="X48" s="228" t="str">
        <f t="shared" si="8"/>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S</v>
      </c>
      <c r="Z48" s="192">
        <f>IF(AND(Grunddaten!A48&lt;&gt;"", Y48&lt;&gt;""),2,"")</f>
        <v>2</v>
      </c>
      <c r="AA48" s="151" t="s">
        <v>32600</v>
      </c>
      <c r="AB48" s="151"/>
      <c r="AC48" s="151"/>
      <c r="AD48" s="151"/>
      <c r="AE48" s="151"/>
      <c r="AF48" s="151"/>
      <c r="AG48" s="321"/>
    </row>
    <row r="49" spans="1:33" ht="16" customHeight="1" x14ac:dyDescent="0.4">
      <c r="A49" s="320" t="str">
        <f>Input_Lieferant!B49&amp;""</f>
        <v>41</v>
      </c>
      <c r="B49" s="168" t="str">
        <f>Input_Lieferant!D49</f>
        <v>CORSAIR MP600 PRO XT 8 TB, SSD 041</v>
      </c>
      <c r="C49" s="156" t="s">
        <v>33201</v>
      </c>
      <c r="D49" s="156"/>
      <c r="E49" s="156"/>
      <c r="F49" s="156"/>
      <c r="G49" s="156" t="str">
        <f t="shared" si="5"/>
        <v>NORM</v>
      </c>
      <c r="H49" s="220" t="s">
        <v>255</v>
      </c>
      <c r="I49" s="151"/>
      <c r="J49" s="151"/>
      <c r="K49" s="151"/>
      <c r="L49" s="151"/>
      <c r="M49" s="151"/>
      <c r="N49" s="221"/>
      <c r="O49" s="152"/>
      <c r="P49" s="152"/>
      <c r="Q49" s="151"/>
      <c r="R49" s="151"/>
      <c r="S49" s="151"/>
      <c r="T49" s="151"/>
      <c r="U49" s="151"/>
      <c r="V49" s="168" t="str">
        <f t="shared" si="6"/>
        <v>M100</v>
      </c>
      <c r="W49" s="168" t="str">
        <f t="shared" si="7"/>
        <v>V0</v>
      </c>
      <c r="X49" s="228" t="str">
        <f t="shared" si="8"/>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S</v>
      </c>
      <c r="Z49" s="192">
        <f>IF(AND(Grunddaten!A49&lt;&gt;"", Y49&lt;&gt;""),2,"")</f>
        <v>2</v>
      </c>
      <c r="AA49" s="151" t="s">
        <v>32600</v>
      </c>
      <c r="AB49" s="151"/>
      <c r="AC49" s="151"/>
      <c r="AD49" s="151"/>
      <c r="AE49" s="151"/>
      <c r="AF49" s="151"/>
      <c r="AG49" s="321"/>
    </row>
    <row r="50" spans="1:33" ht="16" customHeight="1" x14ac:dyDescent="0.4">
      <c r="A50" s="320" t="str">
        <f>Input_Lieferant!B50&amp;""</f>
        <v>42</v>
      </c>
      <c r="B50" s="168" t="str">
        <f>Input_Lieferant!D50</f>
        <v>CORSAIR MP600 PRO XT 8 TB, SSD 042</v>
      </c>
      <c r="C50" s="156" t="s">
        <v>33201</v>
      </c>
      <c r="D50" s="156"/>
      <c r="E50" s="156"/>
      <c r="F50" s="156"/>
      <c r="G50" s="156" t="str">
        <f t="shared" si="5"/>
        <v>NORM</v>
      </c>
      <c r="H50" s="220" t="s">
        <v>255</v>
      </c>
      <c r="I50" s="151"/>
      <c r="J50" s="151"/>
      <c r="K50" s="151"/>
      <c r="L50" s="151"/>
      <c r="M50" s="151"/>
      <c r="N50" s="221"/>
      <c r="O50" s="152"/>
      <c r="P50" s="152"/>
      <c r="Q50" s="151"/>
      <c r="R50" s="151"/>
      <c r="S50" s="151"/>
      <c r="T50" s="151"/>
      <c r="U50" s="151"/>
      <c r="V50" s="168" t="str">
        <f t="shared" si="6"/>
        <v>M100</v>
      </c>
      <c r="W50" s="168" t="str">
        <f t="shared" si="7"/>
        <v>V0</v>
      </c>
      <c r="X50" s="228" t="str">
        <f t="shared" si="8"/>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S</v>
      </c>
      <c r="Z50" s="192">
        <f>IF(AND(Grunddaten!A50&lt;&gt;"", Y50&lt;&gt;""),2,"")</f>
        <v>2</v>
      </c>
      <c r="AA50" s="151" t="s">
        <v>32600</v>
      </c>
      <c r="AB50" s="151"/>
      <c r="AC50" s="151"/>
      <c r="AD50" s="151"/>
      <c r="AE50" s="151"/>
      <c r="AF50" s="151"/>
      <c r="AG50" s="321"/>
    </row>
    <row r="51" spans="1:33" ht="16" customHeight="1" x14ac:dyDescent="0.4">
      <c r="A51" s="320" t="str">
        <f>Input_Lieferant!B51&amp;""</f>
        <v>43</v>
      </c>
      <c r="B51" s="168" t="str">
        <f>Input_Lieferant!D51</f>
        <v>CORSAIR MP600 PRO XT 8 TB, SSD 043</v>
      </c>
      <c r="C51" s="156" t="s">
        <v>33201</v>
      </c>
      <c r="D51" s="156"/>
      <c r="E51" s="156"/>
      <c r="F51" s="156"/>
      <c r="G51" s="156" t="str">
        <f t="shared" si="5"/>
        <v>NORM</v>
      </c>
      <c r="H51" s="220" t="s">
        <v>255</v>
      </c>
      <c r="I51" s="151"/>
      <c r="J51" s="151"/>
      <c r="K51" s="151"/>
      <c r="L51" s="151"/>
      <c r="M51" s="151"/>
      <c r="N51" s="221"/>
      <c r="O51" s="152"/>
      <c r="P51" s="152"/>
      <c r="Q51" s="151"/>
      <c r="R51" s="151"/>
      <c r="S51" s="151"/>
      <c r="T51" s="151"/>
      <c r="U51" s="151"/>
      <c r="V51" s="168" t="str">
        <f t="shared" si="6"/>
        <v>M100</v>
      </c>
      <c r="W51" s="168" t="str">
        <f t="shared" si="7"/>
        <v>V0</v>
      </c>
      <c r="X51" s="228" t="str">
        <f t="shared" si="8"/>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S</v>
      </c>
      <c r="Z51" s="192">
        <f>IF(AND(Grunddaten!A51&lt;&gt;"", Y51&lt;&gt;""),2,"")</f>
        <v>2</v>
      </c>
      <c r="AA51" s="151" t="s">
        <v>32600</v>
      </c>
      <c r="AB51" s="151"/>
      <c r="AC51" s="151"/>
      <c r="AD51" s="151"/>
      <c r="AE51" s="151"/>
      <c r="AF51" s="151"/>
      <c r="AG51" s="321"/>
    </row>
    <row r="52" spans="1:33" ht="16" customHeight="1" x14ac:dyDescent="0.4">
      <c r="A52" s="320" t="str">
        <f>Input_Lieferant!B52&amp;""</f>
        <v>44</v>
      </c>
      <c r="B52" s="168" t="str">
        <f>Input_Lieferant!D52</f>
        <v>CORSAIR MP600 PRO XT 8 TB, SSD 044</v>
      </c>
      <c r="C52" s="156" t="s">
        <v>33201</v>
      </c>
      <c r="D52" s="156"/>
      <c r="E52" s="156"/>
      <c r="F52" s="156"/>
      <c r="G52" s="156" t="str">
        <f t="shared" si="5"/>
        <v>NORM</v>
      </c>
      <c r="H52" s="220" t="s">
        <v>255</v>
      </c>
      <c r="I52" s="151"/>
      <c r="J52" s="151"/>
      <c r="K52" s="151"/>
      <c r="L52" s="151"/>
      <c r="M52" s="151"/>
      <c r="N52" s="221"/>
      <c r="O52" s="152"/>
      <c r="P52" s="152"/>
      <c r="Q52" s="151"/>
      <c r="R52" s="151"/>
      <c r="S52" s="151"/>
      <c r="T52" s="151"/>
      <c r="U52" s="151"/>
      <c r="V52" s="168" t="str">
        <f t="shared" si="6"/>
        <v>M100</v>
      </c>
      <c r="W52" s="168" t="str">
        <f t="shared" si="7"/>
        <v>V0</v>
      </c>
      <c r="X52" s="228" t="str">
        <f t="shared" si="8"/>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S</v>
      </c>
      <c r="Z52" s="192">
        <f>IF(AND(Grunddaten!A52&lt;&gt;"", Y52&lt;&gt;""),2,"")</f>
        <v>2</v>
      </c>
      <c r="AA52" s="151" t="s">
        <v>32600</v>
      </c>
      <c r="AB52" s="151"/>
      <c r="AC52" s="151"/>
      <c r="AD52" s="151"/>
      <c r="AE52" s="151"/>
      <c r="AF52" s="151"/>
      <c r="AG52" s="321"/>
    </row>
    <row r="53" spans="1:33" ht="16" customHeight="1" x14ac:dyDescent="0.4">
      <c r="A53" s="320" t="str">
        <f>Input_Lieferant!B53&amp;""</f>
        <v>45</v>
      </c>
      <c r="B53" s="168" t="str">
        <f>Input_Lieferant!D53</f>
        <v>CORSAIR MP600 PRO XT 8 TB, SSD 045</v>
      </c>
      <c r="C53" s="156" t="s">
        <v>33201</v>
      </c>
      <c r="D53" s="156"/>
      <c r="E53" s="156"/>
      <c r="F53" s="156"/>
      <c r="G53" s="156" t="str">
        <f t="shared" si="5"/>
        <v>NORM</v>
      </c>
      <c r="H53" s="220" t="s">
        <v>255</v>
      </c>
      <c r="I53" s="151"/>
      <c r="J53" s="151"/>
      <c r="K53" s="151"/>
      <c r="L53" s="151"/>
      <c r="M53" s="151"/>
      <c r="N53" s="221"/>
      <c r="O53" s="152"/>
      <c r="P53" s="152"/>
      <c r="Q53" s="151"/>
      <c r="R53" s="151"/>
      <c r="S53" s="151"/>
      <c r="T53" s="151"/>
      <c r="U53" s="151"/>
      <c r="V53" s="168" t="str">
        <f t="shared" si="6"/>
        <v>M100</v>
      </c>
      <c r="W53" s="168" t="str">
        <f t="shared" si="7"/>
        <v>V0</v>
      </c>
      <c r="X53" s="228" t="str">
        <f t="shared" si="8"/>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192">
        <f>IF(AND(Grunddaten!A53&lt;&gt;"", Y53&lt;&gt;""),2,"")</f>
        <v>2</v>
      </c>
      <c r="AA53" s="151" t="s">
        <v>32600</v>
      </c>
      <c r="AB53" s="151"/>
      <c r="AC53" s="151"/>
      <c r="AD53" s="151"/>
      <c r="AE53" s="151"/>
      <c r="AF53" s="151"/>
      <c r="AG53" s="321"/>
    </row>
    <row r="54" spans="1:33" ht="16" customHeight="1" x14ac:dyDescent="0.4">
      <c r="A54" s="320" t="str">
        <f>Input_Lieferant!B54&amp;""</f>
        <v>46</v>
      </c>
      <c r="B54" s="168" t="str">
        <f>Input_Lieferant!D54</f>
        <v>CORSAIR MP600 PRO XT 8 TB, SSD 046</v>
      </c>
      <c r="C54" s="156" t="s">
        <v>33201</v>
      </c>
      <c r="D54" s="156"/>
      <c r="E54" s="156"/>
      <c r="F54" s="156"/>
      <c r="G54" s="156" t="str">
        <f t="shared" si="5"/>
        <v>NORM</v>
      </c>
      <c r="H54" s="220" t="s">
        <v>255</v>
      </c>
      <c r="I54" s="151"/>
      <c r="J54" s="151"/>
      <c r="K54" s="151"/>
      <c r="L54" s="151"/>
      <c r="M54" s="151"/>
      <c r="N54" s="221"/>
      <c r="O54" s="152"/>
      <c r="P54" s="152"/>
      <c r="Q54" s="151"/>
      <c r="R54" s="151"/>
      <c r="S54" s="151"/>
      <c r="T54" s="151"/>
      <c r="U54" s="151"/>
      <c r="V54" s="168" t="str">
        <f t="shared" si="6"/>
        <v>M100</v>
      </c>
      <c r="W54" s="168" t="str">
        <f t="shared" si="7"/>
        <v>V0</v>
      </c>
      <c r="X54" s="228" t="str">
        <f t="shared" si="8"/>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S</v>
      </c>
      <c r="Z54" s="192">
        <f>IF(AND(Grunddaten!A54&lt;&gt;"", Y54&lt;&gt;""),2,"")</f>
        <v>2</v>
      </c>
      <c r="AA54" s="151" t="s">
        <v>32600</v>
      </c>
      <c r="AB54" s="151"/>
      <c r="AC54" s="151"/>
      <c r="AD54" s="151"/>
      <c r="AE54" s="151"/>
      <c r="AF54" s="151"/>
      <c r="AG54" s="321"/>
    </row>
    <row r="55" spans="1:33" ht="16" customHeight="1" x14ac:dyDescent="0.4">
      <c r="A55" s="320" t="str">
        <f>Input_Lieferant!B55&amp;""</f>
        <v>47</v>
      </c>
      <c r="B55" s="168" t="str">
        <f>Input_Lieferant!D55</f>
        <v>CORSAIR MP600 PRO XT 8 TB, SSD 047</v>
      </c>
      <c r="C55" s="156" t="s">
        <v>33201</v>
      </c>
      <c r="D55" s="156"/>
      <c r="E55" s="156"/>
      <c r="F55" s="156"/>
      <c r="G55" s="156" t="str">
        <f t="shared" si="5"/>
        <v>NORM</v>
      </c>
      <c r="H55" s="220" t="s">
        <v>255</v>
      </c>
      <c r="I55" s="151"/>
      <c r="J55" s="151"/>
      <c r="K55" s="151"/>
      <c r="L55" s="151"/>
      <c r="M55" s="151"/>
      <c r="N55" s="221"/>
      <c r="O55" s="152"/>
      <c r="P55" s="152"/>
      <c r="Q55" s="151"/>
      <c r="R55" s="151"/>
      <c r="S55" s="151"/>
      <c r="T55" s="151"/>
      <c r="U55" s="151"/>
      <c r="V55" s="168" t="str">
        <f t="shared" si="6"/>
        <v>M100</v>
      </c>
      <c r="W55" s="168" t="str">
        <f t="shared" si="7"/>
        <v>V0</v>
      </c>
      <c r="X55" s="228" t="str">
        <f t="shared" si="8"/>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S</v>
      </c>
      <c r="Z55" s="192">
        <f>IF(AND(Grunddaten!A55&lt;&gt;"", Y55&lt;&gt;""),2,"")</f>
        <v>2</v>
      </c>
      <c r="AA55" s="151" t="s">
        <v>32600</v>
      </c>
      <c r="AB55" s="151"/>
      <c r="AC55" s="151"/>
      <c r="AD55" s="151"/>
      <c r="AE55" s="151"/>
      <c r="AF55" s="151"/>
      <c r="AG55" s="321"/>
    </row>
    <row r="56" spans="1:33" ht="16" customHeight="1" x14ac:dyDescent="0.4">
      <c r="A56" s="320" t="str">
        <f>Input_Lieferant!B56&amp;""</f>
        <v>48</v>
      </c>
      <c r="B56" s="168" t="str">
        <f>Input_Lieferant!D56</f>
        <v>CORSAIR MP600 PRO XT 8 TB, SSD 048</v>
      </c>
      <c r="C56" s="156" t="s">
        <v>33201</v>
      </c>
      <c r="D56" s="156"/>
      <c r="E56" s="156"/>
      <c r="F56" s="156"/>
      <c r="G56" s="156" t="str">
        <f t="shared" si="5"/>
        <v>NORM</v>
      </c>
      <c r="H56" s="220" t="s">
        <v>255</v>
      </c>
      <c r="I56" s="151"/>
      <c r="J56" s="151"/>
      <c r="K56" s="151"/>
      <c r="L56" s="151"/>
      <c r="M56" s="151"/>
      <c r="N56" s="221"/>
      <c r="O56" s="152"/>
      <c r="P56" s="152"/>
      <c r="Q56" s="151"/>
      <c r="R56" s="151"/>
      <c r="S56" s="151"/>
      <c r="T56" s="151"/>
      <c r="U56" s="151"/>
      <c r="V56" s="168" t="str">
        <f t="shared" si="6"/>
        <v>M100</v>
      </c>
      <c r="W56" s="168" t="str">
        <f t="shared" si="7"/>
        <v>V0</v>
      </c>
      <c r="X56" s="228" t="str">
        <f t="shared" si="8"/>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S</v>
      </c>
      <c r="Z56" s="192">
        <f>IF(AND(Grunddaten!A56&lt;&gt;"", Y56&lt;&gt;""),2,"")</f>
        <v>2</v>
      </c>
      <c r="AA56" s="151" t="s">
        <v>32600</v>
      </c>
      <c r="AB56" s="151"/>
      <c r="AC56" s="151"/>
      <c r="AD56" s="151"/>
      <c r="AE56" s="151"/>
      <c r="AF56" s="151"/>
      <c r="AG56" s="321"/>
    </row>
    <row r="57" spans="1:33" ht="16" customHeight="1" x14ac:dyDescent="0.4">
      <c r="A57" s="320" t="str">
        <f>Input_Lieferant!B57&amp;""</f>
        <v>49</v>
      </c>
      <c r="B57" s="168" t="str">
        <f>Input_Lieferant!D57</f>
        <v>CORSAIR MP600 PRO XT 8 TB, SSD 049</v>
      </c>
      <c r="C57" s="156" t="s">
        <v>33201</v>
      </c>
      <c r="D57" s="156"/>
      <c r="E57" s="156"/>
      <c r="F57" s="156"/>
      <c r="G57" s="156" t="str">
        <f t="shared" si="5"/>
        <v>NORM</v>
      </c>
      <c r="H57" s="220" t="s">
        <v>255</v>
      </c>
      <c r="I57" s="151"/>
      <c r="J57" s="151"/>
      <c r="K57" s="151"/>
      <c r="L57" s="151"/>
      <c r="M57" s="151"/>
      <c r="N57" s="221"/>
      <c r="O57" s="152"/>
      <c r="P57" s="152"/>
      <c r="Q57" s="151"/>
      <c r="R57" s="151"/>
      <c r="S57" s="151"/>
      <c r="T57" s="151"/>
      <c r="U57" s="151"/>
      <c r="V57" s="168" t="str">
        <f t="shared" si="6"/>
        <v>M100</v>
      </c>
      <c r="W57" s="168" t="str">
        <f t="shared" si="7"/>
        <v>V0</v>
      </c>
      <c r="X57" s="228" t="str">
        <f t="shared" si="8"/>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S</v>
      </c>
      <c r="Z57" s="192">
        <f>IF(AND(Grunddaten!A57&lt;&gt;"", Y57&lt;&gt;""),2,"")</f>
        <v>2</v>
      </c>
      <c r="AA57" s="151" t="s">
        <v>32600</v>
      </c>
      <c r="AB57" s="151"/>
      <c r="AC57" s="151"/>
      <c r="AD57" s="151"/>
      <c r="AE57" s="151"/>
      <c r="AF57" s="151"/>
      <c r="AG57" s="321"/>
    </row>
    <row r="58" spans="1:33" ht="16" customHeight="1" x14ac:dyDescent="0.4">
      <c r="A58" s="320" t="str">
        <f>Input_Lieferant!B58&amp;""</f>
        <v>50</v>
      </c>
      <c r="B58" s="168" t="str">
        <f>Input_Lieferant!D58</f>
        <v>CORSAIR MP600 PRO XT 8 TB, SSD 050</v>
      </c>
      <c r="C58" s="156" t="s">
        <v>33201</v>
      </c>
      <c r="D58" s="156"/>
      <c r="E58" s="156"/>
      <c r="F58" s="156"/>
      <c r="G58" s="156" t="str">
        <f t="shared" si="5"/>
        <v>NORM</v>
      </c>
      <c r="H58" s="220" t="s">
        <v>255</v>
      </c>
      <c r="I58" s="151"/>
      <c r="J58" s="151"/>
      <c r="K58" s="151"/>
      <c r="L58" s="151"/>
      <c r="M58" s="151"/>
      <c r="N58" s="221"/>
      <c r="O58" s="152"/>
      <c r="P58" s="152"/>
      <c r="Q58" s="151"/>
      <c r="R58" s="151"/>
      <c r="S58" s="151"/>
      <c r="T58" s="151"/>
      <c r="U58" s="151"/>
      <c r="V58" s="168" t="str">
        <f t="shared" si="6"/>
        <v>M100</v>
      </c>
      <c r="W58" s="168" t="str">
        <f t="shared" si="7"/>
        <v>V0</v>
      </c>
      <c r="X58" s="228" t="str">
        <f t="shared" si="8"/>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S</v>
      </c>
      <c r="Z58" s="192">
        <f>IF(AND(Grunddaten!A58&lt;&gt;"", Y58&lt;&gt;""),2,"")</f>
        <v>2</v>
      </c>
      <c r="AA58" s="151" t="s">
        <v>32600</v>
      </c>
      <c r="AB58" s="151"/>
      <c r="AC58" s="151"/>
      <c r="AD58" s="151"/>
      <c r="AE58" s="151"/>
      <c r="AF58" s="151"/>
      <c r="AG58" s="321"/>
    </row>
    <row r="59" spans="1:33" ht="16" customHeight="1" x14ac:dyDescent="0.4">
      <c r="A59" s="320" t="str">
        <f>Input_Lieferant!B59&amp;""</f>
        <v/>
      </c>
      <c r="B59" s="168" t="str">
        <f>Input_Lieferant!D59</f>
        <v/>
      </c>
      <c r="C59" s="156"/>
      <c r="D59" s="156"/>
      <c r="E59" s="156"/>
      <c r="F59" s="156"/>
      <c r="G59" s="156" t="str">
        <f t="shared" si="5"/>
        <v/>
      </c>
      <c r="H59" s="220"/>
      <c r="I59" s="151"/>
      <c r="J59" s="151"/>
      <c r="K59" s="151"/>
      <c r="L59" s="151"/>
      <c r="M59" s="151"/>
      <c r="N59" s="221"/>
      <c r="O59" s="152"/>
      <c r="P59" s="152"/>
      <c r="Q59" s="151"/>
      <c r="R59" s="151"/>
      <c r="S59" s="151"/>
      <c r="T59" s="151"/>
      <c r="U59" s="151"/>
      <c r="V59" s="168" t="str">
        <f t="shared" si="6"/>
        <v/>
      </c>
      <c r="W59" s="168" t="str">
        <f t="shared" si="7"/>
        <v/>
      </c>
      <c r="X59" s="228" t="str">
        <f t="shared" si="8"/>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1"/>
    </row>
    <row r="60" spans="1:33" ht="16" customHeight="1" x14ac:dyDescent="0.4">
      <c r="A60" s="320" t="str">
        <f>Input_Lieferant!B60&amp;""</f>
        <v/>
      </c>
      <c r="B60" s="168" t="str">
        <f>Input_Lieferant!D60</f>
        <v/>
      </c>
      <c r="C60" s="156"/>
      <c r="D60" s="156"/>
      <c r="E60" s="156"/>
      <c r="F60" s="156"/>
      <c r="G60" s="156" t="str">
        <f t="shared" si="5"/>
        <v/>
      </c>
      <c r="H60" s="220"/>
      <c r="I60" s="151"/>
      <c r="J60" s="151"/>
      <c r="K60" s="151"/>
      <c r="L60" s="151"/>
      <c r="M60" s="151"/>
      <c r="N60" s="221"/>
      <c r="O60" s="152"/>
      <c r="P60" s="152"/>
      <c r="Q60" s="151"/>
      <c r="R60" s="151"/>
      <c r="S60" s="151"/>
      <c r="T60" s="151"/>
      <c r="U60" s="151"/>
      <c r="V60" s="168" t="str">
        <f t="shared" si="6"/>
        <v/>
      </c>
      <c r="W60" s="168" t="str">
        <f t="shared" si="7"/>
        <v/>
      </c>
      <c r="X60" s="228" t="str">
        <f t="shared" si="8"/>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1"/>
    </row>
    <row r="61" spans="1:33" ht="16" customHeight="1" x14ac:dyDescent="0.4">
      <c r="A61" s="320" t="str">
        <f>Input_Lieferant!B61&amp;""</f>
        <v/>
      </c>
      <c r="B61" s="168" t="str">
        <f>Input_Lieferant!D61</f>
        <v/>
      </c>
      <c r="C61" s="156"/>
      <c r="D61" s="156"/>
      <c r="E61" s="156"/>
      <c r="F61" s="156"/>
      <c r="G61" s="156" t="str">
        <f t="shared" si="5"/>
        <v/>
      </c>
      <c r="H61" s="220"/>
      <c r="I61" s="151"/>
      <c r="J61" s="151"/>
      <c r="K61" s="151"/>
      <c r="L61" s="151"/>
      <c r="M61" s="151"/>
      <c r="N61" s="221"/>
      <c r="O61" s="152"/>
      <c r="P61" s="152"/>
      <c r="Q61" s="151"/>
      <c r="R61" s="151"/>
      <c r="S61" s="151"/>
      <c r="T61" s="151"/>
      <c r="U61" s="151"/>
      <c r="V61" s="168" t="str">
        <f t="shared" si="6"/>
        <v/>
      </c>
      <c r="W61" s="168" t="str">
        <f t="shared" si="7"/>
        <v/>
      </c>
      <c r="X61" s="228" t="str">
        <f t="shared" si="8"/>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1"/>
    </row>
    <row r="62" spans="1:33" ht="16" customHeight="1" x14ac:dyDescent="0.4">
      <c r="A62" s="320" t="str">
        <f>Input_Lieferant!B62&amp;""</f>
        <v/>
      </c>
      <c r="B62" s="168" t="str">
        <f>Input_Lieferant!D62</f>
        <v/>
      </c>
      <c r="C62" s="156"/>
      <c r="D62" s="156"/>
      <c r="E62" s="156"/>
      <c r="F62" s="156"/>
      <c r="G62" s="156" t="str">
        <f t="shared" si="5"/>
        <v/>
      </c>
      <c r="H62" s="220"/>
      <c r="I62" s="151"/>
      <c r="J62" s="151"/>
      <c r="K62" s="151"/>
      <c r="L62" s="151"/>
      <c r="M62" s="151"/>
      <c r="N62" s="221"/>
      <c r="O62" s="152"/>
      <c r="P62" s="152"/>
      <c r="Q62" s="151"/>
      <c r="R62" s="151"/>
      <c r="S62" s="151"/>
      <c r="T62" s="151"/>
      <c r="U62" s="151"/>
      <c r="V62" s="168" t="str">
        <f t="shared" si="6"/>
        <v/>
      </c>
      <c r="W62" s="168" t="str">
        <f t="shared" si="7"/>
        <v/>
      </c>
      <c r="X62" s="228" t="str">
        <f t="shared" si="8"/>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1"/>
    </row>
    <row r="63" spans="1:33" ht="16" customHeight="1" x14ac:dyDescent="0.4">
      <c r="A63" s="320" t="str">
        <f>Input_Lieferant!B63&amp;""</f>
        <v/>
      </c>
      <c r="B63" s="168" t="str">
        <f>Input_Lieferant!D63</f>
        <v/>
      </c>
      <c r="C63" s="156"/>
      <c r="D63" s="156"/>
      <c r="E63" s="156"/>
      <c r="F63" s="156"/>
      <c r="G63" s="156" t="str">
        <f t="shared" si="5"/>
        <v/>
      </c>
      <c r="H63" s="220"/>
      <c r="I63" s="151"/>
      <c r="J63" s="151"/>
      <c r="K63" s="151"/>
      <c r="L63" s="151"/>
      <c r="M63" s="151"/>
      <c r="N63" s="221"/>
      <c r="O63" s="152"/>
      <c r="P63" s="152"/>
      <c r="Q63" s="151"/>
      <c r="R63" s="151"/>
      <c r="S63" s="151"/>
      <c r="T63" s="151"/>
      <c r="U63" s="151"/>
      <c r="V63" s="168" t="str">
        <f t="shared" si="6"/>
        <v/>
      </c>
      <c r="W63" s="168" t="str">
        <f t="shared" si="7"/>
        <v/>
      </c>
      <c r="X63" s="228" t="str">
        <f t="shared" si="8"/>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1"/>
    </row>
    <row r="64" spans="1:33" ht="16" customHeight="1" x14ac:dyDescent="0.4">
      <c r="A64" s="320" t="str">
        <f>Input_Lieferant!B64&amp;""</f>
        <v/>
      </c>
      <c r="B64" s="168" t="str">
        <f>Input_Lieferant!D64</f>
        <v/>
      </c>
      <c r="C64" s="156"/>
      <c r="D64" s="156"/>
      <c r="E64" s="156"/>
      <c r="F64" s="156"/>
      <c r="G64" s="156" t="str">
        <f t="shared" si="5"/>
        <v/>
      </c>
      <c r="H64" s="220"/>
      <c r="I64" s="151"/>
      <c r="J64" s="151"/>
      <c r="K64" s="151"/>
      <c r="L64" s="151"/>
      <c r="M64" s="151"/>
      <c r="N64" s="221"/>
      <c r="O64" s="152"/>
      <c r="P64" s="152"/>
      <c r="Q64" s="151"/>
      <c r="R64" s="151"/>
      <c r="S64" s="151"/>
      <c r="T64" s="151"/>
      <c r="U64" s="151"/>
      <c r="V64" s="168" t="str">
        <f t="shared" si="6"/>
        <v/>
      </c>
      <c r="W64" s="168" t="str">
        <f t="shared" si="7"/>
        <v/>
      </c>
      <c r="X64" s="228" t="str">
        <f t="shared" si="8"/>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1"/>
    </row>
    <row r="65" spans="1:33" ht="16" customHeight="1" x14ac:dyDescent="0.4">
      <c r="A65" s="320" t="str">
        <f>Input_Lieferant!B65&amp;""</f>
        <v/>
      </c>
      <c r="B65" s="168" t="str">
        <f>Input_Lieferant!D65</f>
        <v/>
      </c>
      <c r="C65" s="156"/>
      <c r="D65" s="156"/>
      <c r="E65" s="156"/>
      <c r="F65" s="156"/>
      <c r="G65" s="156" t="str">
        <f t="shared" si="5"/>
        <v/>
      </c>
      <c r="H65" s="220"/>
      <c r="I65" s="151"/>
      <c r="J65" s="151"/>
      <c r="K65" s="151"/>
      <c r="L65" s="151"/>
      <c r="M65" s="151"/>
      <c r="N65" s="221"/>
      <c r="O65" s="152"/>
      <c r="P65" s="152"/>
      <c r="Q65" s="151"/>
      <c r="R65" s="151"/>
      <c r="S65" s="151"/>
      <c r="T65" s="151"/>
      <c r="U65" s="151"/>
      <c r="V65" s="168" t="str">
        <f t="shared" si="6"/>
        <v/>
      </c>
      <c r="W65" s="168" t="str">
        <f t="shared" si="7"/>
        <v/>
      </c>
      <c r="X65" s="228" t="str">
        <f t="shared" si="8"/>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1"/>
    </row>
    <row r="66" spans="1:33" ht="16" customHeight="1" x14ac:dyDescent="0.4">
      <c r="A66" s="320" t="str">
        <f>Input_Lieferant!B66&amp;""</f>
        <v/>
      </c>
      <c r="B66" s="168" t="str">
        <f>Input_Lieferant!D66</f>
        <v/>
      </c>
      <c r="C66" s="156"/>
      <c r="D66" s="156"/>
      <c r="E66" s="156"/>
      <c r="F66" s="156"/>
      <c r="G66" s="156" t="str">
        <f t="shared" si="5"/>
        <v/>
      </c>
      <c r="H66" s="220"/>
      <c r="I66" s="151"/>
      <c r="J66" s="151"/>
      <c r="K66" s="151"/>
      <c r="L66" s="151"/>
      <c r="M66" s="151"/>
      <c r="N66" s="221"/>
      <c r="O66" s="152"/>
      <c r="P66" s="152"/>
      <c r="Q66" s="151"/>
      <c r="R66" s="151"/>
      <c r="S66" s="151"/>
      <c r="T66" s="151"/>
      <c r="U66" s="151"/>
      <c r="V66" s="168" t="str">
        <f t="shared" si="6"/>
        <v/>
      </c>
      <c r="W66" s="168" t="str">
        <f t="shared" si="7"/>
        <v/>
      </c>
      <c r="X66" s="228" t="str">
        <f t="shared" si="8"/>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1"/>
    </row>
    <row r="67" spans="1:33" ht="16" customHeight="1" x14ac:dyDescent="0.4">
      <c r="A67" s="320" t="str">
        <f>Input_Lieferant!B67&amp;""</f>
        <v/>
      </c>
      <c r="B67" s="168" t="str">
        <f>Input_Lieferant!D67</f>
        <v/>
      </c>
      <c r="C67" s="156"/>
      <c r="D67" s="156"/>
      <c r="E67" s="156"/>
      <c r="F67" s="156"/>
      <c r="G67" s="156" t="str">
        <f t="shared" si="5"/>
        <v/>
      </c>
      <c r="H67" s="220"/>
      <c r="I67" s="151"/>
      <c r="J67" s="151"/>
      <c r="K67" s="151"/>
      <c r="L67" s="151"/>
      <c r="M67" s="151"/>
      <c r="N67" s="221"/>
      <c r="O67" s="152"/>
      <c r="P67" s="152"/>
      <c r="Q67" s="151"/>
      <c r="R67" s="151"/>
      <c r="S67" s="151"/>
      <c r="T67" s="151"/>
      <c r="U67" s="151"/>
      <c r="V67" s="168" t="str">
        <f t="shared" si="6"/>
        <v/>
      </c>
      <c r="W67" s="168" t="str">
        <f t="shared" si="7"/>
        <v/>
      </c>
      <c r="X67" s="228" t="str">
        <f t="shared" si="8"/>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1"/>
    </row>
    <row r="68" spans="1:33" ht="16" customHeight="1" x14ac:dyDescent="0.4">
      <c r="A68" s="320" t="str">
        <f>Input_Lieferant!B68&amp;""</f>
        <v/>
      </c>
      <c r="B68" s="168" t="str">
        <f>Input_Lieferant!D68</f>
        <v/>
      </c>
      <c r="C68" s="156"/>
      <c r="D68" s="156"/>
      <c r="E68" s="156"/>
      <c r="F68" s="156"/>
      <c r="G68" s="156" t="str">
        <f t="shared" si="5"/>
        <v/>
      </c>
      <c r="H68" s="220"/>
      <c r="I68" s="151"/>
      <c r="J68" s="151"/>
      <c r="K68" s="151"/>
      <c r="L68" s="151"/>
      <c r="M68" s="151"/>
      <c r="N68" s="221"/>
      <c r="O68" s="152"/>
      <c r="P68" s="152"/>
      <c r="Q68" s="151"/>
      <c r="R68" s="151"/>
      <c r="S68" s="151"/>
      <c r="T68" s="151"/>
      <c r="U68" s="151"/>
      <c r="V68" s="168" t="str">
        <f t="shared" si="6"/>
        <v/>
      </c>
      <c r="W68" s="168" t="str">
        <f t="shared" si="7"/>
        <v/>
      </c>
      <c r="X68" s="228" t="str">
        <f t="shared" si="8"/>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1"/>
    </row>
    <row r="69" spans="1:33" ht="16" customHeight="1" x14ac:dyDescent="0.4">
      <c r="A69" s="320" t="str">
        <f>Input_Lieferant!B69&amp;""</f>
        <v/>
      </c>
      <c r="B69" s="168" t="str">
        <f>Input_Lieferant!D69</f>
        <v/>
      </c>
      <c r="C69" s="156"/>
      <c r="D69" s="156"/>
      <c r="E69" s="156"/>
      <c r="F69" s="156"/>
      <c r="G69" s="156" t="str">
        <f t="shared" si="5"/>
        <v/>
      </c>
      <c r="H69" s="220"/>
      <c r="I69" s="151"/>
      <c r="J69" s="151"/>
      <c r="K69" s="151"/>
      <c r="L69" s="151"/>
      <c r="M69" s="151"/>
      <c r="N69" s="221"/>
      <c r="O69" s="152"/>
      <c r="P69" s="152"/>
      <c r="Q69" s="151"/>
      <c r="R69" s="151"/>
      <c r="S69" s="151"/>
      <c r="T69" s="151"/>
      <c r="U69" s="151"/>
      <c r="V69" s="168" t="str">
        <f t="shared" si="6"/>
        <v/>
      </c>
      <c r="W69" s="168" t="str">
        <f t="shared" si="7"/>
        <v/>
      </c>
      <c r="X69" s="228" t="str">
        <f t="shared" si="8"/>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1"/>
    </row>
    <row r="70" spans="1:33" ht="16" customHeight="1" x14ac:dyDescent="0.4">
      <c r="A70" s="320" t="str">
        <f>Input_Lieferant!B70&amp;""</f>
        <v/>
      </c>
      <c r="B70" s="168" t="str">
        <f>Input_Lieferant!D70</f>
        <v/>
      </c>
      <c r="C70" s="156"/>
      <c r="D70" s="156"/>
      <c r="E70" s="156"/>
      <c r="F70" s="156"/>
      <c r="G70" s="156" t="str">
        <f t="shared" si="5"/>
        <v/>
      </c>
      <c r="H70" s="220"/>
      <c r="I70" s="151"/>
      <c r="J70" s="151"/>
      <c r="K70" s="151"/>
      <c r="L70" s="151"/>
      <c r="M70" s="151"/>
      <c r="N70" s="221"/>
      <c r="O70" s="152"/>
      <c r="P70" s="152"/>
      <c r="Q70" s="151"/>
      <c r="R70" s="151"/>
      <c r="S70" s="151"/>
      <c r="T70" s="151"/>
      <c r="U70" s="151"/>
      <c r="V70" s="168" t="str">
        <f t="shared" si="6"/>
        <v/>
      </c>
      <c r="W70" s="168" t="str">
        <f t="shared" si="7"/>
        <v/>
      </c>
      <c r="X70" s="228" t="str">
        <f t="shared" si="8"/>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1"/>
    </row>
    <row r="71" spans="1:33" ht="16" customHeight="1" x14ac:dyDescent="0.4">
      <c r="A71" s="320" t="str">
        <f>Input_Lieferant!B71&amp;""</f>
        <v/>
      </c>
      <c r="B71" s="168" t="str">
        <f>Input_Lieferant!D71</f>
        <v/>
      </c>
      <c r="C71" s="156"/>
      <c r="D71" s="156"/>
      <c r="E71" s="156"/>
      <c r="F71" s="156"/>
      <c r="G71" s="156" t="str">
        <f t="shared" si="5"/>
        <v/>
      </c>
      <c r="H71" s="220"/>
      <c r="I71" s="151"/>
      <c r="J71" s="151"/>
      <c r="K71" s="151"/>
      <c r="L71" s="151"/>
      <c r="M71" s="151"/>
      <c r="N71" s="221"/>
      <c r="O71" s="152"/>
      <c r="P71" s="152"/>
      <c r="Q71" s="151"/>
      <c r="R71" s="151"/>
      <c r="S71" s="151"/>
      <c r="T71" s="151"/>
      <c r="U71" s="151"/>
      <c r="V71" s="168" t="str">
        <f t="shared" si="6"/>
        <v/>
      </c>
      <c r="W71" s="168" t="str">
        <f t="shared" si="7"/>
        <v/>
      </c>
      <c r="X71" s="228" t="str">
        <f t="shared" si="8"/>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1"/>
    </row>
    <row r="72" spans="1:33" ht="16" customHeight="1" x14ac:dyDescent="0.4">
      <c r="A72" s="320" t="str">
        <f>Input_Lieferant!B72&amp;""</f>
        <v/>
      </c>
      <c r="B72" s="168" t="str">
        <f>Input_Lieferant!D72</f>
        <v/>
      </c>
      <c r="C72" s="156"/>
      <c r="D72" s="156"/>
      <c r="E72" s="156"/>
      <c r="F72" s="156"/>
      <c r="G72" s="156" t="str">
        <f t="shared" si="5"/>
        <v/>
      </c>
      <c r="H72" s="220"/>
      <c r="I72" s="151"/>
      <c r="J72" s="151"/>
      <c r="K72" s="151"/>
      <c r="L72" s="151"/>
      <c r="M72" s="151"/>
      <c r="N72" s="221"/>
      <c r="O72" s="152"/>
      <c r="P72" s="152"/>
      <c r="Q72" s="151"/>
      <c r="R72" s="151"/>
      <c r="S72" s="151"/>
      <c r="T72" s="151"/>
      <c r="U72" s="151"/>
      <c r="V72" s="168" t="str">
        <f t="shared" si="6"/>
        <v/>
      </c>
      <c r="W72" s="168" t="str">
        <f t="shared" si="7"/>
        <v/>
      </c>
      <c r="X72" s="228" t="str">
        <f t="shared" si="8"/>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1"/>
    </row>
    <row r="73" spans="1:33" ht="16" customHeight="1" x14ac:dyDescent="0.4">
      <c r="A73" s="320" t="str">
        <f>Input_Lieferant!B73&amp;""</f>
        <v/>
      </c>
      <c r="B73" s="168" t="str">
        <f>Input_Lieferant!D73</f>
        <v/>
      </c>
      <c r="C73" s="156"/>
      <c r="D73" s="156"/>
      <c r="E73" s="156"/>
      <c r="F73" s="156"/>
      <c r="G73" s="156" t="str">
        <f t="shared" si="5"/>
        <v/>
      </c>
      <c r="H73" s="220"/>
      <c r="I73" s="151"/>
      <c r="J73" s="151"/>
      <c r="K73" s="151"/>
      <c r="L73" s="151"/>
      <c r="M73" s="151"/>
      <c r="N73" s="221"/>
      <c r="O73" s="152"/>
      <c r="P73" s="152"/>
      <c r="Q73" s="151"/>
      <c r="R73" s="151"/>
      <c r="S73" s="151"/>
      <c r="T73" s="151"/>
      <c r="U73" s="151"/>
      <c r="V73" s="168" t="str">
        <f t="shared" ref="V73:V104" si="9">IF(A73&lt;&gt;"", IF(C73="0800", "A100", "M100"), "")</f>
        <v/>
      </c>
      <c r="W73" s="168" t="str">
        <f t="shared" ref="W73:W104" si="10">IF(A73&lt;&gt;"", "V0", "")</f>
        <v/>
      </c>
      <c r="X73" s="228" t="str">
        <f t="shared" ref="X73:X104" si="11">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1"/>
    </row>
    <row r="74" spans="1:33" ht="16" customHeight="1" x14ac:dyDescent="0.4">
      <c r="A74" s="320" t="str">
        <f>Input_Lieferant!B74&amp;""</f>
        <v/>
      </c>
      <c r="B74" s="168" t="str">
        <f>Input_Lieferant!D74</f>
        <v/>
      </c>
      <c r="C74" s="156"/>
      <c r="D74" s="156"/>
      <c r="E74" s="156"/>
      <c r="F74" s="156"/>
      <c r="G74" s="156" t="str">
        <f t="shared" ref="G74:G137" si="12">IF(A74&lt;&gt;"", "NORM", "")</f>
        <v/>
      </c>
      <c r="H74" s="220"/>
      <c r="I74" s="151"/>
      <c r="J74" s="151"/>
      <c r="K74" s="151"/>
      <c r="L74" s="151"/>
      <c r="M74" s="151"/>
      <c r="N74" s="221"/>
      <c r="O74" s="152"/>
      <c r="P74" s="152"/>
      <c r="Q74" s="151"/>
      <c r="R74" s="151"/>
      <c r="S74" s="151"/>
      <c r="T74" s="151"/>
      <c r="U74" s="151"/>
      <c r="V74" s="168" t="str">
        <f t="shared" si="9"/>
        <v/>
      </c>
      <c r="W74" s="168" t="str">
        <f t="shared" si="10"/>
        <v/>
      </c>
      <c r="X74" s="228" t="str">
        <f t="shared" si="11"/>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1"/>
    </row>
    <row r="75" spans="1:33" ht="16" customHeight="1" x14ac:dyDescent="0.4">
      <c r="A75" s="320" t="str">
        <f>Input_Lieferant!B75&amp;""</f>
        <v/>
      </c>
      <c r="B75" s="168" t="str">
        <f>Input_Lieferant!D75</f>
        <v/>
      </c>
      <c r="C75" s="156"/>
      <c r="D75" s="156"/>
      <c r="E75" s="156"/>
      <c r="F75" s="156"/>
      <c r="G75" s="156" t="str">
        <f t="shared" si="12"/>
        <v/>
      </c>
      <c r="H75" s="220"/>
      <c r="I75" s="151"/>
      <c r="J75" s="151"/>
      <c r="K75" s="151"/>
      <c r="L75" s="151"/>
      <c r="M75" s="151"/>
      <c r="N75" s="221"/>
      <c r="O75" s="152"/>
      <c r="P75" s="152"/>
      <c r="Q75" s="151"/>
      <c r="R75" s="151"/>
      <c r="S75" s="151"/>
      <c r="T75" s="151"/>
      <c r="U75" s="151"/>
      <c r="V75" s="168" t="str">
        <f t="shared" si="9"/>
        <v/>
      </c>
      <c r="W75" s="168" t="str">
        <f t="shared" si="10"/>
        <v/>
      </c>
      <c r="X75" s="228" t="str">
        <f t="shared" si="11"/>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1"/>
    </row>
    <row r="76" spans="1:33" ht="16" customHeight="1" x14ac:dyDescent="0.4">
      <c r="A76" s="320" t="str">
        <f>Input_Lieferant!B76&amp;""</f>
        <v/>
      </c>
      <c r="B76" s="168" t="str">
        <f>Input_Lieferant!D76</f>
        <v/>
      </c>
      <c r="C76" s="156"/>
      <c r="D76" s="156"/>
      <c r="E76" s="156"/>
      <c r="F76" s="156"/>
      <c r="G76" s="156" t="str">
        <f t="shared" si="12"/>
        <v/>
      </c>
      <c r="H76" s="220"/>
      <c r="I76" s="151"/>
      <c r="J76" s="151"/>
      <c r="K76" s="151"/>
      <c r="L76" s="151"/>
      <c r="M76" s="151"/>
      <c r="N76" s="221"/>
      <c r="O76" s="152"/>
      <c r="P76" s="152"/>
      <c r="Q76" s="151"/>
      <c r="R76" s="151"/>
      <c r="S76" s="151"/>
      <c r="T76" s="151"/>
      <c r="U76" s="151"/>
      <c r="V76" s="168" t="str">
        <f t="shared" si="9"/>
        <v/>
      </c>
      <c r="W76" s="168" t="str">
        <f t="shared" si="10"/>
        <v/>
      </c>
      <c r="X76" s="228" t="str">
        <f t="shared" si="11"/>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1"/>
    </row>
    <row r="77" spans="1:33" ht="16" customHeight="1" x14ac:dyDescent="0.4">
      <c r="A77" s="320" t="str">
        <f>Input_Lieferant!B77&amp;""</f>
        <v/>
      </c>
      <c r="B77" s="168" t="str">
        <f>Input_Lieferant!D77</f>
        <v/>
      </c>
      <c r="C77" s="156"/>
      <c r="D77" s="156"/>
      <c r="E77" s="156"/>
      <c r="F77" s="156"/>
      <c r="G77" s="156" t="str">
        <f t="shared" si="12"/>
        <v/>
      </c>
      <c r="H77" s="220"/>
      <c r="I77" s="151"/>
      <c r="J77" s="151"/>
      <c r="K77" s="151"/>
      <c r="L77" s="151"/>
      <c r="M77" s="151"/>
      <c r="N77" s="221"/>
      <c r="O77" s="152"/>
      <c r="P77" s="152"/>
      <c r="Q77" s="151"/>
      <c r="R77" s="151"/>
      <c r="S77" s="151"/>
      <c r="T77" s="151"/>
      <c r="U77" s="151"/>
      <c r="V77" s="168" t="str">
        <f t="shared" si="9"/>
        <v/>
      </c>
      <c r="W77" s="168" t="str">
        <f t="shared" si="10"/>
        <v/>
      </c>
      <c r="X77" s="228" t="str">
        <f t="shared" si="11"/>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1"/>
    </row>
    <row r="78" spans="1:33" ht="16" customHeight="1" x14ac:dyDescent="0.4">
      <c r="A78" s="320" t="str">
        <f>Input_Lieferant!B78&amp;""</f>
        <v/>
      </c>
      <c r="B78" s="168" t="str">
        <f>Input_Lieferant!D78</f>
        <v/>
      </c>
      <c r="C78" s="156"/>
      <c r="D78" s="156"/>
      <c r="E78" s="156"/>
      <c r="F78" s="156"/>
      <c r="G78" s="156" t="str">
        <f t="shared" si="12"/>
        <v/>
      </c>
      <c r="H78" s="220"/>
      <c r="I78" s="151"/>
      <c r="J78" s="151"/>
      <c r="K78" s="151"/>
      <c r="L78" s="151"/>
      <c r="M78" s="151"/>
      <c r="N78" s="221"/>
      <c r="O78" s="152"/>
      <c r="P78" s="152"/>
      <c r="Q78" s="151"/>
      <c r="R78" s="151"/>
      <c r="S78" s="151"/>
      <c r="T78" s="151"/>
      <c r="U78" s="151"/>
      <c r="V78" s="168" t="str">
        <f t="shared" si="9"/>
        <v/>
      </c>
      <c r="W78" s="168" t="str">
        <f t="shared" si="10"/>
        <v/>
      </c>
      <c r="X78" s="228" t="str">
        <f t="shared" si="11"/>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1"/>
    </row>
    <row r="79" spans="1:33" ht="16" customHeight="1" x14ac:dyDescent="0.4">
      <c r="A79" s="320" t="str">
        <f>Input_Lieferant!B79&amp;""</f>
        <v/>
      </c>
      <c r="B79" s="168" t="str">
        <f>Input_Lieferant!D79</f>
        <v/>
      </c>
      <c r="C79" s="156"/>
      <c r="D79" s="156"/>
      <c r="E79" s="156"/>
      <c r="F79" s="156"/>
      <c r="G79" s="156" t="str">
        <f t="shared" si="12"/>
        <v/>
      </c>
      <c r="H79" s="220"/>
      <c r="I79" s="151"/>
      <c r="J79" s="151"/>
      <c r="K79" s="151"/>
      <c r="L79" s="151"/>
      <c r="M79" s="151"/>
      <c r="N79" s="221"/>
      <c r="O79" s="152"/>
      <c r="P79" s="152"/>
      <c r="Q79" s="151"/>
      <c r="R79" s="151"/>
      <c r="S79" s="151"/>
      <c r="T79" s="151"/>
      <c r="U79" s="151"/>
      <c r="V79" s="168" t="str">
        <f t="shared" si="9"/>
        <v/>
      </c>
      <c r="W79" s="168" t="str">
        <f t="shared" si="10"/>
        <v/>
      </c>
      <c r="X79" s="228" t="str">
        <f t="shared" si="11"/>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1"/>
    </row>
    <row r="80" spans="1:33" ht="16" customHeight="1" x14ac:dyDescent="0.4">
      <c r="A80" s="320" t="str">
        <f>Input_Lieferant!B80&amp;""</f>
        <v/>
      </c>
      <c r="B80" s="168" t="str">
        <f>Input_Lieferant!D80</f>
        <v/>
      </c>
      <c r="C80" s="156"/>
      <c r="D80" s="156"/>
      <c r="E80" s="156"/>
      <c r="F80" s="156"/>
      <c r="G80" s="156" t="str">
        <f t="shared" si="12"/>
        <v/>
      </c>
      <c r="H80" s="220"/>
      <c r="I80" s="151"/>
      <c r="J80" s="151"/>
      <c r="K80" s="151"/>
      <c r="L80" s="151"/>
      <c r="M80" s="151"/>
      <c r="N80" s="221"/>
      <c r="O80" s="152"/>
      <c r="P80" s="152"/>
      <c r="Q80" s="151"/>
      <c r="R80" s="151"/>
      <c r="S80" s="151"/>
      <c r="T80" s="151"/>
      <c r="U80" s="151"/>
      <c r="V80" s="168" t="str">
        <f t="shared" si="9"/>
        <v/>
      </c>
      <c r="W80" s="168" t="str">
        <f t="shared" si="10"/>
        <v/>
      </c>
      <c r="X80" s="228" t="str">
        <f t="shared" si="11"/>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1"/>
    </row>
    <row r="81" spans="1:33" ht="16" customHeight="1" x14ac:dyDescent="0.4">
      <c r="A81" s="320" t="str">
        <f>Input_Lieferant!B81&amp;""</f>
        <v/>
      </c>
      <c r="B81" s="168" t="str">
        <f>Input_Lieferant!D81</f>
        <v/>
      </c>
      <c r="C81" s="156"/>
      <c r="D81" s="156"/>
      <c r="E81" s="156"/>
      <c r="F81" s="156"/>
      <c r="G81" s="156" t="str">
        <f t="shared" si="12"/>
        <v/>
      </c>
      <c r="H81" s="220"/>
      <c r="I81" s="151"/>
      <c r="J81" s="151"/>
      <c r="K81" s="151"/>
      <c r="L81" s="151"/>
      <c r="M81" s="151"/>
      <c r="N81" s="221"/>
      <c r="O81" s="152"/>
      <c r="P81" s="152"/>
      <c r="Q81" s="151"/>
      <c r="R81" s="151"/>
      <c r="S81" s="151"/>
      <c r="T81" s="151"/>
      <c r="U81" s="151"/>
      <c r="V81" s="168" t="str">
        <f t="shared" si="9"/>
        <v/>
      </c>
      <c r="W81" s="168" t="str">
        <f t="shared" si="10"/>
        <v/>
      </c>
      <c r="X81" s="228" t="str">
        <f t="shared" si="11"/>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1"/>
    </row>
    <row r="82" spans="1:33" ht="16" customHeight="1" x14ac:dyDescent="0.4">
      <c r="A82" s="320" t="str">
        <f>Input_Lieferant!B82&amp;""</f>
        <v/>
      </c>
      <c r="B82" s="168" t="str">
        <f>Input_Lieferant!D82</f>
        <v/>
      </c>
      <c r="C82" s="156"/>
      <c r="D82" s="156"/>
      <c r="E82" s="156"/>
      <c r="F82" s="156"/>
      <c r="G82" s="156" t="str">
        <f t="shared" si="12"/>
        <v/>
      </c>
      <c r="H82" s="220"/>
      <c r="I82" s="151"/>
      <c r="J82" s="151"/>
      <c r="K82" s="151"/>
      <c r="L82" s="151"/>
      <c r="M82" s="151"/>
      <c r="N82" s="221"/>
      <c r="O82" s="152"/>
      <c r="P82" s="152"/>
      <c r="Q82" s="151"/>
      <c r="R82" s="151"/>
      <c r="S82" s="151"/>
      <c r="T82" s="151"/>
      <c r="U82" s="151"/>
      <c r="V82" s="168" t="str">
        <f t="shared" si="9"/>
        <v/>
      </c>
      <c r="W82" s="168" t="str">
        <f t="shared" si="10"/>
        <v/>
      </c>
      <c r="X82" s="228" t="str">
        <f t="shared" si="11"/>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1"/>
    </row>
    <row r="83" spans="1:33" ht="16" customHeight="1" x14ac:dyDescent="0.4">
      <c r="A83" s="320" t="str">
        <f>Input_Lieferant!B83&amp;""</f>
        <v/>
      </c>
      <c r="B83" s="168" t="str">
        <f>Input_Lieferant!D83</f>
        <v/>
      </c>
      <c r="C83" s="156"/>
      <c r="D83" s="156"/>
      <c r="E83" s="156"/>
      <c r="F83" s="156"/>
      <c r="G83" s="156" t="str">
        <f t="shared" si="12"/>
        <v/>
      </c>
      <c r="H83" s="220"/>
      <c r="I83" s="151"/>
      <c r="J83" s="151"/>
      <c r="K83" s="151"/>
      <c r="L83" s="151"/>
      <c r="M83" s="151"/>
      <c r="N83" s="221"/>
      <c r="O83" s="152"/>
      <c r="P83" s="152"/>
      <c r="Q83" s="151"/>
      <c r="R83" s="151"/>
      <c r="S83" s="151"/>
      <c r="T83" s="151"/>
      <c r="U83" s="151"/>
      <c r="V83" s="168" t="str">
        <f t="shared" si="9"/>
        <v/>
      </c>
      <c r="W83" s="168" t="str">
        <f t="shared" si="10"/>
        <v/>
      </c>
      <c r="X83" s="228" t="str">
        <f t="shared" si="11"/>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1"/>
    </row>
    <row r="84" spans="1:33" ht="16" customHeight="1" x14ac:dyDescent="0.4">
      <c r="A84" s="320" t="str">
        <f>Input_Lieferant!B84&amp;""</f>
        <v/>
      </c>
      <c r="B84" s="168" t="str">
        <f>Input_Lieferant!D84</f>
        <v/>
      </c>
      <c r="C84" s="156"/>
      <c r="D84" s="156"/>
      <c r="E84" s="156"/>
      <c r="F84" s="156"/>
      <c r="G84" s="156" t="str">
        <f t="shared" si="12"/>
        <v/>
      </c>
      <c r="H84" s="220"/>
      <c r="I84" s="151"/>
      <c r="J84" s="151"/>
      <c r="K84" s="151"/>
      <c r="L84" s="151"/>
      <c r="M84" s="151"/>
      <c r="N84" s="221"/>
      <c r="O84" s="152"/>
      <c r="P84" s="152"/>
      <c r="Q84" s="151"/>
      <c r="R84" s="151"/>
      <c r="S84" s="151"/>
      <c r="T84" s="151"/>
      <c r="U84" s="151"/>
      <c r="V84" s="168" t="str">
        <f t="shared" si="9"/>
        <v/>
      </c>
      <c r="W84" s="168" t="str">
        <f t="shared" si="10"/>
        <v/>
      </c>
      <c r="X84" s="228" t="str">
        <f t="shared" si="11"/>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1"/>
    </row>
    <row r="85" spans="1:33" ht="16" customHeight="1" x14ac:dyDescent="0.4">
      <c r="A85" s="320" t="str">
        <f>Input_Lieferant!B85&amp;""</f>
        <v/>
      </c>
      <c r="B85" s="168" t="str">
        <f>Input_Lieferant!D85</f>
        <v/>
      </c>
      <c r="C85" s="156"/>
      <c r="D85" s="156"/>
      <c r="E85" s="156"/>
      <c r="F85" s="156"/>
      <c r="G85" s="156" t="str">
        <f t="shared" si="12"/>
        <v/>
      </c>
      <c r="H85" s="220"/>
      <c r="I85" s="151"/>
      <c r="J85" s="151"/>
      <c r="K85" s="151"/>
      <c r="L85" s="151"/>
      <c r="M85" s="151"/>
      <c r="N85" s="221"/>
      <c r="O85" s="152"/>
      <c r="P85" s="152"/>
      <c r="Q85" s="151"/>
      <c r="R85" s="151"/>
      <c r="S85" s="151"/>
      <c r="T85" s="151"/>
      <c r="U85" s="151"/>
      <c r="V85" s="168" t="str">
        <f t="shared" si="9"/>
        <v/>
      </c>
      <c r="W85" s="168" t="str">
        <f t="shared" si="10"/>
        <v/>
      </c>
      <c r="X85" s="228" t="str">
        <f t="shared" si="11"/>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1"/>
    </row>
    <row r="86" spans="1:33" ht="16" customHeight="1" x14ac:dyDescent="0.4">
      <c r="A86" s="320" t="str">
        <f>Input_Lieferant!B86&amp;""</f>
        <v/>
      </c>
      <c r="B86" s="168" t="str">
        <f>Input_Lieferant!D86</f>
        <v/>
      </c>
      <c r="C86" s="156"/>
      <c r="D86" s="156"/>
      <c r="E86" s="156"/>
      <c r="F86" s="156"/>
      <c r="G86" s="156" t="str">
        <f t="shared" si="12"/>
        <v/>
      </c>
      <c r="H86" s="220"/>
      <c r="I86" s="151"/>
      <c r="J86" s="151"/>
      <c r="K86" s="151"/>
      <c r="L86" s="151"/>
      <c r="M86" s="151"/>
      <c r="N86" s="221"/>
      <c r="O86" s="152"/>
      <c r="P86" s="152"/>
      <c r="Q86" s="151"/>
      <c r="R86" s="151"/>
      <c r="S86" s="151"/>
      <c r="T86" s="151"/>
      <c r="U86" s="151"/>
      <c r="V86" s="168" t="str">
        <f t="shared" si="9"/>
        <v/>
      </c>
      <c r="W86" s="168" t="str">
        <f t="shared" si="10"/>
        <v/>
      </c>
      <c r="X86" s="228" t="str">
        <f t="shared" si="11"/>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1"/>
    </row>
    <row r="87" spans="1:33" ht="16" customHeight="1" x14ac:dyDescent="0.4">
      <c r="A87" s="320" t="str">
        <f>Input_Lieferant!B87&amp;""</f>
        <v/>
      </c>
      <c r="B87" s="168" t="str">
        <f>Input_Lieferant!D87</f>
        <v/>
      </c>
      <c r="C87" s="156"/>
      <c r="D87" s="156"/>
      <c r="E87" s="156"/>
      <c r="F87" s="156"/>
      <c r="G87" s="156" t="str">
        <f t="shared" si="12"/>
        <v/>
      </c>
      <c r="H87" s="220"/>
      <c r="I87" s="151"/>
      <c r="J87" s="151"/>
      <c r="K87" s="151"/>
      <c r="L87" s="151"/>
      <c r="M87" s="151"/>
      <c r="N87" s="221"/>
      <c r="O87" s="152"/>
      <c r="P87" s="152"/>
      <c r="Q87" s="151"/>
      <c r="R87" s="151"/>
      <c r="S87" s="151"/>
      <c r="T87" s="151"/>
      <c r="U87" s="151"/>
      <c r="V87" s="168" t="str">
        <f t="shared" si="9"/>
        <v/>
      </c>
      <c r="W87" s="168" t="str">
        <f t="shared" si="10"/>
        <v/>
      </c>
      <c r="X87" s="228" t="str">
        <f t="shared" si="11"/>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1"/>
    </row>
    <row r="88" spans="1:33" ht="16" customHeight="1" x14ac:dyDescent="0.4">
      <c r="A88" s="320" t="str">
        <f>Input_Lieferant!B88&amp;""</f>
        <v/>
      </c>
      <c r="B88" s="168" t="str">
        <f>Input_Lieferant!D88</f>
        <v/>
      </c>
      <c r="C88" s="156"/>
      <c r="D88" s="156"/>
      <c r="E88" s="156"/>
      <c r="F88" s="156"/>
      <c r="G88" s="156" t="str">
        <f t="shared" si="12"/>
        <v/>
      </c>
      <c r="H88" s="220"/>
      <c r="I88" s="151"/>
      <c r="J88" s="151"/>
      <c r="K88" s="151"/>
      <c r="L88" s="151"/>
      <c r="M88" s="151"/>
      <c r="N88" s="221"/>
      <c r="O88" s="152"/>
      <c r="P88" s="152"/>
      <c r="Q88" s="151"/>
      <c r="R88" s="151"/>
      <c r="S88" s="151"/>
      <c r="T88" s="151"/>
      <c r="U88" s="151"/>
      <c r="V88" s="168" t="str">
        <f t="shared" si="9"/>
        <v/>
      </c>
      <c r="W88" s="168" t="str">
        <f t="shared" si="10"/>
        <v/>
      </c>
      <c r="X88" s="228" t="str">
        <f t="shared" si="11"/>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1"/>
    </row>
    <row r="89" spans="1:33" ht="16" customHeight="1" x14ac:dyDescent="0.4">
      <c r="A89" s="320" t="str">
        <f>Input_Lieferant!B89&amp;""</f>
        <v/>
      </c>
      <c r="B89" s="168" t="str">
        <f>Input_Lieferant!D89</f>
        <v/>
      </c>
      <c r="C89" s="156"/>
      <c r="D89" s="156"/>
      <c r="E89" s="156"/>
      <c r="F89" s="156"/>
      <c r="G89" s="156" t="str">
        <f t="shared" si="12"/>
        <v/>
      </c>
      <c r="H89" s="220"/>
      <c r="I89" s="151"/>
      <c r="J89" s="151"/>
      <c r="K89" s="151"/>
      <c r="L89" s="151"/>
      <c r="M89" s="151"/>
      <c r="N89" s="221"/>
      <c r="O89" s="152"/>
      <c r="P89" s="152"/>
      <c r="Q89" s="151"/>
      <c r="R89" s="151"/>
      <c r="S89" s="151"/>
      <c r="T89" s="151"/>
      <c r="U89" s="151"/>
      <c r="V89" s="168" t="str">
        <f t="shared" si="9"/>
        <v/>
      </c>
      <c r="W89" s="168" t="str">
        <f t="shared" si="10"/>
        <v/>
      </c>
      <c r="X89" s="228" t="str">
        <f t="shared" si="11"/>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1"/>
    </row>
    <row r="90" spans="1:33" ht="16" customHeight="1" x14ac:dyDescent="0.4">
      <c r="A90" s="320" t="str">
        <f>Input_Lieferant!B90&amp;""</f>
        <v/>
      </c>
      <c r="B90" s="168" t="str">
        <f>Input_Lieferant!D90</f>
        <v/>
      </c>
      <c r="C90" s="156"/>
      <c r="D90" s="156"/>
      <c r="E90" s="156"/>
      <c r="F90" s="156"/>
      <c r="G90" s="156" t="str">
        <f t="shared" si="12"/>
        <v/>
      </c>
      <c r="H90" s="220"/>
      <c r="I90" s="151"/>
      <c r="J90" s="151"/>
      <c r="K90" s="151"/>
      <c r="L90" s="151"/>
      <c r="M90" s="151"/>
      <c r="N90" s="221"/>
      <c r="O90" s="152"/>
      <c r="P90" s="152"/>
      <c r="Q90" s="151"/>
      <c r="R90" s="151"/>
      <c r="S90" s="151"/>
      <c r="T90" s="151"/>
      <c r="U90" s="151"/>
      <c r="V90" s="168" t="str">
        <f t="shared" si="9"/>
        <v/>
      </c>
      <c r="W90" s="168" t="str">
        <f t="shared" si="10"/>
        <v/>
      </c>
      <c r="X90" s="228" t="str">
        <f t="shared" si="11"/>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1"/>
    </row>
    <row r="91" spans="1:33" ht="16" customHeight="1" x14ac:dyDescent="0.4">
      <c r="A91" s="320" t="str">
        <f>Input_Lieferant!B91&amp;""</f>
        <v/>
      </c>
      <c r="B91" s="168" t="str">
        <f>Input_Lieferant!D91</f>
        <v/>
      </c>
      <c r="C91" s="156"/>
      <c r="D91" s="156"/>
      <c r="E91" s="156"/>
      <c r="F91" s="156"/>
      <c r="G91" s="156" t="str">
        <f t="shared" si="12"/>
        <v/>
      </c>
      <c r="H91" s="220"/>
      <c r="I91" s="151"/>
      <c r="J91" s="151"/>
      <c r="K91" s="151"/>
      <c r="L91" s="151"/>
      <c r="M91" s="151"/>
      <c r="N91" s="221"/>
      <c r="O91" s="152"/>
      <c r="P91" s="152"/>
      <c r="Q91" s="151"/>
      <c r="R91" s="151"/>
      <c r="S91" s="151"/>
      <c r="T91" s="151"/>
      <c r="U91" s="151"/>
      <c r="V91" s="168" t="str">
        <f t="shared" si="9"/>
        <v/>
      </c>
      <c r="W91" s="168" t="str">
        <f t="shared" si="10"/>
        <v/>
      </c>
      <c r="X91" s="228" t="str">
        <f t="shared" si="11"/>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1"/>
    </row>
    <row r="92" spans="1:33" ht="16" customHeight="1" x14ac:dyDescent="0.4">
      <c r="A92" s="320" t="str">
        <f>Input_Lieferant!B92&amp;""</f>
        <v/>
      </c>
      <c r="B92" s="168" t="str">
        <f>Input_Lieferant!D92</f>
        <v/>
      </c>
      <c r="C92" s="156"/>
      <c r="D92" s="156"/>
      <c r="E92" s="156"/>
      <c r="F92" s="156"/>
      <c r="G92" s="156" t="str">
        <f t="shared" si="12"/>
        <v/>
      </c>
      <c r="H92" s="220"/>
      <c r="I92" s="151"/>
      <c r="J92" s="151"/>
      <c r="K92" s="151"/>
      <c r="L92" s="151"/>
      <c r="M92" s="151"/>
      <c r="N92" s="221"/>
      <c r="O92" s="152"/>
      <c r="P92" s="152"/>
      <c r="Q92" s="151"/>
      <c r="R92" s="151"/>
      <c r="S92" s="151"/>
      <c r="T92" s="151"/>
      <c r="U92" s="151"/>
      <c r="V92" s="168" t="str">
        <f t="shared" si="9"/>
        <v/>
      </c>
      <c r="W92" s="168" t="str">
        <f t="shared" si="10"/>
        <v/>
      </c>
      <c r="X92" s="228" t="str">
        <f t="shared" si="11"/>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1"/>
    </row>
    <row r="93" spans="1:33" ht="16" customHeight="1" x14ac:dyDescent="0.4">
      <c r="A93" s="320" t="str">
        <f>Input_Lieferant!B93&amp;""</f>
        <v/>
      </c>
      <c r="B93" s="168" t="str">
        <f>Input_Lieferant!D93</f>
        <v/>
      </c>
      <c r="C93" s="156"/>
      <c r="D93" s="156"/>
      <c r="E93" s="156"/>
      <c r="F93" s="156"/>
      <c r="G93" s="156" t="str">
        <f t="shared" si="12"/>
        <v/>
      </c>
      <c r="H93" s="220"/>
      <c r="I93" s="151"/>
      <c r="J93" s="151"/>
      <c r="K93" s="151"/>
      <c r="L93" s="151"/>
      <c r="M93" s="151"/>
      <c r="N93" s="221"/>
      <c r="O93" s="152"/>
      <c r="P93" s="152"/>
      <c r="Q93" s="151"/>
      <c r="R93" s="151"/>
      <c r="S93" s="151"/>
      <c r="T93" s="151"/>
      <c r="U93" s="151"/>
      <c r="V93" s="168" t="str">
        <f t="shared" si="9"/>
        <v/>
      </c>
      <c r="W93" s="168" t="str">
        <f t="shared" si="10"/>
        <v/>
      </c>
      <c r="X93" s="228" t="str">
        <f t="shared" si="11"/>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1"/>
    </row>
    <row r="94" spans="1:33" ht="16" customHeight="1" x14ac:dyDescent="0.4">
      <c r="A94" s="320" t="str">
        <f>Input_Lieferant!B94&amp;""</f>
        <v/>
      </c>
      <c r="B94" s="168" t="str">
        <f>Input_Lieferant!D94</f>
        <v/>
      </c>
      <c r="C94" s="156"/>
      <c r="D94" s="156"/>
      <c r="E94" s="156"/>
      <c r="F94" s="156"/>
      <c r="G94" s="156" t="str">
        <f t="shared" si="12"/>
        <v/>
      </c>
      <c r="H94" s="220"/>
      <c r="I94" s="151"/>
      <c r="J94" s="151"/>
      <c r="K94" s="151"/>
      <c r="L94" s="151"/>
      <c r="M94" s="151"/>
      <c r="N94" s="221"/>
      <c r="O94" s="152"/>
      <c r="P94" s="152"/>
      <c r="Q94" s="151"/>
      <c r="R94" s="151"/>
      <c r="S94" s="151"/>
      <c r="T94" s="151"/>
      <c r="U94" s="151"/>
      <c r="V94" s="168" t="str">
        <f t="shared" si="9"/>
        <v/>
      </c>
      <c r="W94" s="168" t="str">
        <f t="shared" si="10"/>
        <v/>
      </c>
      <c r="X94" s="228" t="str">
        <f t="shared" si="11"/>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1"/>
    </row>
    <row r="95" spans="1:33" ht="16" customHeight="1" x14ac:dyDescent="0.4">
      <c r="A95" s="320" t="str">
        <f>Input_Lieferant!B95&amp;""</f>
        <v/>
      </c>
      <c r="B95" s="168" t="str">
        <f>Input_Lieferant!D95</f>
        <v/>
      </c>
      <c r="C95" s="156"/>
      <c r="D95" s="156"/>
      <c r="E95" s="156"/>
      <c r="F95" s="156"/>
      <c r="G95" s="156" t="str">
        <f t="shared" si="12"/>
        <v/>
      </c>
      <c r="H95" s="220"/>
      <c r="I95" s="151"/>
      <c r="J95" s="151"/>
      <c r="K95" s="151"/>
      <c r="L95" s="151"/>
      <c r="M95" s="151"/>
      <c r="N95" s="221"/>
      <c r="O95" s="152"/>
      <c r="P95" s="152"/>
      <c r="Q95" s="151"/>
      <c r="R95" s="151"/>
      <c r="S95" s="151"/>
      <c r="T95" s="151"/>
      <c r="U95" s="151"/>
      <c r="V95" s="168" t="str">
        <f t="shared" si="9"/>
        <v/>
      </c>
      <c r="W95" s="168" t="str">
        <f t="shared" si="10"/>
        <v/>
      </c>
      <c r="X95" s="228" t="str">
        <f t="shared" si="11"/>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1"/>
    </row>
    <row r="96" spans="1:33" ht="16" customHeight="1" x14ac:dyDescent="0.4">
      <c r="A96" s="320" t="str">
        <f>Input_Lieferant!B96&amp;""</f>
        <v/>
      </c>
      <c r="B96" s="168" t="str">
        <f>Input_Lieferant!D96</f>
        <v/>
      </c>
      <c r="C96" s="156"/>
      <c r="D96" s="156"/>
      <c r="E96" s="156"/>
      <c r="F96" s="156"/>
      <c r="G96" s="156" t="str">
        <f t="shared" si="12"/>
        <v/>
      </c>
      <c r="H96" s="220"/>
      <c r="I96" s="151"/>
      <c r="J96" s="151"/>
      <c r="K96" s="151"/>
      <c r="L96" s="151"/>
      <c r="M96" s="151"/>
      <c r="N96" s="221"/>
      <c r="O96" s="152"/>
      <c r="P96" s="152"/>
      <c r="Q96" s="151"/>
      <c r="R96" s="151"/>
      <c r="S96" s="151"/>
      <c r="T96" s="151"/>
      <c r="U96" s="151"/>
      <c r="V96" s="168" t="str">
        <f t="shared" si="9"/>
        <v/>
      </c>
      <c r="W96" s="168" t="str">
        <f t="shared" si="10"/>
        <v/>
      </c>
      <c r="X96" s="228" t="str">
        <f t="shared" si="11"/>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1"/>
    </row>
    <row r="97" spans="1:33" ht="16" customHeight="1" x14ac:dyDescent="0.4">
      <c r="A97" s="320" t="str">
        <f>Input_Lieferant!B97&amp;""</f>
        <v/>
      </c>
      <c r="B97" s="168" t="str">
        <f>Input_Lieferant!D97</f>
        <v/>
      </c>
      <c r="C97" s="156"/>
      <c r="D97" s="156"/>
      <c r="E97" s="156"/>
      <c r="F97" s="156"/>
      <c r="G97" s="156" t="str">
        <f t="shared" si="12"/>
        <v/>
      </c>
      <c r="H97" s="220"/>
      <c r="I97" s="151"/>
      <c r="J97" s="151"/>
      <c r="K97" s="151"/>
      <c r="L97" s="151"/>
      <c r="M97" s="151"/>
      <c r="N97" s="221"/>
      <c r="O97" s="152"/>
      <c r="P97" s="152"/>
      <c r="Q97" s="151"/>
      <c r="R97" s="151"/>
      <c r="S97" s="151"/>
      <c r="T97" s="151"/>
      <c r="U97" s="151"/>
      <c r="V97" s="168" t="str">
        <f t="shared" si="9"/>
        <v/>
      </c>
      <c r="W97" s="168" t="str">
        <f t="shared" si="10"/>
        <v/>
      </c>
      <c r="X97" s="228" t="str">
        <f t="shared" si="11"/>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1"/>
    </row>
    <row r="98" spans="1:33" ht="16" customHeight="1" x14ac:dyDescent="0.4">
      <c r="A98" s="320" t="str">
        <f>Input_Lieferant!B98&amp;""</f>
        <v/>
      </c>
      <c r="B98" s="168" t="str">
        <f>Input_Lieferant!D98</f>
        <v/>
      </c>
      <c r="C98" s="156"/>
      <c r="D98" s="156"/>
      <c r="E98" s="156"/>
      <c r="F98" s="156"/>
      <c r="G98" s="156" t="str">
        <f t="shared" si="12"/>
        <v/>
      </c>
      <c r="H98" s="220"/>
      <c r="I98" s="151"/>
      <c r="J98" s="151"/>
      <c r="K98" s="151"/>
      <c r="L98" s="151"/>
      <c r="M98" s="151"/>
      <c r="N98" s="221"/>
      <c r="O98" s="152"/>
      <c r="P98" s="152"/>
      <c r="Q98" s="151"/>
      <c r="R98" s="151"/>
      <c r="S98" s="151"/>
      <c r="T98" s="151"/>
      <c r="U98" s="151"/>
      <c r="V98" s="168" t="str">
        <f t="shared" si="9"/>
        <v/>
      </c>
      <c r="W98" s="168" t="str">
        <f t="shared" si="10"/>
        <v/>
      </c>
      <c r="X98" s="228" t="str">
        <f t="shared" si="11"/>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1"/>
    </row>
    <row r="99" spans="1:33" ht="16" customHeight="1" x14ac:dyDescent="0.4">
      <c r="A99" s="320" t="str">
        <f>Input_Lieferant!B99&amp;""</f>
        <v/>
      </c>
      <c r="B99" s="168" t="str">
        <f>Input_Lieferant!D99</f>
        <v/>
      </c>
      <c r="C99" s="156"/>
      <c r="D99" s="156"/>
      <c r="E99" s="156"/>
      <c r="F99" s="156"/>
      <c r="G99" s="156" t="str">
        <f t="shared" si="12"/>
        <v/>
      </c>
      <c r="H99" s="220"/>
      <c r="I99" s="151"/>
      <c r="J99" s="151"/>
      <c r="K99" s="151"/>
      <c r="L99" s="151"/>
      <c r="M99" s="151"/>
      <c r="N99" s="221"/>
      <c r="O99" s="152"/>
      <c r="P99" s="152"/>
      <c r="Q99" s="151"/>
      <c r="R99" s="151"/>
      <c r="S99" s="151"/>
      <c r="T99" s="151"/>
      <c r="U99" s="151"/>
      <c r="V99" s="168" t="str">
        <f t="shared" si="9"/>
        <v/>
      </c>
      <c r="W99" s="168" t="str">
        <f t="shared" si="10"/>
        <v/>
      </c>
      <c r="X99" s="228" t="str">
        <f t="shared" si="11"/>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1"/>
    </row>
    <row r="100" spans="1:33" ht="16" customHeight="1" x14ac:dyDescent="0.4">
      <c r="A100" s="320" t="str">
        <f>Input_Lieferant!B100&amp;""</f>
        <v/>
      </c>
      <c r="B100" s="168" t="str">
        <f>Input_Lieferant!D100</f>
        <v/>
      </c>
      <c r="C100" s="156"/>
      <c r="D100" s="156"/>
      <c r="E100" s="156"/>
      <c r="F100" s="156"/>
      <c r="G100" s="156" t="str">
        <f t="shared" si="12"/>
        <v/>
      </c>
      <c r="H100" s="220"/>
      <c r="I100" s="151"/>
      <c r="J100" s="151"/>
      <c r="K100" s="151"/>
      <c r="L100" s="151"/>
      <c r="M100" s="151"/>
      <c r="N100" s="221"/>
      <c r="O100" s="152"/>
      <c r="P100" s="152"/>
      <c r="Q100" s="151"/>
      <c r="R100" s="151"/>
      <c r="S100" s="151"/>
      <c r="T100" s="151"/>
      <c r="U100" s="151"/>
      <c r="V100" s="168" t="str">
        <f t="shared" si="9"/>
        <v/>
      </c>
      <c r="W100" s="168" t="str">
        <f t="shared" si="10"/>
        <v/>
      </c>
      <c r="X100" s="228" t="str">
        <f t="shared" si="11"/>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1"/>
    </row>
    <row r="101" spans="1:33" ht="16" customHeight="1" x14ac:dyDescent="0.4">
      <c r="A101" s="320" t="str">
        <f>Input_Lieferant!B101&amp;""</f>
        <v/>
      </c>
      <c r="B101" s="168" t="str">
        <f>Input_Lieferant!D101</f>
        <v/>
      </c>
      <c r="C101" s="156"/>
      <c r="D101" s="156"/>
      <c r="E101" s="156"/>
      <c r="F101" s="156"/>
      <c r="G101" s="156" t="str">
        <f t="shared" si="12"/>
        <v/>
      </c>
      <c r="H101" s="220"/>
      <c r="I101" s="151"/>
      <c r="J101" s="151"/>
      <c r="K101" s="151"/>
      <c r="L101" s="151"/>
      <c r="M101" s="151"/>
      <c r="N101" s="221"/>
      <c r="O101" s="152"/>
      <c r="P101" s="152"/>
      <c r="Q101" s="151"/>
      <c r="R101" s="151"/>
      <c r="S101" s="151"/>
      <c r="T101" s="151"/>
      <c r="U101" s="151"/>
      <c r="V101" s="168" t="str">
        <f t="shared" si="9"/>
        <v/>
      </c>
      <c r="W101" s="168" t="str">
        <f t="shared" si="10"/>
        <v/>
      </c>
      <c r="X101" s="228" t="str">
        <f t="shared" si="11"/>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1"/>
    </row>
    <row r="102" spans="1:33" ht="16" customHeight="1" x14ac:dyDescent="0.4">
      <c r="A102" s="320" t="str">
        <f>Input_Lieferant!B102&amp;""</f>
        <v/>
      </c>
      <c r="B102" s="168" t="str">
        <f>Input_Lieferant!D102</f>
        <v/>
      </c>
      <c r="C102" s="156"/>
      <c r="D102" s="156"/>
      <c r="E102" s="156"/>
      <c r="F102" s="156"/>
      <c r="G102" s="156" t="str">
        <f t="shared" si="12"/>
        <v/>
      </c>
      <c r="H102" s="220"/>
      <c r="I102" s="151"/>
      <c r="J102" s="151"/>
      <c r="K102" s="151"/>
      <c r="L102" s="151"/>
      <c r="M102" s="151"/>
      <c r="N102" s="221"/>
      <c r="O102" s="152"/>
      <c r="P102" s="152"/>
      <c r="Q102" s="151"/>
      <c r="R102" s="151"/>
      <c r="S102" s="151"/>
      <c r="T102" s="151"/>
      <c r="U102" s="151"/>
      <c r="V102" s="168" t="str">
        <f t="shared" si="9"/>
        <v/>
      </c>
      <c r="W102" s="168" t="str">
        <f t="shared" si="10"/>
        <v/>
      </c>
      <c r="X102" s="228" t="str">
        <f t="shared" si="11"/>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1"/>
    </row>
    <row r="103" spans="1:33" ht="16" customHeight="1" x14ac:dyDescent="0.4">
      <c r="A103" s="320" t="str">
        <f>Input_Lieferant!B103&amp;""</f>
        <v/>
      </c>
      <c r="B103" s="168" t="str">
        <f>Input_Lieferant!D103</f>
        <v/>
      </c>
      <c r="C103" s="156"/>
      <c r="D103" s="156"/>
      <c r="E103" s="156"/>
      <c r="F103" s="156"/>
      <c r="G103" s="156" t="str">
        <f t="shared" si="12"/>
        <v/>
      </c>
      <c r="H103" s="220"/>
      <c r="I103" s="151"/>
      <c r="J103" s="151"/>
      <c r="K103" s="151"/>
      <c r="L103" s="151"/>
      <c r="M103" s="151"/>
      <c r="N103" s="221"/>
      <c r="O103" s="152"/>
      <c r="P103" s="152"/>
      <c r="Q103" s="151"/>
      <c r="R103" s="151"/>
      <c r="S103" s="151"/>
      <c r="T103" s="151"/>
      <c r="U103" s="151"/>
      <c r="V103" s="168" t="str">
        <f t="shared" si="9"/>
        <v/>
      </c>
      <c r="W103" s="168" t="str">
        <f t="shared" si="10"/>
        <v/>
      </c>
      <c r="X103" s="228" t="str">
        <f t="shared" si="11"/>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1"/>
    </row>
    <row r="104" spans="1:33" ht="16" customHeight="1" x14ac:dyDescent="0.4">
      <c r="A104" s="320" t="str">
        <f>Input_Lieferant!B104&amp;""</f>
        <v/>
      </c>
      <c r="B104" s="168" t="str">
        <f>Input_Lieferant!D104</f>
        <v/>
      </c>
      <c r="C104" s="156"/>
      <c r="D104" s="156"/>
      <c r="E104" s="156"/>
      <c r="F104" s="156"/>
      <c r="G104" s="156" t="str">
        <f t="shared" si="12"/>
        <v/>
      </c>
      <c r="H104" s="220"/>
      <c r="I104" s="151"/>
      <c r="J104" s="151"/>
      <c r="K104" s="151"/>
      <c r="L104" s="151"/>
      <c r="M104" s="151"/>
      <c r="N104" s="221"/>
      <c r="O104" s="152"/>
      <c r="P104" s="152"/>
      <c r="Q104" s="151"/>
      <c r="R104" s="151"/>
      <c r="S104" s="151"/>
      <c r="T104" s="151"/>
      <c r="U104" s="151"/>
      <c r="V104" s="168" t="str">
        <f t="shared" si="9"/>
        <v/>
      </c>
      <c r="W104" s="168" t="str">
        <f t="shared" si="10"/>
        <v/>
      </c>
      <c r="X104" s="228" t="str">
        <f t="shared" si="11"/>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1"/>
    </row>
    <row r="105" spans="1:33" ht="16" customHeight="1" x14ac:dyDescent="0.4">
      <c r="A105" s="320" t="str">
        <f>Input_Lieferant!B105&amp;""</f>
        <v/>
      </c>
      <c r="B105" s="168" t="str">
        <f>Input_Lieferant!D105</f>
        <v/>
      </c>
      <c r="C105" s="156"/>
      <c r="D105" s="156"/>
      <c r="E105" s="156"/>
      <c r="F105" s="156"/>
      <c r="G105" s="156" t="str">
        <f t="shared" si="12"/>
        <v/>
      </c>
      <c r="H105" s="220"/>
      <c r="I105" s="151"/>
      <c r="J105" s="151"/>
      <c r="K105" s="151"/>
      <c r="L105" s="151"/>
      <c r="M105" s="151"/>
      <c r="N105" s="221"/>
      <c r="O105" s="152"/>
      <c r="P105" s="152"/>
      <c r="Q105" s="151"/>
      <c r="R105" s="151"/>
      <c r="S105" s="151"/>
      <c r="T105" s="151"/>
      <c r="U105" s="151"/>
      <c r="V105" s="168" t="str">
        <f t="shared" ref="V105:V136" si="13">IF(A105&lt;&gt;"", IF(C105="0800", "A100", "M100"), "")</f>
        <v/>
      </c>
      <c r="W105" s="168" t="str">
        <f t="shared" ref="W105:W136" si="14">IF(A105&lt;&gt;"", "V0", "")</f>
        <v/>
      </c>
      <c r="X105" s="228" t="str">
        <f t="shared" ref="X105:X136" si="15">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1"/>
    </row>
    <row r="106" spans="1:33" ht="16" customHeight="1" x14ac:dyDescent="0.4">
      <c r="A106" s="320" t="str">
        <f>Input_Lieferant!B106&amp;""</f>
        <v/>
      </c>
      <c r="B106" s="168" t="str">
        <f>Input_Lieferant!D106</f>
        <v/>
      </c>
      <c r="C106" s="156"/>
      <c r="D106" s="156"/>
      <c r="E106" s="156"/>
      <c r="F106" s="156"/>
      <c r="G106" s="156" t="str">
        <f t="shared" si="12"/>
        <v/>
      </c>
      <c r="H106" s="220"/>
      <c r="I106" s="151"/>
      <c r="J106" s="151"/>
      <c r="K106" s="151"/>
      <c r="L106" s="151"/>
      <c r="M106" s="151"/>
      <c r="N106" s="221"/>
      <c r="O106" s="152"/>
      <c r="P106" s="152"/>
      <c r="Q106" s="151"/>
      <c r="R106" s="151"/>
      <c r="S106" s="151"/>
      <c r="T106" s="151"/>
      <c r="U106" s="151"/>
      <c r="V106" s="168" t="str">
        <f t="shared" si="13"/>
        <v/>
      </c>
      <c r="W106" s="168" t="str">
        <f t="shared" si="14"/>
        <v/>
      </c>
      <c r="X106" s="228" t="str">
        <f t="shared" si="15"/>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1"/>
    </row>
    <row r="107" spans="1:33" ht="16" customHeight="1" x14ac:dyDescent="0.4">
      <c r="A107" s="320" t="str">
        <f>Input_Lieferant!B107&amp;""</f>
        <v/>
      </c>
      <c r="B107" s="168" t="str">
        <f>Input_Lieferant!D107</f>
        <v/>
      </c>
      <c r="C107" s="156"/>
      <c r="D107" s="156"/>
      <c r="E107" s="156"/>
      <c r="F107" s="156"/>
      <c r="G107" s="156" t="str">
        <f t="shared" si="12"/>
        <v/>
      </c>
      <c r="H107" s="220"/>
      <c r="I107" s="151"/>
      <c r="J107" s="151"/>
      <c r="K107" s="151"/>
      <c r="L107" s="151"/>
      <c r="M107" s="151"/>
      <c r="N107" s="221"/>
      <c r="O107" s="152"/>
      <c r="P107" s="152"/>
      <c r="Q107" s="151"/>
      <c r="R107" s="151"/>
      <c r="S107" s="151"/>
      <c r="T107" s="151"/>
      <c r="U107" s="151"/>
      <c r="V107" s="168" t="str">
        <f t="shared" si="13"/>
        <v/>
      </c>
      <c r="W107" s="168" t="str">
        <f t="shared" si="14"/>
        <v/>
      </c>
      <c r="X107" s="228" t="str">
        <f t="shared" si="15"/>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1"/>
    </row>
    <row r="108" spans="1:33" ht="16" customHeight="1" x14ac:dyDescent="0.4">
      <c r="A108" s="320" t="str">
        <f>Input_Lieferant!B108&amp;""</f>
        <v/>
      </c>
      <c r="B108" s="168" t="str">
        <f>Input_Lieferant!D108</f>
        <v/>
      </c>
      <c r="C108" s="156"/>
      <c r="D108" s="156"/>
      <c r="E108" s="156"/>
      <c r="F108" s="156"/>
      <c r="G108" s="156" t="str">
        <f t="shared" si="12"/>
        <v/>
      </c>
      <c r="H108" s="220"/>
      <c r="I108" s="151"/>
      <c r="J108" s="151"/>
      <c r="K108" s="151"/>
      <c r="L108" s="151"/>
      <c r="M108" s="151"/>
      <c r="N108" s="221"/>
      <c r="O108" s="152"/>
      <c r="P108" s="152"/>
      <c r="Q108" s="151"/>
      <c r="R108" s="151"/>
      <c r="S108" s="151"/>
      <c r="T108" s="151"/>
      <c r="U108" s="151"/>
      <c r="V108" s="168" t="str">
        <f t="shared" si="13"/>
        <v/>
      </c>
      <c r="W108" s="168" t="str">
        <f t="shared" si="14"/>
        <v/>
      </c>
      <c r="X108" s="228" t="str">
        <f t="shared" si="15"/>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1"/>
    </row>
    <row r="109" spans="1:33" ht="16" customHeight="1" x14ac:dyDescent="0.4">
      <c r="A109" s="320" t="str">
        <f>Input_Lieferant!B109&amp;""</f>
        <v/>
      </c>
      <c r="B109" s="168" t="str">
        <f>Input_Lieferant!D109</f>
        <v/>
      </c>
      <c r="C109" s="156"/>
      <c r="D109" s="156"/>
      <c r="E109" s="156"/>
      <c r="F109" s="156"/>
      <c r="G109" s="156" t="str">
        <f t="shared" si="12"/>
        <v/>
      </c>
      <c r="H109" s="220"/>
      <c r="I109" s="151"/>
      <c r="J109" s="151"/>
      <c r="K109" s="151"/>
      <c r="L109" s="151"/>
      <c r="M109" s="151"/>
      <c r="N109" s="221"/>
      <c r="O109" s="152"/>
      <c r="P109" s="152"/>
      <c r="Q109" s="151"/>
      <c r="R109" s="151"/>
      <c r="S109" s="151"/>
      <c r="T109" s="151"/>
      <c r="U109" s="151"/>
      <c r="V109" s="168" t="str">
        <f t="shared" si="13"/>
        <v/>
      </c>
      <c r="W109" s="168" t="str">
        <f t="shared" si="14"/>
        <v/>
      </c>
      <c r="X109" s="228" t="str">
        <f t="shared" si="15"/>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1"/>
    </row>
    <row r="110" spans="1:33" ht="16" customHeight="1" x14ac:dyDescent="0.4">
      <c r="A110" s="320" t="str">
        <f>Input_Lieferant!B110&amp;""</f>
        <v/>
      </c>
      <c r="B110" s="168" t="str">
        <f>Input_Lieferant!D110</f>
        <v/>
      </c>
      <c r="C110" s="156"/>
      <c r="D110" s="156"/>
      <c r="E110" s="156"/>
      <c r="F110" s="156"/>
      <c r="G110" s="156" t="str">
        <f t="shared" si="12"/>
        <v/>
      </c>
      <c r="H110" s="220"/>
      <c r="I110" s="151"/>
      <c r="J110" s="151"/>
      <c r="K110" s="151"/>
      <c r="L110" s="151"/>
      <c r="M110" s="151"/>
      <c r="N110" s="221"/>
      <c r="O110" s="152"/>
      <c r="P110" s="152"/>
      <c r="Q110" s="151"/>
      <c r="R110" s="151"/>
      <c r="S110" s="151"/>
      <c r="T110" s="151"/>
      <c r="U110" s="151"/>
      <c r="V110" s="168" t="str">
        <f t="shared" si="13"/>
        <v/>
      </c>
      <c r="W110" s="168" t="str">
        <f t="shared" si="14"/>
        <v/>
      </c>
      <c r="X110" s="228" t="str">
        <f t="shared" si="15"/>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1"/>
    </row>
    <row r="111" spans="1:33" ht="16" customHeight="1" x14ac:dyDescent="0.4">
      <c r="A111" s="320" t="str">
        <f>Input_Lieferant!B111&amp;""</f>
        <v/>
      </c>
      <c r="B111" s="168" t="str">
        <f>Input_Lieferant!D111</f>
        <v/>
      </c>
      <c r="C111" s="156"/>
      <c r="D111" s="156"/>
      <c r="E111" s="156"/>
      <c r="F111" s="156"/>
      <c r="G111" s="156" t="str">
        <f t="shared" si="12"/>
        <v/>
      </c>
      <c r="H111" s="220"/>
      <c r="I111" s="151"/>
      <c r="J111" s="151"/>
      <c r="K111" s="151"/>
      <c r="L111" s="151"/>
      <c r="M111" s="151"/>
      <c r="N111" s="221"/>
      <c r="O111" s="152"/>
      <c r="P111" s="152"/>
      <c r="Q111" s="151"/>
      <c r="R111" s="151"/>
      <c r="S111" s="151"/>
      <c r="T111" s="151"/>
      <c r="U111" s="151"/>
      <c r="V111" s="168" t="str">
        <f t="shared" si="13"/>
        <v/>
      </c>
      <c r="W111" s="168" t="str">
        <f t="shared" si="14"/>
        <v/>
      </c>
      <c r="X111" s="228" t="str">
        <f t="shared" si="15"/>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1"/>
    </row>
    <row r="112" spans="1:33" ht="16" customHeight="1" x14ac:dyDescent="0.4">
      <c r="A112" s="320" t="str">
        <f>Input_Lieferant!B112&amp;""</f>
        <v/>
      </c>
      <c r="B112" s="168" t="str">
        <f>Input_Lieferant!D112</f>
        <v/>
      </c>
      <c r="C112" s="156"/>
      <c r="D112" s="156"/>
      <c r="E112" s="156"/>
      <c r="F112" s="156"/>
      <c r="G112" s="156" t="str">
        <f t="shared" si="12"/>
        <v/>
      </c>
      <c r="H112" s="220"/>
      <c r="I112" s="151"/>
      <c r="J112" s="151"/>
      <c r="K112" s="151"/>
      <c r="L112" s="151"/>
      <c r="M112" s="151"/>
      <c r="N112" s="221"/>
      <c r="O112" s="152"/>
      <c r="P112" s="152"/>
      <c r="Q112" s="151"/>
      <c r="R112" s="151"/>
      <c r="S112" s="151"/>
      <c r="T112" s="151"/>
      <c r="U112" s="151"/>
      <c r="V112" s="168" t="str">
        <f t="shared" si="13"/>
        <v/>
      </c>
      <c r="W112" s="168" t="str">
        <f t="shared" si="14"/>
        <v/>
      </c>
      <c r="X112" s="228" t="str">
        <f t="shared" si="15"/>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1"/>
    </row>
    <row r="113" spans="1:33" ht="16" customHeight="1" x14ac:dyDescent="0.4">
      <c r="A113" s="320" t="str">
        <f>Input_Lieferant!B113&amp;""</f>
        <v/>
      </c>
      <c r="B113" s="168" t="str">
        <f>Input_Lieferant!D113</f>
        <v/>
      </c>
      <c r="C113" s="156"/>
      <c r="D113" s="156"/>
      <c r="E113" s="156"/>
      <c r="F113" s="156"/>
      <c r="G113" s="156" t="str">
        <f t="shared" si="12"/>
        <v/>
      </c>
      <c r="H113" s="220"/>
      <c r="I113" s="151"/>
      <c r="J113" s="151"/>
      <c r="K113" s="151"/>
      <c r="L113" s="151"/>
      <c r="M113" s="151"/>
      <c r="N113" s="221"/>
      <c r="O113" s="152"/>
      <c r="P113" s="152"/>
      <c r="Q113" s="151"/>
      <c r="R113" s="151"/>
      <c r="S113" s="151"/>
      <c r="T113" s="151"/>
      <c r="U113" s="151"/>
      <c r="V113" s="168" t="str">
        <f t="shared" si="13"/>
        <v/>
      </c>
      <c r="W113" s="168" t="str">
        <f t="shared" si="14"/>
        <v/>
      </c>
      <c r="X113" s="228" t="str">
        <f t="shared" si="15"/>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1"/>
    </row>
    <row r="114" spans="1:33" ht="16" customHeight="1" x14ac:dyDescent="0.4">
      <c r="A114" s="320" t="str">
        <f>Input_Lieferant!B114&amp;""</f>
        <v/>
      </c>
      <c r="B114" s="168" t="str">
        <f>Input_Lieferant!D114</f>
        <v/>
      </c>
      <c r="C114" s="156"/>
      <c r="D114" s="156"/>
      <c r="E114" s="156"/>
      <c r="F114" s="156"/>
      <c r="G114" s="156" t="str">
        <f t="shared" si="12"/>
        <v/>
      </c>
      <c r="H114" s="220"/>
      <c r="I114" s="151"/>
      <c r="J114" s="151"/>
      <c r="K114" s="151"/>
      <c r="L114" s="151"/>
      <c r="M114" s="151"/>
      <c r="N114" s="221"/>
      <c r="O114" s="152"/>
      <c r="P114" s="152"/>
      <c r="Q114" s="151"/>
      <c r="R114" s="151"/>
      <c r="S114" s="151"/>
      <c r="T114" s="151"/>
      <c r="U114" s="151"/>
      <c r="V114" s="168" t="str">
        <f t="shared" si="13"/>
        <v/>
      </c>
      <c r="W114" s="168" t="str">
        <f t="shared" si="14"/>
        <v/>
      </c>
      <c r="X114" s="228" t="str">
        <f t="shared" si="15"/>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1"/>
    </row>
    <row r="115" spans="1:33" ht="16" customHeight="1" x14ac:dyDescent="0.4">
      <c r="A115" s="320" t="str">
        <f>Input_Lieferant!B115&amp;""</f>
        <v/>
      </c>
      <c r="B115" s="168" t="str">
        <f>Input_Lieferant!D115</f>
        <v/>
      </c>
      <c r="C115" s="156"/>
      <c r="D115" s="156"/>
      <c r="E115" s="156"/>
      <c r="F115" s="156"/>
      <c r="G115" s="156" t="str">
        <f t="shared" si="12"/>
        <v/>
      </c>
      <c r="H115" s="220"/>
      <c r="I115" s="151"/>
      <c r="J115" s="151"/>
      <c r="K115" s="151"/>
      <c r="L115" s="151"/>
      <c r="M115" s="151"/>
      <c r="N115" s="221"/>
      <c r="O115" s="152"/>
      <c r="P115" s="152"/>
      <c r="Q115" s="151"/>
      <c r="R115" s="151"/>
      <c r="S115" s="151"/>
      <c r="T115" s="151"/>
      <c r="U115" s="151"/>
      <c r="V115" s="168" t="str">
        <f t="shared" si="13"/>
        <v/>
      </c>
      <c r="W115" s="168" t="str">
        <f t="shared" si="14"/>
        <v/>
      </c>
      <c r="X115" s="228" t="str">
        <f t="shared" si="15"/>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1"/>
    </row>
    <row r="116" spans="1:33" ht="16" customHeight="1" x14ac:dyDescent="0.4">
      <c r="A116" s="320" t="str">
        <f>Input_Lieferant!B116&amp;""</f>
        <v/>
      </c>
      <c r="B116" s="168" t="str">
        <f>Input_Lieferant!D116</f>
        <v/>
      </c>
      <c r="C116" s="156"/>
      <c r="D116" s="156"/>
      <c r="E116" s="156"/>
      <c r="F116" s="156"/>
      <c r="G116" s="156" t="str">
        <f t="shared" si="12"/>
        <v/>
      </c>
      <c r="H116" s="220"/>
      <c r="I116" s="151"/>
      <c r="J116" s="151"/>
      <c r="K116" s="151"/>
      <c r="L116" s="151"/>
      <c r="M116" s="151"/>
      <c r="N116" s="221"/>
      <c r="O116" s="152"/>
      <c r="P116" s="152"/>
      <c r="Q116" s="151"/>
      <c r="R116" s="151"/>
      <c r="S116" s="151"/>
      <c r="T116" s="151"/>
      <c r="U116" s="151"/>
      <c r="V116" s="168" t="str">
        <f t="shared" si="13"/>
        <v/>
      </c>
      <c r="W116" s="168" t="str">
        <f t="shared" si="14"/>
        <v/>
      </c>
      <c r="X116" s="228" t="str">
        <f t="shared" si="15"/>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1"/>
    </row>
    <row r="117" spans="1:33" ht="16" customHeight="1" x14ac:dyDescent="0.4">
      <c r="A117" s="320" t="str">
        <f>Input_Lieferant!B117&amp;""</f>
        <v/>
      </c>
      <c r="B117" s="168" t="str">
        <f>Input_Lieferant!D117</f>
        <v/>
      </c>
      <c r="C117" s="156"/>
      <c r="D117" s="156"/>
      <c r="E117" s="156"/>
      <c r="F117" s="156"/>
      <c r="G117" s="156" t="str">
        <f t="shared" si="12"/>
        <v/>
      </c>
      <c r="H117" s="220"/>
      <c r="I117" s="151"/>
      <c r="J117" s="151"/>
      <c r="K117" s="151"/>
      <c r="L117" s="151"/>
      <c r="M117" s="151"/>
      <c r="N117" s="221"/>
      <c r="O117" s="152"/>
      <c r="P117" s="152"/>
      <c r="Q117" s="151"/>
      <c r="R117" s="151"/>
      <c r="S117" s="151"/>
      <c r="T117" s="151"/>
      <c r="U117" s="151"/>
      <c r="V117" s="168" t="str">
        <f t="shared" si="13"/>
        <v/>
      </c>
      <c r="W117" s="168" t="str">
        <f t="shared" si="14"/>
        <v/>
      </c>
      <c r="X117" s="228" t="str">
        <f t="shared" si="15"/>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1"/>
    </row>
    <row r="118" spans="1:33" ht="16" customHeight="1" x14ac:dyDescent="0.4">
      <c r="A118" s="320" t="str">
        <f>Input_Lieferant!B118&amp;""</f>
        <v/>
      </c>
      <c r="B118" s="168" t="str">
        <f>Input_Lieferant!D118</f>
        <v/>
      </c>
      <c r="C118" s="156"/>
      <c r="D118" s="156"/>
      <c r="E118" s="156"/>
      <c r="F118" s="156"/>
      <c r="G118" s="156" t="str">
        <f t="shared" si="12"/>
        <v/>
      </c>
      <c r="H118" s="220"/>
      <c r="I118" s="151"/>
      <c r="J118" s="151"/>
      <c r="K118" s="151"/>
      <c r="L118" s="151"/>
      <c r="M118" s="151"/>
      <c r="N118" s="221"/>
      <c r="O118" s="152"/>
      <c r="P118" s="152"/>
      <c r="Q118" s="151"/>
      <c r="R118" s="151"/>
      <c r="S118" s="151"/>
      <c r="T118" s="151"/>
      <c r="U118" s="151"/>
      <c r="V118" s="168" t="str">
        <f t="shared" si="13"/>
        <v/>
      </c>
      <c r="W118" s="168" t="str">
        <f t="shared" si="14"/>
        <v/>
      </c>
      <c r="X118" s="228" t="str">
        <f t="shared" si="15"/>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1"/>
    </row>
    <row r="119" spans="1:33" ht="16" customHeight="1" x14ac:dyDescent="0.4">
      <c r="A119" s="320" t="str">
        <f>Input_Lieferant!B119&amp;""</f>
        <v/>
      </c>
      <c r="B119" s="168" t="str">
        <f>Input_Lieferant!D119</f>
        <v/>
      </c>
      <c r="C119" s="156"/>
      <c r="D119" s="156"/>
      <c r="E119" s="156"/>
      <c r="F119" s="156"/>
      <c r="G119" s="156" t="str">
        <f t="shared" si="12"/>
        <v/>
      </c>
      <c r="H119" s="220"/>
      <c r="I119" s="151"/>
      <c r="J119" s="151"/>
      <c r="K119" s="151"/>
      <c r="L119" s="151"/>
      <c r="M119" s="151"/>
      <c r="N119" s="221"/>
      <c r="O119" s="152"/>
      <c r="P119" s="152"/>
      <c r="Q119" s="151"/>
      <c r="R119" s="151"/>
      <c r="S119" s="151"/>
      <c r="T119" s="151"/>
      <c r="U119" s="151"/>
      <c r="V119" s="168" t="str">
        <f t="shared" si="13"/>
        <v/>
      </c>
      <c r="W119" s="168" t="str">
        <f t="shared" si="14"/>
        <v/>
      </c>
      <c r="X119" s="228" t="str">
        <f t="shared" si="15"/>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1"/>
    </row>
    <row r="120" spans="1:33" ht="16" customHeight="1" x14ac:dyDescent="0.4">
      <c r="A120" s="320" t="str">
        <f>Input_Lieferant!B120&amp;""</f>
        <v/>
      </c>
      <c r="B120" s="168" t="str">
        <f>Input_Lieferant!D120</f>
        <v/>
      </c>
      <c r="C120" s="156"/>
      <c r="D120" s="156"/>
      <c r="E120" s="156"/>
      <c r="F120" s="156"/>
      <c r="G120" s="156" t="str">
        <f t="shared" si="12"/>
        <v/>
      </c>
      <c r="H120" s="220"/>
      <c r="I120" s="151"/>
      <c r="J120" s="151"/>
      <c r="K120" s="151"/>
      <c r="L120" s="151"/>
      <c r="M120" s="151"/>
      <c r="N120" s="221"/>
      <c r="O120" s="152"/>
      <c r="P120" s="152"/>
      <c r="Q120" s="151"/>
      <c r="R120" s="151"/>
      <c r="S120" s="151"/>
      <c r="T120" s="151"/>
      <c r="U120" s="151"/>
      <c r="V120" s="168" t="str">
        <f t="shared" si="13"/>
        <v/>
      </c>
      <c r="W120" s="168" t="str">
        <f t="shared" si="14"/>
        <v/>
      </c>
      <c r="X120" s="228" t="str">
        <f t="shared" si="15"/>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1"/>
    </row>
    <row r="121" spans="1:33" ht="16" customHeight="1" x14ac:dyDescent="0.4">
      <c r="A121" s="320" t="str">
        <f>Input_Lieferant!B121&amp;""</f>
        <v/>
      </c>
      <c r="B121" s="168" t="str">
        <f>Input_Lieferant!D121</f>
        <v/>
      </c>
      <c r="C121" s="156"/>
      <c r="D121" s="156"/>
      <c r="E121" s="156"/>
      <c r="F121" s="156"/>
      <c r="G121" s="156" t="str">
        <f t="shared" si="12"/>
        <v/>
      </c>
      <c r="H121" s="220"/>
      <c r="I121" s="151"/>
      <c r="J121" s="151"/>
      <c r="K121" s="151"/>
      <c r="L121" s="151"/>
      <c r="M121" s="151"/>
      <c r="N121" s="221"/>
      <c r="O121" s="152"/>
      <c r="P121" s="152"/>
      <c r="Q121" s="151"/>
      <c r="R121" s="151"/>
      <c r="S121" s="151"/>
      <c r="T121" s="151"/>
      <c r="U121" s="151"/>
      <c r="V121" s="168" t="str">
        <f t="shared" si="13"/>
        <v/>
      </c>
      <c r="W121" s="168" t="str">
        <f t="shared" si="14"/>
        <v/>
      </c>
      <c r="X121" s="228" t="str">
        <f t="shared" si="15"/>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1"/>
    </row>
    <row r="122" spans="1:33" ht="16" customHeight="1" x14ac:dyDescent="0.4">
      <c r="A122" s="320" t="str">
        <f>Input_Lieferant!B122&amp;""</f>
        <v/>
      </c>
      <c r="B122" s="168" t="str">
        <f>Input_Lieferant!D122</f>
        <v/>
      </c>
      <c r="C122" s="156"/>
      <c r="D122" s="156"/>
      <c r="E122" s="156"/>
      <c r="F122" s="156"/>
      <c r="G122" s="156" t="str">
        <f t="shared" si="12"/>
        <v/>
      </c>
      <c r="H122" s="220"/>
      <c r="I122" s="151"/>
      <c r="J122" s="151"/>
      <c r="K122" s="151"/>
      <c r="L122" s="151"/>
      <c r="M122" s="151"/>
      <c r="N122" s="221"/>
      <c r="O122" s="152"/>
      <c r="P122" s="152"/>
      <c r="Q122" s="151"/>
      <c r="R122" s="151"/>
      <c r="S122" s="151"/>
      <c r="T122" s="151"/>
      <c r="U122" s="151"/>
      <c r="V122" s="168" t="str">
        <f t="shared" si="13"/>
        <v/>
      </c>
      <c r="W122" s="168" t="str">
        <f t="shared" si="14"/>
        <v/>
      </c>
      <c r="X122" s="228" t="str">
        <f t="shared" si="15"/>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1"/>
    </row>
    <row r="123" spans="1:33" ht="16" customHeight="1" x14ac:dyDescent="0.4">
      <c r="A123" s="320" t="str">
        <f>Input_Lieferant!B123&amp;""</f>
        <v/>
      </c>
      <c r="B123" s="168" t="str">
        <f>Input_Lieferant!D123</f>
        <v/>
      </c>
      <c r="C123" s="156"/>
      <c r="D123" s="156"/>
      <c r="E123" s="156"/>
      <c r="F123" s="156"/>
      <c r="G123" s="156" t="str">
        <f t="shared" si="12"/>
        <v/>
      </c>
      <c r="H123" s="220"/>
      <c r="I123" s="151"/>
      <c r="J123" s="151"/>
      <c r="K123" s="151"/>
      <c r="L123" s="151"/>
      <c r="M123" s="151"/>
      <c r="N123" s="221"/>
      <c r="O123" s="152"/>
      <c r="P123" s="152"/>
      <c r="Q123" s="151"/>
      <c r="R123" s="151"/>
      <c r="S123" s="151"/>
      <c r="T123" s="151"/>
      <c r="U123" s="151"/>
      <c r="V123" s="168" t="str">
        <f t="shared" si="13"/>
        <v/>
      </c>
      <c r="W123" s="168" t="str">
        <f t="shared" si="14"/>
        <v/>
      </c>
      <c r="X123" s="228" t="str">
        <f t="shared" si="15"/>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1"/>
    </row>
    <row r="124" spans="1:33" ht="16" customHeight="1" x14ac:dyDescent="0.4">
      <c r="A124" s="320" t="str">
        <f>Input_Lieferant!B124&amp;""</f>
        <v/>
      </c>
      <c r="B124" s="168" t="str">
        <f>Input_Lieferant!D124</f>
        <v/>
      </c>
      <c r="C124" s="156"/>
      <c r="D124" s="156"/>
      <c r="E124" s="156"/>
      <c r="F124" s="156"/>
      <c r="G124" s="156" t="str">
        <f t="shared" si="12"/>
        <v/>
      </c>
      <c r="H124" s="220"/>
      <c r="I124" s="151"/>
      <c r="J124" s="151"/>
      <c r="K124" s="151"/>
      <c r="L124" s="151"/>
      <c r="M124" s="151"/>
      <c r="N124" s="221"/>
      <c r="O124" s="152"/>
      <c r="P124" s="152"/>
      <c r="Q124" s="151"/>
      <c r="R124" s="151"/>
      <c r="S124" s="151"/>
      <c r="T124" s="151"/>
      <c r="U124" s="151"/>
      <c r="V124" s="168" t="str">
        <f t="shared" si="13"/>
        <v/>
      </c>
      <c r="W124" s="168" t="str">
        <f t="shared" si="14"/>
        <v/>
      </c>
      <c r="X124" s="228" t="str">
        <f t="shared" si="15"/>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1"/>
    </row>
    <row r="125" spans="1:33" ht="16" customHeight="1" x14ac:dyDescent="0.4">
      <c r="A125" s="320" t="str">
        <f>Input_Lieferant!B125&amp;""</f>
        <v/>
      </c>
      <c r="B125" s="168" t="str">
        <f>Input_Lieferant!D125</f>
        <v/>
      </c>
      <c r="C125" s="156"/>
      <c r="D125" s="156"/>
      <c r="E125" s="156"/>
      <c r="F125" s="156"/>
      <c r="G125" s="156" t="str">
        <f t="shared" si="12"/>
        <v/>
      </c>
      <c r="H125" s="220"/>
      <c r="I125" s="151"/>
      <c r="J125" s="151"/>
      <c r="K125" s="151"/>
      <c r="L125" s="151"/>
      <c r="M125" s="151"/>
      <c r="N125" s="221"/>
      <c r="O125" s="152"/>
      <c r="P125" s="152"/>
      <c r="Q125" s="151"/>
      <c r="R125" s="151"/>
      <c r="S125" s="151"/>
      <c r="T125" s="151"/>
      <c r="U125" s="151"/>
      <c r="V125" s="168" t="str">
        <f t="shared" si="13"/>
        <v/>
      </c>
      <c r="W125" s="168" t="str">
        <f t="shared" si="14"/>
        <v/>
      </c>
      <c r="X125" s="228" t="str">
        <f t="shared" si="15"/>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1"/>
    </row>
    <row r="126" spans="1:33" ht="16" customHeight="1" x14ac:dyDescent="0.4">
      <c r="A126" s="320" t="str">
        <f>Input_Lieferant!B126&amp;""</f>
        <v/>
      </c>
      <c r="B126" s="168" t="str">
        <f>Input_Lieferant!D126</f>
        <v/>
      </c>
      <c r="C126" s="156"/>
      <c r="D126" s="156"/>
      <c r="E126" s="156"/>
      <c r="F126" s="156"/>
      <c r="G126" s="156" t="str">
        <f t="shared" si="12"/>
        <v/>
      </c>
      <c r="H126" s="220"/>
      <c r="I126" s="151"/>
      <c r="J126" s="151"/>
      <c r="K126" s="151"/>
      <c r="L126" s="151"/>
      <c r="M126" s="151"/>
      <c r="N126" s="221"/>
      <c r="O126" s="152"/>
      <c r="P126" s="152"/>
      <c r="Q126" s="151"/>
      <c r="R126" s="151"/>
      <c r="S126" s="151"/>
      <c r="T126" s="151"/>
      <c r="U126" s="151"/>
      <c r="V126" s="168" t="str">
        <f t="shared" si="13"/>
        <v/>
      </c>
      <c r="W126" s="168" t="str">
        <f t="shared" si="14"/>
        <v/>
      </c>
      <c r="X126" s="228" t="str">
        <f t="shared" si="15"/>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1"/>
    </row>
    <row r="127" spans="1:33" ht="16" customHeight="1" x14ac:dyDescent="0.4">
      <c r="A127" s="320" t="str">
        <f>Input_Lieferant!B127&amp;""</f>
        <v/>
      </c>
      <c r="B127" s="168" t="str">
        <f>Input_Lieferant!D127</f>
        <v/>
      </c>
      <c r="C127" s="156"/>
      <c r="D127" s="156"/>
      <c r="E127" s="156"/>
      <c r="F127" s="156"/>
      <c r="G127" s="156" t="str">
        <f t="shared" si="12"/>
        <v/>
      </c>
      <c r="H127" s="220"/>
      <c r="I127" s="151"/>
      <c r="J127" s="151"/>
      <c r="K127" s="151"/>
      <c r="L127" s="151"/>
      <c r="M127" s="151"/>
      <c r="N127" s="221"/>
      <c r="O127" s="152"/>
      <c r="P127" s="152"/>
      <c r="Q127" s="151"/>
      <c r="R127" s="151"/>
      <c r="S127" s="151"/>
      <c r="T127" s="151"/>
      <c r="U127" s="151"/>
      <c r="V127" s="168" t="str">
        <f t="shared" si="13"/>
        <v/>
      </c>
      <c r="W127" s="168" t="str">
        <f t="shared" si="14"/>
        <v/>
      </c>
      <c r="X127" s="228" t="str">
        <f t="shared" si="15"/>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1"/>
    </row>
    <row r="128" spans="1:33" ht="16" customHeight="1" x14ac:dyDescent="0.4">
      <c r="A128" s="320" t="str">
        <f>Input_Lieferant!B128&amp;""</f>
        <v/>
      </c>
      <c r="B128" s="168" t="str">
        <f>Input_Lieferant!D128</f>
        <v/>
      </c>
      <c r="C128" s="156"/>
      <c r="D128" s="156"/>
      <c r="E128" s="156"/>
      <c r="F128" s="156"/>
      <c r="G128" s="156" t="str">
        <f t="shared" si="12"/>
        <v/>
      </c>
      <c r="H128" s="220"/>
      <c r="I128" s="151"/>
      <c r="J128" s="151"/>
      <c r="K128" s="151"/>
      <c r="L128" s="151"/>
      <c r="M128" s="151"/>
      <c r="N128" s="221"/>
      <c r="O128" s="152"/>
      <c r="P128" s="152"/>
      <c r="Q128" s="151"/>
      <c r="R128" s="151"/>
      <c r="S128" s="151"/>
      <c r="T128" s="151"/>
      <c r="U128" s="151"/>
      <c r="V128" s="168" t="str">
        <f t="shared" si="13"/>
        <v/>
      </c>
      <c r="W128" s="168" t="str">
        <f t="shared" si="14"/>
        <v/>
      </c>
      <c r="X128" s="228" t="str">
        <f t="shared" si="15"/>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1"/>
    </row>
    <row r="129" spans="1:33" ht="16" customHeight="1" x14ac:dyDescent="0.4">
      <c r="A129" s="320" t="str">
        <f>Input_Lieferant!B129&amp;""</f>
        <v/>
      </c>
      <c r="B129" s="168" t="str">
        <f>Input_Lieferant!D129</f>
        <v/>
      </c>
      <c r="C129" s="156"/>
      <c r="D129" s="156"/>
      <c r="E129" s="156"/>
      <c r="F129" s="156"/>
      <c r="G129" s="156" t="str">
        <f t="shared" si="12"/>
        <v/>
      </c>
      <c r="H129" s="220"/>
      <c r="I129" s="151"/>
      <c r="J129" s="151"/>
      <c r="K129" s="151"/>
      <c r="L129" s="151"/>
      <c r="M129" s="151"/>
      <c r="N129" s="221"/>
      <c r="O129" s="152"/>
      <c r="P129" s="152"/>
      <c r="Q129" s="151"/>
      <c r="R129" s="151"/>
      <c r="S129" s="151"/>
      <c r="T129" s="151"/>
      <c r="U129" s="151"/>
      <c r="V129" s="168" t="str">
        <f t="shared" si="13"/>
        <v/>
      </c>
      <c r="W129" s="168" t="str">
        <f t="shared" si="14"/>
        <v/>
      </c>
      <c r="X129" s="228" t="str">
        <f t="shared" si="15"/>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1"/>
    </row>
    <row r="130" spans="1:33" ht="16" customHeight="1" x14ac:dyDescent="0.4">
      <c r="A130" s="320" t="str">
        <f>Input_Lieferant!B130&amp;""</f>
        <v/>
      </c>
      <c r="B130" s="168" t="str">
        <f>Input_Lieferant!D130</f>
        <v/>
      </c>
      <c r="C130" s="156"/>
      <c r="D130" s="156"/>
      <c r="E130" s="156"/>
      <c r="F130" s="156"/>
      <c r="G130" s="156" t="str">
        <f t="shared" si="12"/>
        <v/>
      </c>
      <c r="H130" s="220"/>
      <c r="I130" s="151"/>
      <c r="J130" s="151"/>
      <c r="K130" s="151"/>
      <c r="L130" s="151"/>
      <c r="M130" s="151"/>
      <c r="N130" s="221"/>
      <c r="O130" s="152"/>
      <c r="P130" s="152"/>
      <c r="Q130" s="151"/>
      <c r="R130" s="151"/>
      <c r="S130" s="151"/>
      <c r="T130" s="151"/>
      <c r="U130" s="151"/>
      <c r="V130" s="168" t="str">
        <f t="shared" si="13"/>
        <v/>
      </c>
      <c r="W130" s="168" t="str">
        <f t="shared" si="14"/>
        <v/>
      </c>
      <c r="X130" s="228" t="str">
        <f t="shared" si="15"/>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1"/>
    </row>
    <row r="131" spans="1:33" ht="16" customHeight="1" x14ac:dyDescent="0.4">
      <c r="A131" s="320" t="str">
        <f>Input_Lieferant!B131&amp;""</f>
        <v/>
      </c>
      <c r="B131" s="168" t="str">
        <f>Input_Lieferant!D131</f>
        <v/>
      </c>
      <c r="C131" s="156"/>
      <c r="D131" s="156"/>
      <c r="E131" s="156"/>
      <c r="F131" s="156"/>
      <c r="G131" s="156" t="str">
        <f t="shared" si="12"/>
        <v/>
      </c>
      <c r="H131" s="220"/>
      <c r="I131" s="151"/>
      <c r="J131" s="151"/>
      <c r="K131" s="151"/>
      <c r="L131" s="151"/>
      <c r="M131" s="151"/>
      <c r="N131" s="221"/>
      <c r="O131" s="152"/>
      <c r="P131" s="152"/>
      <c r="Q131" s="151"/>
      <c r="R131" s="151"/>
      <c r="S131" s="151"/>
      <c r="T131" s="151"/>
      <c r="U131" s="151"/>
      <c r="V131" s="168" t="str">
        <f t="shared" si="13"/>
        <v/>
      </c>
      <c r="W131" s="168" t="str">
        <f t="shared" si="14"/>
        <v/>
      </c>
      <c r="X131" s="228" t="str">
        <f t="shared" si="15"/>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1"/>
    </row>
    <row r="132" spans="1:33" ht="16" customHeight="1" x14ac:dyDescent="0.4">
      <c r="A132" s="320" t="str">
        <f>Input_Lieferant!B132&amp;""</f>
        <v/>
      </c>
      <c r="B132" s="168" t="str">
        <f>Input_Lieferant!D132</f>
        <v/>
      </c>
      <c r="C132" s="156"/>
      <c r="D132" s="156"/>
      <c r="E132" s="156"/>
      <c r="F132" s="156"/>
      <c r="G132" s="156" t="str">
        <f t="shared" si="12"/>
        <v/>
      </c>
      <c r="H132" s="220"/>
      <c r="I132" s="151"/>
      <c r="J132" s="151"/>
      <c r="K132" s="151"/>
      <c r="L132" s="151"/>
      <c r="M132" s="151"/>
      <c r="N132" s="221"/>
      <c r="O132" s="152"/>
      <c r="P132" s="152"/>
      <c r="Q132" s="151"/>
      <c r="R132" s="151"/>
      <c r="S132" s="151"/>
      <c r="T132" s="151"/>
      <c r="U132" s="151"/>
      <c r="V132" s="168" t="str">
        <f t="shared" si="13"/>
        <v/>
      </c>
      <c r="W132" s="168" t="str">
        <f t="shared" si="14"/>
        <v/>
      </c>
      <c r="X132" s="228" t="str">
        <f t="shared" si="15"/>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1"/>
    </row>
    <row r="133" spans="1:33" ht="16" customHeight="1" x14ac:dyDescent="0.4">
      <c r="A133" s="320" t="str">
        <f>Input_Lieferant!B133&amp;""</f>
        <v/>
      </c>
      <c r="B133" s="168" t="str">
        <f>Input_Lieferant!D133</f>
        <v/>
      </c>
      <c r="C133" s="156"/>
      <c r="D133" s="156"/>
      <c r="E133" s="156"/>
      <c r="F133" s="156"/>
      <c r="G133" s="156" t="str">
        <f t="shared" si="12"/>
        <v/>
      </c>
      <c r="H133" s="220"/>
      <c r="I133" s="151"/>
      <c r="J133" s="151"/>
      <c r="K133" s="151"/>
      <c r="L133" s="151"/>
      <c r="M133" s="151"/>
      <c r="N133" s="221"/>
      <c r="O133" s="152"/>
      <c r="P133" s="152"/>
      <c r="Q133" s="151"/>
      <c r="R133" s="151"/>
      <c r="S133" s="151"/>
      <c r="T133" s="151"/>
      <c r="U133" s="151"/>
      <c r="V133" s="168" t="str">
        <f t="shared" si="13"/>
        <v/>
      </c>
      <c r="W133" s="168" t="str">
        <f t="shared" si="14"/>
        <v/>
      </c>
      <c r="X133" s="228" t="str">
        <f t="shared" si="15"/>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1"/>
    </row>
    <row r="134" spans="1:33" ht="16" customHeight="1" x14ac:dyDescent="0.4">
      <c r="A134" s="320" t="str">
        <f>Input_Lieferant!B134&amp;""</f>
        <v/>
      </c>
      <c r="B134" s="168" t="str">
        <f>Input_Lieferant!D134</f>
        <v/>
      </c>
      <c r="C134" s="156"/>
      <c r="D134" s="156"/>
      <c r="E134" s="156"/>
      <c r="F134" s="156"/>
      <c r="G134" s="156" t="str">
        <f t="shared" si="12"/>
        <v/>
      </c>
      <c r="H134" s="220"/>
      <c r="I134" s="151"/>
      <c r="J134" s="151"/>
      <c r="K134" s="151"/>
      <c r="L134" s="151"/>
      <c r="M134" s="151"/>
      <c r="N134" s="221"/>
      <c r="O134" s="152"/>
      <c r="P134" s="152"/>
      <c r="Q134" s="151"/>
      <c r="R134" s="151"/>
      <c r="S134" s="151"/>
      <c r="T134" s="151"/>
      <c r="U134" s="151"/>
      <c r="V134" s="168" t="str">
        <f t="shared" si="13"/>
        <v/>
      </c>
      <c r="W134" s="168" t="str">
        <f t="shared" si="14"/>
        <v/>
      </c>
      <c r="X134" s="228" t="str">
        <f t="shared" si="15"/>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1"/>
    </row>
    <row r="135" spans="1:33" ht="16" customHeight="1" x14ac:dyDescent="0.4">
      <c r="A135" s="320" t="str">
        <f>Input_Lieferant!B135&amp;""</f>
        <v/>
      </c>
      <c r="B135" s="168" t="str">
        <f>Input_Lieferant!D135</f>
        <v/>
      </c>
      <c r="C135" s="156"/>
      <c r="D135" s="156"/>
      <c r="E135" s="156"/>
      <c r="F135" s="156"/>
      <c r="G135" s="156" t="str">
        <f t="shared" si="12"/>
        <v/>
      </c>
      <c r="H135" s="220"/>
      <c r="I135" s="151"/>
      <c r="J135" s="151"/>
      <c r="K135" s="151"/>
      <c r="L135" s="151"/>
      <c r="M135" s="151"/>
      <c r="N135" s="221"/>
      <c r="O135" s="152"/>
      <c r="P135" s="152"/>
      <c r="Q135" s="151"/>
      <c r="R135" s="151"/>
      <c r="S135" s="151"/>
      <c r="T135" s="151"/>
      <c r="U135" s="151"/>
      <c r="V135" s="168" t="str">
        <f t="shared" si="13"/>
        <v/>
      </c>
      <c r="W135" s="168" t="str">
        <f t="shared" si="14"/>
        <v/>
      </c>
      <c r="X135" s="228" t="str">
        <f t="shared" si="15"/>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1"/>
    </row>
    <row r="136" spans="1:33" ht="16" customHeight="1" x14ac:dyDescent="0.4">
      <c r="A136" s="320" t="str">
        <f>Input_Lieferant!B136&amp;""</f>
        <v/>
      </c>
      <c r="B136" s="168" t="str">
        <f>Input_Lieferant!D136</f>
        <v/>
      </c>
      <c r="C136" s="156"/>
      <c r="D136" s="156"/>
      <c r="E136" s="156"/>
      <c r="F136" s="156"/>
      <c r="G136" s="156" t="str">
        <f t="shared" si="12"/>
        <v/>
      </c>
      <c r="H136" s="220"/>
      <c r="I136" s="151"/>
      <c r="J136" s="151"/>
      <c r="K136" s="151"/>
      <c r="L136" s="151"/>
      <c r="M136" s="151"/>
      <c r="N136" s="221"/>
      <c r="O136" s="152"/>
      <c r="P136" s="152"/>
      <c r="Q136" s="151"/>
      <c r="R136" s="151"/>
      <c r="S136" s="151"/>
      <c r="T136" s="151"/>
      <c r="U136" s="151"/>
      <c r="V136" s="168" t="str">
        <f t="shared" si="13"/>
        <v/>
      </c>
      <c r="W136" s="168" t="str">
        <f t="shared" si="14"/>
        <v/>
      </c>
      <c r="X136" s="228" t="str">
        <f t="shared" si="15"/>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1"/>
    </row>
    <row r="137" spans="1:33" ht="16" customHeight="1" x14ac:dyDescent="0.4">
      <c r="A137" s="320" t="str">
        <f>Input_Lieferant!B137&amp;""</f>
        <v/>
      </c>
      <c r="B137" s="168" t="str">
        <f>Input_Lieferant!D137</f>
        <v/>
      </c>
      <c r="C137" s="156"/>
      <c r="D137" s="156"/>
      <c r="E137" s="156"/>
      <c r="F137" s="156"/>
      <c r="G137" s="156" t="str">
        <f t="shared" si="12"/>
        <v/>
      </c>
      <c r="H137" s="220"/>
      <c r="I137" s="151"/>
      <c r="J137" s="151"/>
      <c r="K137" s="151"/>
      <c r="L137" s="151"/>
      <c r="M137" s="151"/>
      <c r="N137" s="221"/>
      <c r="O137" s="152"/>
      <c r="P137" s="152"/>
      <c r="Q137" s="151"/>
      <c r="R137" s="151"/>
      <c r="S137" s="151"/>
      <c r="T137" s="151"/>
      <c r="U137" s="151"/>
      <c r="V137" s="168" t="str">
        <f t="shared" ref="V137:V158" si="16">IF(A137&lt;&gt;"", IF(C137="0800", "A100", "M100"), "")</f>
        <v/>
      </c>
      <c r="W137" s="168" t="str">
        <f t="shared" ref="W137:W158" si="17">IF(A137&lt;&gt;"", "V0", "")</f>
        <v/>
      </c>
      <c r="X137" s="228" t="str">
        <f t="shared" ref="X137:X158" si="18">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1"/>
    </row>
    <row r="138" spans="1:33" ht="16" customHeight="1" x14ac:dyDescent="0.4">
      <c r="A138" s="320" t="str">
        <f>Input_Lieferant!B138&amp;""</f>
        <v/>
      </c>
      <c r="B138" s="168" t="str">
        <f>Input_Lieferant!D138</f>
        <v/>
      </c>
      <c r="C138" s="156"/>
      <c r="D138" s="156"/>
      <c r="E138" s="156"/>
      <c r="F138" s="156"/>
      <c r="G138" s="156" t="str">
        <f t="shared" ref="G138:G158" si="19">IF(A138&lt;&gt;"", "NORM", "")</f>
        <v/>
      </c>
      <c r="H138" s="220"/>
      <c r="I138" s="151"/>
      <c r="J138" s="151"/>
      <c r="K138" s="151"/>
      <c r="L138" s="151"/>
      <c r="M138" s="151"/>
      <c r="N138" s="221"/>
      <c r="O138" s="152"/>
      <c r="P138" s="152"/>
      <c r="Q138" s="151"/>
      <c r="R138" s="151"/>
      <c r="S138" s="151"/>
      <c r="T138" s="151"/>
      <c r="U138" s="151"/>
      <c r="V138" s="168" t="str">
        <f t="shared" si="16"/>
        <v/>
      </c>
      <c r="W138" s="168" t="str">
        <f t="shared" si="17"/>
        <v/>
      </c>
      <c r="X138" s="228" t="str">
        <f t="shared" si="18"/>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1"/>
    </row>
    <row r="139" spans="1:33" ht="16" customHeight="1" x14ac:dyDescent="0.4">
      <c r="A139" s="320" t="str">
        <f>Input_Lieferant!B139&amp;""</f>
        <v/>
      </c>
      <c r="B139" s="168" t="str">
        <f>Input_Lieferant!D139</f>
        <v/>
      </c>
      <c r="C139" s="156"/>
      <c r="D139" s="156"/>
      <c r="E139" s="156"/>
      <c r="F139" s="156"/>
      <c r="G139" s="156" t="str">
        <f t="shared" si="19"/>
        <v/>
      </c>
      <c r="H139" s="220"/>
      <c r="I139" s="151"/>
      <c r="J139" s="151"/>
      <c r="K139" s="151"/>
      <c r="L139" s="151"/>
      <c r="M139" s="151"/>
      <c r="N139" s="221"/>
      <c r="O139" s="152"/>
      <c r="P139" s="152"/>
      <c r="Q139" s="151"/>
      <c r="R139" s="151"/>
      <c r="S139" s="151"/>
      <c r="T139" s="151"/>
      <c r="U139" s="151"/>
      <c r="V139" s="168" t="str">
        <f t="shared" si="16"/>
        <v/>
      </c>
      <c r="W139" s="168" t="str">
        <f t="shared" si="17"/>
        <v/>
      </c>
      <c r="X139" s="228" t="str">
        <f t="shared" si="18"/>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1"/>
    </row>
    <row r="140" spans="1:33" ht="16" customHeight="1" x14ac:dyDescent="0.4">
      <c r="A140" s="320" t="str">
        <f>Input_Lieferant!B140&amp;""</f>
        <v/>
      </c>
      <c r="B140" s="168" t="str">
        <f>Input_Lieferant!D140</f>
        <v/>
      </c>
      <c r="C140" s="156"/>
      <c r="D140" s="156"/>
      <c r="E140" s="156"/>
      <c r="F140" s="156"/>
      <c r="G140" s="156" t="str">
        <f t="shared" si="19"/>
        <v/>
      </c>
      <c r="H140" s="220"/>
      <c r="I140" s="151"/>
      <c r="J140" s="151"/>
      <c r="K140" s="151"/>
      <c r="L140" s="151"/>
      <c r="M140" s="151"/>
      <c r="N140" s="221"/>
      <c r="O140" s="152"/>
      <c r="P140" s="152"/>
      <c r="Q140" s="151"/>
      <c r="R140" s="151"/>
      <c r="S140" s="151"/>
      <c r="T140" s="151"/>
      <c r="U140" s="151"/>
      <c r="V140" s="168" t="str">
        <f t="shared" si="16"/>
        <v/>
      </c>
      <c r="W140" s="168" t="str">
        <f t="shared" si="17"/>
        <v/>
      </c>
      <c r="X140" s="228" t="str">
        <f t="shared" si="18"/>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1"/>
    </row>
    <row r="141" spans="1:33" ht="16" customHeight="1" x14ac:dyDescent="0.4">
      <c r="A141" s="320" t="str">
        <f>Input_Lieferant!B141&amp;""</f>
        <v/>
      </c>
      <c r="B141" s="168" t="str">
        <f>Input_Lieferant!D141</f>
        <v/>
      </c>
      <c r="C141" s="156"/>
      <c r="D141" s="156"/>
      <c r="E141" s="156"/>
      <c r="F141" s="156"/>
      <c r="G141" s="156" t="str">
        <f t="shared" si="19"/>
        <v/>
      </c>
      <c r="H141" s="220"/>
      <c r="I141" s="151"/>
      <c r="J141" s="151"/>
      <c r="K141" s="151"/>
      <c r="L141" s="151"/>
      <c r="M141" s="151"/>
      <c r="N141" s="221"/>
      <c r="O141" s="152"/>
      <c r="P141" s="152"/>
      <c r="Q141" s="151"/>
      <c r="R141" s="151"/>
      <c r="S141" s="151"/>
      <c r="T141" s="151"/>
      <c r="U141" s="151"/>
      <c r="V141" s="168" t="str">
        <f t="shared" si="16"/>
        <v/>
      </c>
      <c r="W141" s="168" t="str">
        <f t="shared" si="17"/>
        <v/>
      </c>
      <c r="X141" s="228" t="str">
        <f t="shared" si="18"/>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1"/>
    </row>
    <row r="142" spans="1:33" ht="16" customHeight="1" x14ac:dyDescent="0.4">
      <c r="A142" s="320" t="str">
        <f>Input_Lieferant!B142&amp;""</f>
        <v/>
      </c>
      <c r="B142" s="168" t="str">
        <f>Input_Lieferant!D142</f>
        <v/>
      </c>
      <c r="C142" s="156"/>
      <c r="D142" s="156"/>
      <c r="E142" s="156"/>
      <c r="F142" s="156"/>
      <c r="G142" s="156" t="str">
        <f t="shared" si="19"/>
        <v/>
      </c>
      <c r="H142" s="220"/>
      <c r="I142" s="151"/>
      <c r="J142" s="151"/>
      <c r="K142" s="151"/>
      <c r="L142" s="151"/>
      <c r="M142" s="151"/>
      <c r="N142" s="221"/>
      <c r="O142" s="152"/>
      <c r="P142" s="152"/>
      <c r="Q142" s="151"/>
      <c r="R142" s="151"/>
      <c r="S142" s="151"/>
      <c r="T142" s="151"/>
      <c r="U142" s="151"/>
      <c r="V142" s="168" t="str">
        <f t="shared" si="16"/>
        <v/>
      </c>
      <c r="W142" s="168" t="str">
        <f t="shared" si="17"/>
        <v/>
      </c>
      <c r="X142" s="228" t="str">
        <f t="shared" si="18"/>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1"/>
    </row>
    <row r="143" spans="1:33" ht="16" customHeight="1" x14ac:dyDescent="0.4">
      <c r="A143" s="320" t="str">
        <f>Input_Lieferant!B143&amp;""</f>
        <v/>
      </c>
      <c r="B143" s="168" t="str">
        <f>Input_Lieferant!D143</f>
        <v/>
      </c>
      <c r="C143" s="156"/>
      <c r="D143" s="156"/>
      <c r="E143" s="156"/>
      <c r="F143" s="156"/>
      <c r="G143" s="156" t="str">
        <f t="shared" si="19"/>
        <v/>
      </c>
      <c r="H143" s="220"/>
      <c r="I143" s="151"/>
      <c r="J143" s="151"/>
      <c r="K143" s="151"/>
      <c r="L143" s="151"/>
      <c r="M143" s="151"/>
      <c r="N143" s="221"/>
      <c r="O143" s="152"/>
      <c r="P143" s="152"/>
      <c r="Q143" s="151"/>
      <c r="R143" s="151"/>
      <c r="S143" s="151"/>
      <c r="T143" s="151"/>
      <c r="U143" s="151"/>
      <c r="V143" s="168" t="str">
        <f t="shared" si="16"/>
        <v/>
      </c>
      <c r="W143" s="168" t="str">
        <f t="shared" si="17"/>
        <v/>
      </c>
      <c r="X143" s="228" t="str">
        <f t="shared" si="18"/>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1"/>
    </row>
    <row r="144" spans="1:33" ht="16" customHeight="1" x14ac:dyDescent="0.4">
      <c r="A144" s="320" t="str">
        <f>Input_Lieferant!B144&amp;""</f>
        <v/>
      </c>
      <c r="B144" s="168" t="str">
        <f>Input_Lieferant!D144</f>
        <v/>
      </c>
      <c r="C144" s="156"/>
      <c r="D144" s="156"/>
      <c r="E144" s="156"/>
      <c r="F144" s="156"/>
      <c r="G144" s="156" t="str">
        <f t="shared" si="19"/>
        <v/>
      </c>
      <c r="H144" s="220"/>
      <c r="I144" s="151"/>
      <c r="J144" s="151"/>
      <c r="K144" s="151"/>
      <c r="L144" s="151"/>
      <c r="M144" s="151"/>
      <c r="N144" s="221"/>
      <c r="O144" s="152"/>
      <c r="P144" s="152"/>
      <c r="Q144" s="151"/>
      <c r="R144" s="151"/>
      <c r="S144" s="151"/>
      <c r="T144" s="151"/>
      <c r="U144" s="151"/>
      <c r="V144" s="168" t="str">
        <f t="shared" si="16"/>
        <v/>
      </c>
      <c r="W144" s="168" t="str">
        <f t="shared" si="17"/>
        <v/>
      </c>
      <c r="X144" s="228" t="str">
        <f t="shared" si="18"/>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1"/>
    </row>
    <row r="145" spans="1:33" ht="16" customHeight="1" x14ac:dyDescent="0.4">
      <c r="A145" s="320" t="str">
        <f>Input_Lieferant!B145&amp;""</f>
        <v/>
      </c>
      <c r="B145" s="168" t="str">
        <f>Input_Lieferant!D145</f>
        <v/>
      </c>
      <c r="C145" s="156"/>
      <c r="D145" s="156"/>
      <c r="E145" s="156"/>
      <c r="F145" s="156"/>
      <c r="G145" s="156" t="str">
        <f t="shared" si="19"/>
        <v/>
      </c>
      <c r="H145" s="220"/>
      <c r="I145" s="151"/>
      <c r="J145" s="151"/>
      <c r="K145" s="151"/>
      <c r="L145" s="151"/>
      <c r="M145" s="151"/>
      <c r="N145" s="221"/>
      <c r="O145" s="152"/>
      <c r="P145" s="152"/>
      <c r="Q145" s="151"/>
      <c r="R145" s="151"/>
      <c r="S145" s="151"/>
      <c r="T145" s="151"/>
      <c r="U145" s="151"/>
      <c r="V145" s="168" t="str">
        <f t="shared" si="16"/>
        <v/>
      </c>
      <c r="W145" s="168" t="str">
        <f t="shared" si="17"/>
        <v/>
      </c>
      <c r="X145" s="228" t="str">
        <f t="shared" si="18"/>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1"/>
    </row>
    <row r="146" spans="1:33" ht="16" customHeight="1" x14ac:dyDescent="0.4">
      <c r="A146" s="320" t="str">
        <f>Input_Lieferant!B146&amp;""</f>
        <v/>
      </c>
      <c r="B146" s="168" t="str">
        <f>Input_Lieferant!D146</f>
        <v/>
      </c>
      <c r="C146" s="156"/>
      <c r="D146" s="156"/>
      <c r="E146" s="156"/>
      <c r="F146" s="156"/>
      <c r="G146" s="156" t="str">
        <f t="shared" si="19"/>
        <v/>
      </c>
      <c r="H146" s="220"/>
      <c r="I146" s="151"/>
      <c r="J146" s="151"/>
      <c r="K146" s="151"/>
      <c r="L146" s="151"/>
      <c r="M146" s="151"/>
      <c r="N146" s="221"/>
      <c r="O146" s="152"/>
      <c r="P146" s="152"/>
      <c r="Q146" s="151"/>
      <c r="R146" s="151"/>
      <c r="S146" s="151"/>
      <c r="T146" s="151"/>
      <c r="U146" s="151"/>
      <c r="V146" s="168" t="str">
        <f t="shared" si="16"/>
        <v/>
      </c>
      <c r="W146" s="168" t="str">
        <f t="shared" si="17"/>
        <v/>
      </c>
      <c r="X146" s="228" t="str">
        <f t="shared" si="18"/>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1"/>
    </row>
    <row r="147" spans="1:33" ht="16" customHeight="1" x14ac:dyDescent="0.4">
      <c r="A147" s="320" t="str">
        <f>Input_Lieferant!B147&amp;""</f>
        <v/>
      </c>
      <c r="B147" s="168" t="str">
        <f>Input_Lieferant!D147</f>
        <v/>
      </c>
      <c r="C147" s="156"/>
      <c r="D147" s="156"/>
      <c r="E147" s="156"/>
      <c r="F147" s="156"/>
      <c r="G147" s="156" t="str">
        <f t="shared" si="19"/>
        <v/>
      </c>
      <c r="H147" s="220"/>
      <c r="I147" s="151"/>
      <c r="J147" s="151"/>
      <c r="K147" s="151"/>
      <c r="L147" s="151"/>
      <c r="M147" s="151"/>
      <c r="N147" s="221"/>
      <c r="O147" s="152"/>
      <c r="P147" s="152"/>
      <c r="Q147" s="151"/>
      <c r="R147" s="151"/>
      <c r="S147" s="151"/>
      <c r="T147" s="151"/>
      <c r="U147" s="151"/>
      <c r="V147" s="168" t="str">
        <f t="shared" si="16"/>
        <v/>
      </c>
      <c r="W147" s="168" t="str">
        <f t="shared" si="17"/>
        <v/>
      </c>
      <c r="X147" s="228" t="str">
        <f t="shared" si="18"/>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1"/>
    </row>
    <row r="148" spans="1:33" ht="16" customHeight="1" x14ac:dyDescent="0.4">
      <c r="A148" s="320" t="str">
        <f>Input_Lieferant!B148&amp;""</f>
        <v/>
      </c>
      <c r="B148" s="168" t="str">
        <f>Input_Lieferant!D148</f>
        <v/>
      </c>
      <c r="C148" s="156"/>
      <c r="D148" s="156"/>
      <c r="E148" s="156"/>
      <c r="F148" s="156"/>
      <c r="G148" s="156" t="str">
        <f t="shared" si="19"/>
        <v/>
      </c>
      <c r="H148" s="220"/>
      <c r="I148" s="151"/>
      <c r="J148" s="151"/>
      <c r="K148" s="151"/>
      <c r="L148" s="151"/>
      <c r="M148" s="151"/>
      <c r="N148" s="221"/>
      <c r="O148" s="152"/>
      <c r="P148" s="152"/>
      <c r="Q148" s="151"/>
      <c r="R148" s="151"/>
      <c r="S148" s="151"/>
      <c r="T148" s="151"/>
      <c r="U148" s="151"/>
      <c r="V148" s="168" t="str">
        <f t="shared" si="16"/>
        <v/>
      </c>
      <c r="W148" s="168" t="str">
        <f t="shared" si="17"/>
        <v/>
      </c>
      <c r="X148" s="228" t="str">
        <f t="shared" si="18"/>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1"/>
    </row>
    <row r="149" spans="1:33" ht="16" customHeight="1" x14ac:dyDescent="0.4">
      <c r="A149" s="320" t="str">
        <f>Input_Lieferant!B149&amp;""</f>
        <v/>
      </c>
      <c r="B149" s="168" t="str">
        <f>Input_Lieferant!D149</f>
        <v/>
      </c>
      <c r="C149" s="156"/>
      <c r="D149" s="156"/>
      <c r="E149" s="156"/>
      <c r="F149" s="156"/>
      <c r="G149" s="156" t="str">
        <f t="shared" si="19"/>
        <v/>
      </c>
      <c r="H149" s="220"/>
      <c r="I149" s="151"/>
      <c r="J149" s="151"/>
      <c r="K149" s="151"/>
      <c r="L149" s="151"/>
      <c r="M149" s="151"/>
      <c r="N149" s="221"/>
      <c r="O149" s="152"/>
      <c r="P149" s="152"/>
      <c r="Q149" s="151"/>
      <c r="R149" s="151"/>
      <c r="S149" s="151"/>
      <c r="T149" s="151"/>
      <c r="U149" s="151"/>
      <c r="V149" s="168" t="str">
        <f t="shared" si="16"/>
        <v/>
      </c>
      <c r="W149" s="168" t="str">
        <f t="shared" si="17"/>
        <v/>
      </c>
      <c r="X149" s="228" t="str">
        <f t="shared" si="18"/>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1"/>
    </row>
    <row r="150" spans="1:33" ht="16" customHeight="1" x14ac:dyDescent="0.4">
      <c r="A150" s="320" t="str">
        <f>Input_Lieferant!B150&amp;""</f>
        <v/>
      </c>
      <c r="B150" s="168" t="str">
        <f>Input_Lieferant!D150</f>
        <v/>
      </c>
      <c r="C150" s="156"/>
      <c r="D150" s="156"/>
      <c r="E150" s="156"/>
      <c r="F150" s="156"/>
      <c r="G150" s="156" t="str">
        <f t="shared" si="19"/>
        <v/>
      </c>
      <c r="H150" s="220"/>
      <c r="I150" s="151"/>
      <c r="J150" s="151"/>
      <c r="K150" s="151"/>
      <c r="L150" s="151"/>
      <c r="M150" s="151"/>
      <c r="N150" s="221"/>
      <c r="O150" s="152"/>
      <c r="P150" s="152"/>
      <c r="Q150" s="151"/>
      <c r="R150" s="151"/>
      <c r="S150" s="151"/>
      <c r="T150" s="151"/>
      <c r="U150" s="151"/>
      <c r="V150" s="168" t="str">
        <f t="shared" si="16"/>
        <v/>
      </c>
      <c r="W150" s="168" t="str">
        <f t="shared" si="17"/>
        <v/>
      </c>
      <c r="X150" s="228" t="str">
        <f t="shared" si="18"/>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1"/>
    </row>
    <row r="151" spans="1:33" ht="16" customHeight="1" x14ac:dyDescent="0.4">
      <c r="A151" s="320" t="str">
        <f>Input_Lieferant!B151&amp;""</f>
        <v/>
      </c>
      <c r="B151" s="168" t="str">
        <f>Input_Lieferant!D151</f>
        <v/>
      </c>
      <c r="C151" s="156"/>
      <c r="D151" s="156"/>
      <c r="E151" s="156"/>
      <c r="F151" s="156"/>
      <c r="G151" s="156" t="str">
        <f t="shared" si="19"/>
        <v/>
      </c>
      <c r="H151" s="220"/>
      <c r="I151" s="151"/>
      <c r="J151" s="151"/>
      <c r="K151" s="151"/>
      <c r="L151" s="151"/>
      <c r="M151" s="151"/>
      <c r="N151" s="221"/>
      <c r="O151" s="152"/>
      <c r="P151" s="152"/>
      <c r="Q151" s="151"/>
      <c r="R151" s="151"/>
      <c r="S151" s="151"/>
      <c r="T151" s="151"/>
      <c r="U151" s="151"/>
      <c r="V151" s="168" t="str">
        <f t="shared" si="16"/>
        <v/>
      </c>
      <c r="W151" s="168" t="str">
        <f t="shared" si="17"/>
        <v/>
      </c>
      <c r="X151" s="228" t="str">
        <f t="shared" si="18"/>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1"/>
    </row>
    <row r="152" spans="1:33" ht="16" customHeight="1" x14ac:dyDescent="0.4">
      <c r="A152" s="320" t="str">
        <f>Input_Lieferant!B152&amp;""</f>
        <v/>
      </c>
      <c r="B152" s="168" t="str">
        <f>Input_Lieferant!D152</f>
        <v/>
      </c>
      <c r="C152" s="156"/>
      <c r="D152" s="156"/>
      <c r="E152" s="156"/>
      <c r="F152" s="156"/>
      <c r="G152" s="156" t="str">
        <f t="shared" si="19"/>
        <v/>
      </c>
      <c r="H152" s="220"/>
      <c r="I152" s="151"/>
      <c r="J152" s="151"/>
      <c r="K152" s="151"/>
      <c r="L152" s="151"/>
      <c r="M152" s="151"/>
      <c r="N152" s="221"/>
      <c r="O152" s="152"/>
      <c r="P152" s="152"/>
      <c r="Q152" s="151"/>
      <c r="R152" s="151"/>
      <c r="S152" s="151"/>
      <c r="T152" s="151"/>
      <c r="U152" s="151"/>
      <c r="V152" s="168" t="str">
        <f t="shared" si="16"/>
        <v/>
      </c>
      <c r="W152" s="168" t="str">
        <f t="shared" si="17"/>
        <v/>
      </c>
      <c r="X152" s="228" t="str">
        <f t="shared" si="18"/>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1"/>
    </row>
    <row r="153" spans="1:33" ht="16" customHeight="1" x14ac:dyDescent="0.4">
      <c r="A153" s="320" t="str">
        <f>Input_Lieferant!B153&amp;""</f>
        <v/>
      </c>
      <c r="B153" s="168" t="str">
        <f>Input_Lieferant!D153</f>
        <v/>
      </c>
      <c r="C153" s="156"/>
      <c r="D153" s="156"/>
      <c r="E153" s="156"/>
      <c r="F153" s="156"/>
      <c r="G153" s="156" t="str">
        <f t="shared" si="19"/>
        <v/>
      </c>
      <c r="H153" s="220"/>
      <c r="I153" s="151"/>
      <c r="J153" s="151"/>
      <c r="K153" s="151"/>
      <c r="L153" s="151"/>
      <c r="M153" s="151"/>
      <c r="N153" s="221"/>
      <c r="O153" s="152"/>
      <c r="P153" s="152"/>
      <c r="Q153" s="151"/>
      <c r="R153" s="151"/>
      <c r="S153" s="151"/>
      <c r="T153" s="151"/>
      <c r="U153" s="151"/>
      <c r="V153" s="168" t="str">
        <f t="shared" si="16"/>
        <v/>
      </c>
      <c r="W153" s="168" t="str">
        <f t="shared" si="17"/>
        <v/>
      </c>
      <c r="X153" s="228" t="str">
        <f t="shared" si="18"/>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1"/>
    </row>
    <row r="154" spans="1:33" ht="16" customHeight="1" x14ac:dyDescent="0.4">
      <c r="A154" s="320" t="str">
        <f>Input_Lieferant!B154&amp;""</f>
        <v/>
      </c>
      <c r="B154" s="168" t="str">
        <f>Input_Lieferant!D154</f>
        <v/>
      </c>
      <c r="C154" s="156"/>
      <c r="D154" s="156"/>
      <c r="E154" s="156"/>
      <c r="F154" s="156"/>
      <c r="G154" s="156" t="str">
        <f t="shared" si="19"/>
        <v/>
      </c>
      <c r="H154" s="220"/>
      <c r="I154" s="151"/>
      <c r="J154" s="151"/>
      <c r="K154" s="151"/>
      <c r="L154" s="151"/>
      <c r="M154" s="151"/>
      <c r="N154" s="221"/>
      <c r="O154" s="152"/>
      <c r="P154" s="152"/>
      <c r="Q154" s="151"/>
      <c r="R154" s="151"/>
      <c r="S154" s="151"/>
      <c r="T154" s="151"/>
      <c r="U154" s="151"/>
      <c r="V154" s="168" t="str">
        <f t="shared" si="16"/>
        <v/>
      </c>
      <c r="W154" s="168" t="str">
        <f t="shared" si="17"/>
        <v/>
      </c>
      <c r="X154" s="228" t="str">
        <f t="shared" si="18"/>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1"/>
    </row>
    <row r="155" spans="1:33" ht="16" customHeight="1" x14ac:dyDescent="0.4">
      <c r="A155" s="320" t="str">
        <f>Input_Lieferant!B155&amp;""</f>
        <v/>
      </c>
      <c r="B155" s="168" t="str">
        <f>Input_Lieferant!D155</f>
        <v/>
      </c>
      <c r="C155" s="156"/>
      <c r="D155" s="156"/>
      <c r="E155" s="156"/>
      <c r="F155" s="156"/>
      <c r="G155" s="156" t="str">
        <f t="shared" si="19"/>
        <v/>
      </c>
      <c r="H155" s="220"/>
      <c r="I155" s="151"/>
      <c r="J155" s="151"/>
      <c r="K155" s="151"/>
      <c r="L155" s="151"/>
      <c r="M155" s="151"/>
      <c r="N155" s="221"/>
      <c r="O155" s="152"/>
      <c r="P155" s="152"/>
      <c r="Q155" s="151"/>
      <c r="R155" s="151"/>
      <c r="S155" s="151"/>
      <c r="T155" s="151"/>
      <c r="U155" s="151"/>
      <c r="V155" s="168" t="str">
        <f t="shared" si="16"/>
        <v/>
      </c>
      <c r="W155" s="168" t="str">
        <f t="shared" si="17"/>
        <v/>
      </c>
      <c r="X155" s="228" t="str">
        <f t="shared" si="18"/>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1"/>
    </row>
    <row r="156" spans="1:33" ht="16" customHeight="1" x14ac:dyDescent="0.4">
      <c r="A156" s="320" t="str">
        <f>Input_Lieferant!B156&amp;""</f>
        <v/>
      </c>
      <c r="B156" s="168" t="str">
        <f>Input_Lieferant!D156</f>
        <v/>
      </c>
      <c r="C156" s="156"/>
      <c r="D156" s="156"/>
      <c r="E156" s="156"/>
      <c r="F156" s="156"/>
      <c r="G156" s="156" t="str">
        <f t="shared" si="19"/>
        <v/>
      </c>
      <c r="H156" s="220"/>
      <c r="I156" s="151"/>
      <c r="J156" s="151"/>
      <c r="K156" s="151"/>
      <c r="L156" s="151"/>
      <c r="M156" s="151"/>
      <c r="N156" s="221"/>
      <c r="O156" s="152"/>
      <c r="P156" s="152"/>
      <c r="Q156" s="151"/>
      <c r="R156" s="151"/>
      <c r="S156" s="151"/>
      <c r="T156" s="151"/>
      <c r="U156" s="151"/>
      <c r="V156" s="168" t="str">
        <f t="shared" si="16"/>
        <v/>
      </c>
      <c r="W156" s="168" t="str">
        <f t="shared" si="17"/>
        <v/>
      </c>
      <c r="X156" s="228" t="str">
        <f t="shared" si="18"/>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1"/>
    </row>
    <row r="157" spans="1:33" ht="16" customHeight="1" x14ac:dyDescent="0.4">
      <c r="A157" s="320" t="str">
        <f>Input_Lieferant!B157&amp;""</f>
        <v/>
      </c>
      <c r="B157" s="168" t="str">
        <f>Input_Lieferant!D157</f>
        <v/>
      </c>
      <c r="C157" s="156"/>
      <c r="D157" s="156"/>
      <c r="E157" s="156"/>
      <c r="F157" s="156"/>
      <c r="G157" s="156" t="str">
        <f t="shared" si="19"/>
        <v/>
      </c>
      <c r="H157" s="220"/>
      <c r="I157" s="151"/>
      <c r="J157" s="151"/>
      <c r="K157" s="151"/>
      <c r="L157" s="151"/>
      <c r="M157" s="151"/>
      <c r="N157" s="221"/>
      <c r="O157" s="152"/>
      <c r="P157" s="152"/>
      <c r="Q157" s="151"/>
      <c r="R157" s="151"/>
      <c r="S157" s="151"/>
      <c r="T157" s="151"/>
      <c r="U157" s="151"/>
      <c r="V157" s="168" t="str">
        <f t="shared" si="16"/>
        <v/>
      </c>
      <c r="W157" s="168" t="str">
        <f t="shared" si="17"/>
        <v/>
      </c>
      <c r="X157" s="228" t="str">
        <f t="shared" si="18"/>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1"/>
    </row>
    <row r="158" spans="1:33" ht="16" customHeight="1" thickBot="1" x14ac:dyDescent="0.45">
      <c r="A158" s="322" t="str">
        <f>Input_Lieferant!B158&amp;""</f>
        <v/>
      </c>
      <c r="B158" s="311" t="str">
        <f>Input_Lieferant!D158</f>
        <v/>
      </c>
      <c r="C158" s="312"/>
      <c r="D158" s="312"/>
      <c r="E158" s="312"/>
      <c r="F158" s="312"/>
      <c r="G158" s="312" t="str">
        <f t="shared" si="19"/>
        <v/>
      </c>
      <c r="H158" s="323"/>
      <c r="I158" s="312"/>
      <c r="J158" s="312"/>
      <c r="K158" s="312"/>
      <c r="L158" s="312"/>
      <c r="M158" s="312"/>
      <c r="N158" s="324"/>
      <c r="O158" s="312"/>
      <c r="P158" s="312"/>
      <c r="Q158" s="312"/>
      <c r="R158" s="312"/>
      <c r="S158" s="312"/>
      <c r="T158" s="312"/>
      <c r="U158" s="312"/>
      <c r="V158" s="311" t="str">
        <f t="shared" si="16"/>
        <v/>
      </c>
      <c r="W158" s="311" t="str">
        <f t="shared" si="17"/>
        <v/>
      </c>
      <c r="X158" s="325" t="str">
        <f t="shared" si="18"/>
        <v/>
      </c>
      <c r="Y158" s="313"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3" t="str">
        <f>IF(AND(Grunddaten!A158&lt;&gt;"", Y158&lt;&gt;""),2,"")</f>
        <v/>
      </c>
      <c r="AA158" s="312"/>
      <c r="AB158" s="312"/>
      <c r="AC158" s="312"/>
      <c r="AD158" s="312"/>
      <c r="AE158" s="312"/>
      <c r="AF158" s="312"/>
      <c r="AG158" s="326"/>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Vz5WYuYHK/3lXwsM2/9pYL3E3u6AG5Pb67vUDh4GCULBFt0IY1QevPUaARK7PBKsYYvtj5MGu9bKqSDSDB25Rg==" saltValue="FR3SjhuKHMb9WDUkt/+YWw=="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59: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6" bestFit="1" customWidth="1"/>
    <col min="2" max="2" width="34.53515625" style="338" bestFit="1" customWidth="1"/>
    <col min="3" max="3" width="19.15234375" style="336" customWidth="1"/>
    <col min="4" max="4" width="108.15234375" style="336" customWidth="1"/>
    <col min="5" max="16384" width="11.3828125" style="336"/>
  </cols>
  <sheetData>
    <row r="1" spans="1:7" s="335" customFormat="1" ht="75" customHeight="1" x14ac:dyDescent="0.35">
      <c r="A1" s="357" t="s">
        <v>33953</v>
      </c>
      <c r="B1" s="358" t="s">
        <v>33954</v>
      </c>
      <c r="C1" s="357" t="s">
        <v>34118</v>
      </c>
      <c r="D1" s="357" t="s">
        <v>33955</v>
      </c>
    </row>
    <row r="2" spans="1:7" s="337" customFormat="1" ht="15.9" x14ac:dyDescent="0.45">
      <c r="A2" s="376" t="s">
        <v>183</v>
      </c>
      <c r="B2" s="377"/>
      <c r="C2" s="377"/>
      <c r="D2" s="378"/>
      <c r="E2" s="336"/>
      <c r="F2" s="336"/>
      <c r="G2" s="336"/>
    </row>
    <row r="3" spans="1:7" ht="40" customHeight="1" x14ac:dyDescent="0.35">
      <c r="A3" s="347" t="s">
        <v>33956</v>
      </c>
      <c r="B3" s="343"/>
      <c r="C3" s="339" t="s">
        <v>107</v>
      </c>
      <c r="D3" s="342" t="s">
        <v>34121</v>
      </c>
    </row>
    <row r="4" spans="1:7" ht="40" customHeight="1" x14ac:dyDescent="0.35">
      <c r="A4" s="348" t="s">
        <v>32630</v>
      </c>
      <c r="B4" s="343"/>
      <c r="C4" s="339" t="s">
        <v>107</v>
      </c>
      <c r="D4" s="342" t="s">
        <v>34122</v>
      </c>
    </row>
    <row r="5" spans="1:7" ht="160" customHeight="1" x14ac:dyDescent="0.35">
      <c r="A5" s="349" t="s">
        <v>174</v>
      </c>
      <c r="B5" s="343" t="s">
        <v>99</v>
      </c>
      <c r="C5" s="339" t="s">
        <v>107</v>
      </c>
      <c r="D5" s="342" t="s">
        <v>34144</v>
      </c>
    </row>
    <row r="6" spans="1:7" ht="80.150000000000006" customHeight="1" x14ac:dyDescent="0.35">
      <c r="A6" s="349" t="s">
        <v>187</v>
      </c>
      <c r="B6" s="343" t="s">
        <v>127</v>
      </c>
      <c r="C6" s="339" t="s">
        <v>107</v>
      </c>
      <c r="D6" s="342" t="s">
        <v>34145</v>
      </c>
    </row>
    <row r="7" spans="1:7" ht="80.150000000000006" customHeight="1" x14ac:dyDescent="0.35">
      <c r="A7" s="349" t="s">
        <v>32633</v>
      </c>
      <c r="B7" s="343" t="s">
        <v>32637</v>
      </c>
      <c r="C7" s="339" t="s">
        <v>107</v>
      </c>
      <c r="D7" s="342" t="s">
        <v>34146</v>
      </c>
    </row>
    <row r="8" spans="1:7" ht="80.150000000000006" customHeight="1" x14ac:dyDescent="0.35">
      <c r="A8" s="349" t="s">
        <v>33989</v>
      </c>
      <c r="B8" s="343" t="s">
        <v>102</v>
      </c>
      <c r="C8" s="339" t="s">
        <v>107</v>
      </c>
      <c r="D8" s="379" t="s">
        <v>34123</v>
      </c>
    </row>
    <row r="9" spans="1:7" ht="80.150000000000006" customHeight="1" x14ac:dyDescent="0.35">
      <c r="A9" s="349" t="s">
        <v>33990</v>
      </c>
      <c r="B9" s="343" t="s">
        <v>103</v>
      </c>
      <c r="C9" s="340" t="s">
        <v>108</v>
      </c>
      <c r="D9" s="379"/>
    </row>
    <row r="10" spans="1:7" ht="80.150000000000006" customHeight="1" x14ac:dyDescent="0.35">
      <c r="A10" s="349" t="s">
        <v>33991</v>
      </c>
      <c r="B10" s="343" t="s">
        <v>104</v>
      </c>
      <c r="C10" s="339" t="s">
        <v>107</v>
      </c>
      <c r="D10" s="379" t="s">
        <v>34124</v>
      </c>
    </row>
    <row r="11" spans="1:7" ht="80.150000000000006" customHeight="1" x14ac:dyDescent="0.35">
      <c r="A11" s="349" t="s">
        <v>33992</v>
      </c>
      <c r="B11" s="343" t="s">
        <v>105</v>
      </c>
      <c r="C11" s="340" t="s">
        <v>108</v>
      </c>
      <c r="D11" s="379"/>
    </row>
    <row r="12" spans="1:7" ht="80.150000000000006" customHeight="1" x14ac:dyDescent="0.35">
      <c r="A12" s="349" t="s">
        <v>33993</v>
      </c>
      <c r="B12" s="343" t="s">
        <v>32681</v>
      </c>
      <c r="C12" s="339" t="s">
        <v>107</v>
      </c>
      <c r="D12" s="379" t="s">
        <v>34123</v>
      </c>
    </row>
    <row r="13" spans="1:7" ht="80.150000000000006" customHeight="1" x14ac:dyDescent="0.35">
      <c r="A13" s="349" t="s">
        <v>33994</v>
      </c>
      <c r="B13" s="343" t="s">
        <v>32638</v>
      </c>
      <c r="C13" s="340" t="s">
        <v>108</v>
      </c>
      <c r="D13" s="379"/>
    </row>
    <row r="14" spans="1:7" ht="80.150000000000006" customHeight="1" x14ac:dyDescent="0.35">
      <c r="A14" s="349" t="s">
        <v>32647</v>
      </c>
      <c r="B14" s="343" t="s">
        <v>6</v>
      </c>
      <c r="C14" s="339" t="s">
        <v>107</v>
      </c>
      <c r="D14" s="342" t="s">
        <v>34147</v>
      </c>
    </row>
    <row r="15" spans="1:7" ht="80.150000000000006" customHeight="1" x14ac:dyDescent="0.35">
      <c r="A15" s="349" t="s">
        <v>58</v>
      </c>
      <c r="B15" s="344" t="s">
        <v>8</v>
      </c>
      <c r="C15" s="339" t="s">
        <v>107</v>
      </c>
      <c r="D15" s="342" t="s">
        <v>34120</v>
      </c>
    </row>
    <row r="16" spans="1:7" ht="80.150000000000006" customHeight="1" x14ac:dyDescent="0.35">
      <c r="A16" s="349" t="s">
        <v>60</v>
      </c>
      <c r="B16" s="344" t="s">
        <v>10</v>
      </c>
      <c r="C16" s="339" t="s">
        <v>107</v>
      </c>
      <c r="D16" s="342" t="s">
        <v>32648</v>
      </c>
    </row>
    <row r="17" spans="1:4" ht="80.150000000000006" customHeight="1" x14ac:dyDescent="0.35">
      <c r="A17" s="349" t="s">
        <v>59</v>
      </c>
      <c r="B17" s="344" t="s">
        <v>9</v>
      </c>
      <c r="C17" s="340" t="s">
        <v>108</v>
      </c>
      <c r="D17" s="342" t="s">
        <v>33967</v>
      </c>
    </row>
    <row r="18" spans="1:4" ht="80.150000000000006" customHeight="1" x14ac:dyDescent="0.35">
      <c r="A18" s="349" t="s">
        <v>170</v>
      </c>
      <c r="B18" s="344" t="s">
        <v>169</v>
      </c>
      <c r="C18" s="340" t="s">
        <v>108</v>
      </c>
      <c r="D18" s="350" t="s">
        <v>33957</v>
      </c>
    </row>
    <row r="19" spans="1:4" ht="80.150000000000006" customHeight="1" x14ac:dyDescent="0.35">
      <c r="A19" s="349" t="s">
        <v>32682</v>
      </c>
      <c r="B19" s="343" t="s">
        <v>11</v>
      </c>
      <c r="C19" s="340" t="s">
        <v>108</v>
      </c>
      <c r="D19" s="342" t="s">
        <v>34148</v>
      </c>
    </row>
    <row r="20" spans="1:4" ht="80.150000000000006" customHeight="1" x14ac:dyDescent="0.35">
      <c r="A20" s="349" t="s">
        <v>32652</v>
      </c>
      <c r="B20" s="343"/>
      <c r="C20" s="340" t="s">
        <v>108</v>
      </c>
      <c r="D20" s="342" t="s">
        <v>33968</v>
      </c>
    </row>
    <row r="21" spans="1:4" ht="80.150000000000006" customHeight="1" x14ac:dyDescent="0.35">
      <c r="A21" s="349" t="s">
        <v>32653</v>
      </c>
      <c r="B21" s="343" t="s">
        <v>252</v>
      </c>
      <c r="C21" s="340" t="s">
        <v>108</v>
      </c>
      <c r="D21" s="342" t="s">
        <v>33958</v>
      </c>
    </row>
    <row r="22" spans="1:4" ht="160" customHeight="1" x14ac:dyDescent="0.35">
      <c r="A22" s="349" t="s">
        <v>32654</v>
      </c>
      <c r="B22" s="343" t="s">
        <v>21</v>
      </c>
      <c r="C22" s="340" t="s">
        <v>108</v>
      </c>
      <c r="D22" s="342" t="s">
        <v>34149</v>
      </c>
    </row>
    <row r="23" spans="1:4" ht="80.150000000000006" customHeight="1" x14ac:dyDescent="0.35">
      <c r="A23" s="349" t="s">
        <v>115</v>
      </c>
      <c r="B23" s="343" t="s">
        <v>17</v>
      </c>
      <c r="C23" s="339" t="s">
        <v>107</v>
      </c>
      <c r="D23" s="342" t="s">
        <v>33959</v>
      </c>
    </row>
    <row r="24" spans="1:4" ht="80.150000000000006" customHeight="1" x14ac:dyDescent="0.35">
      <c r="A24" s="349" t="s">
        <v>184</v>
      </c>
      <c r="B24" s="343" t="s">
        <v>163</v>
      </c>
      <c r="C24" s="340" t="s">
        <v>108</v>
      </c>
      <c r="D24" s="342" t="s">
        <v>33960</v>
      </c>
    </row>
    <row r="25" spans="1:4" ht="160" customHeight="1" x14ac:dyDescent="0.35">
      <c r="A25" s="349" t="s">
        <v>33501</v>
      </c>
      <c r="B25" s="344" t="s">
        <v>19</v>
      </c>
      <c r="C25" s="340" t="s">
        <v>108</v>
      </c>
      <c r="D25" s="342" t="s">
        <v>34125</v>
      </c>
    </row>
    <row r="26" spans="1:4" ht="80.150000000000006" customHeight="1" x14ac:dyDescent="0.35">
      <c r="A26" s="349" t="s">
        <v>257</v>
      </c>
      <c r="B26" s="343" t="s">
        <v>253</v>
      </c>
      <c r="C26" s="339" t="s">
        <v>107</v>
      </c>
      <c r="D26" s="342" t="s">
        <v>33969</v>
      </c>
    </row>
    <row r="27" spans="1:4" ht="80.150000000000006" customHeight="1" x14ac:dyDescent="0.35">
      <c r="A27" s="349" t="s">
        <v>258</v>
      </c>
      <c r="B27" s="343" t="s">
        <v>33193</v>
      </c>
      <c r="C27" s="339" t="s">
        <v>107</v>
      </c>
      <c r="D27" s="342" t="s">
        <v>33970</v>
      </c>
    </row>
    <row r="28" spans="1:4" ht="80.150000000000006" customHeight="1" x14ac:dyDescent="0.35">
      <c r="A28" s="349" t="s">
        <v>198</v>
      </c>
      <c r="B28" s="343" t="s">
        <v>188</v>
      </c>
      <c r="C28" s="340" t="s">
        <v>108</v>
      </c>
      <c r="D28" s="350" t="s">
        <v>33971</v>
      </c>
    </row>
    <row r="29" spans="1:4" ht="80.150000000000006" customHeight="1" x14ac:dyDescent="0.35">
      <c r="A29" s="349" t="s">
        <v>32657</v>
      </c>
      <c r="B29" s="343" t="s">
        <v>189</v>
      </c>
      <c r="C29" s="340" t="s">
        <v>108</v>
      </c>
      <c r="D29" s="350" t="s">
        <v>33971</v>
      </c>
    </row>
    <row r="30" spans="1:4" ht="80.150000000000006" customHeight="1" x14ac:dyDescent="0.35">
      <c r="A30" s="349" t="s">
        <v>32658</v>
      </c>
      <c r="B30" s="343" t="s">
        <v>199</v>
      </c>
      <c r="C30" s="339" t="s">
        <v>107</v>
      </c>
      <c r="D30" s="342" t="s">
        <v>33961</v>
      </c>
    </row>
    <row r="31" spans="1:4" ht="80.150000000000006" customHeight="1" x14ac:dyDescent="0.35">
      <c r="A31" s="349" t="s">
        <v>32649</v>
      </c>
      <c r="B31" s="344" t="s">
        <v>16</v>
      </c>
      <c r="C31" s="339" t="s">
        <v>107</v>
      </c>
      <c r="D31" s="350" t="s">
        <v>34115</v>
      </c>
    </row>
    <row r="32" spans="1:4" ht="80.150000000000006" customHeight="1" x14ac:dyDescent="0.35">
      <c r="A32" s="349" t="s">
        <v>61</v>
      </c>
      <c r="B32" s="344" t="s">
        <v>13</v>
      </c>
      <c r="C32" s="339" t="s">
        <v>107</v>
      </c>
      <c r="D32" s="350" t="s">
        <v>34126</v>
      </c>
    </row>
    <row r="33" spans="1:4" ht="80.150000000000006" customHeight="1" x14ac:dyDescent="0.35">
      <c r="A33" s="349" t="s">
        <v>62</v>
      </c>
      <c r="B33" s="344" t="s">
        <v>14</v>
      </c>
      <c r="C33" s="339" t="s">
        <v>107</v>
      </c>
      <c r="D33" s="350" t="s">
        <v>34127</v>
      </c>
    </row>
    <row r="34" spans="1:4" ht="80.150000000000006" customHeight="1" x14ac:dyDescent="0.35">
      <c r="A34" s="349" t="s">
        <v>63</v>
      </c>
      <c r="B34" s="344" t="s">
        <v>15</v>
      </c>
      <c r="C34" s="339" t="s">
        <v>107</v>
      </c>
      <c r="D34" s="350" t="s">
        <v>34128</v>
      </c>
    </row>
    <row r="35" spans="1:4" ht="160" customHeight="1" x14ac:dyDescent="0.35">
      <c r="A35" s="349" t="s">
        <v>33995</v>
      </c>
      <c r="B35" s="345" t="s">
        <v>33996</v>
      </c>
      <c r="C35" s="339" t="s">
        <v>107</v>
      </c>
      <c r="D35" s="350" t="s">
        <v>33972</v>
      </c>
    </row>
    <row r="36" spans="1:4" ht="160" customHeight="1" x14ac:dyDescent="0.35">
      <c r="A36" s="349" t="s">
        <v>33997</v>
      </c>
      <c r="B36" s="345" t="s">
        <v>34018</v>
      </c>
      <c r="C36" s="339" t="s">
        <v>107</v>
      </c>
      <c r="D36" s="350" t="s">
        <v>33973</v>
      </c>
    </row>
    <row r="37" spans="1:4" ht="160" customHeight="1" x14ac:dyDescent="0.35">
      <c r="A37" s="349" t="s">
        <v>33998</v>
      </c>
      <c r="B37" s="344" t="s">
        <v>33962</v>
      </c>
      <c r="C37" s="339" t="s">
        <v>107</v>
      </c>
      <c r="D37" s="350" t="s">
        <v>33974</v>
      </c>
    </row>
    <row r="38" spans="1:4" ht="160" customHeight="1" x14ac:dyDescent="0.35">
      <c r="A38" s="349" t="s">
        <v>33999</v>
      </c>
      <c r="B38" s="345" t="s">
        <v>34017</v>
      </c>
      <c r="C38" s="339" t="s">
        <v>107</v>
      </c>
      <c r="D38" s="350" t="s">
        <v>33975</v>
      </c>
    </row>
    <row r="39" spans="1:4" ht="160" customHeight="1" x14ac:dyDescent="0.35">
      <c r="A39" s="349" t="s">
        <v>34000</v>
      </c>
      <c r="B39" s="344" t="s">
        <v>33963</v>
      </c>
      <c r="C39" s="339" t="s">
        <v>107</v>
      </c>
      <c r="D39" s="350" t="s">
        <v>34150</v>
      </c>
    </row>
    <row r="40" spans="1:4" ht="160" customHeight="1" x14ac:dyDescent="0.35">
      <c r="A40" s="349" t="s">
        <v>34001</v>
      </c>
      <c r="B40" s="345" t="s">
        <v>34117</v>
      </c>
      <c r="C40" s="339" t="s">
        <v>107</v>
      </c>
      <c r="D40" s="350" t="s">
        <v>34151</v>
      </c>
    </row>
    <row r="41" spans="1:4" ht="80.150000000000006" customHeight="1" x14ac:dyDescent="0.35">
      <c r="A41" s="349" t="s">
        <v>32655</v>
      </c>
      <c r="B41" s="343" t="s">
        <v>254</v>
      </c>
      <c r="C41" s="340" t="s">
        <v>108</v>
      </c>
      <c r="D41" s="342" t="s">
        <v>34129</v>
      </c>
    </row>
    <row r="42" spans="1:4" ht="80.150000000000006" customHeight="1" x14ac:dyDescent="0.35">
      <c r="A42" s="349" t="s">
        <v>32656</v>
      </c>
      <c r="B42" s="343" t="s">
        <v>33584</v>
      </c>
      <c r="C42" s="340" t="s">
        <v>108</v>
      </c>
      <c r="D42" s="342" t="s">
        <v>33969</v>
      </c>
    </row>
    <row r="43" spans="1:4" ht="80.150000000000006" customHeight="1" x14ac:dyDescent="0.35">
      <c r="A43" s="349" t="s">
        <v>249</v>
      </c>
      <c r="B43" s="343" t="s">
        <v>33964</v>
      </c>
      <c r="C43" s="340" t="s">
        <v>108</v>
      </c>
      <c r="D43" s="342" t="s">
        <v>32650</v>
      </c>
    </row>
    <row r="44" spans="1:4" ht="80.150000000000006" customHeight="1" x14ac:dyDescent="0.35">
      <c r="A44" s="349" t="s">
        <v>116</v>
      </c>
      <c r="B44" s="343" t="s">
        <v>33964</v>
      </c>
      <c r="C44" s="339" t="s">
        <v>107</v>
      </c>
      <c r="D44" s="342" t="s">
        <v>33976</v>
      </c>
    </row>
    <row r="45" spans="1:4" ht="80.150000000000006" customHeight="1" x14ac:dyDescent="0.35">
      <c r="A45" s="349" t="s">
        <v>117</v>
      </c>
      <c r="B45" s="343" t="s">
        <v>33964</v>
      </c>
      <c r="C45" s="339" t="s">
        <v>107</v>
      </c>
      <c r="D45" s="342" t="s">
        <v>33977</v>
      </c>
    </row>
    <row r="46" spans="1:4" ht="80.150000000000006" customHeight="1" x14ac:dyDescent="0.35">
      <c r="A46" s="349" t="s">
        <v>33965</v>
      </c>
      <c r="B46" s="343" t="s">
        <v>33964</v>
      </c>
      <c r="C46" s="339" t="s">
        <v>107</v>
      </c>
      <c r="D46" s="342" t="s">
        <v>33978</v>
      </c>
    </row>
    <row r="47" spans="1:4" ht="80.150000000000006" customHeight="1" x14ac:dyDescent="0.35">
      <c r="A47" s="349" t="s">
        <v>32618</v>
      </c>
      <c r="B47" s="343" t="s">
        <v>33964</v>
      </c>
      <c r="C47" s="339" t="s">
        <v>107</v>
      </c>
      <c r="D47" s="342" t="s">
        <v>33979</v>
      </c>
    </row>
    <row r="48" spans="1:4" ht="80.150000000000006" customHeight="1" x14ac:dyDescent="0.35">
      <c r="A48" s="349" t="s">
        <v>32636</v>
      </c>
      <c r="B48" s="343" t="s">
        <v>33964</v>
      </c>
      <c r="C48" s="340" t="s">
        <v>108</v>
      </c>
      <c r="D48" s="342" t="s">
        <v>32651</v>
      </c>
    </row>
    <row r="49" spans="1:4" ht="80.150000000000006" customHeight="1" x14ac:dyDescent="0.35">
      <c r="A49" s="351" t="s">
        <v>214</v>
      </c>
      <c r="B49" s="343" t="s">
        <v>33964</v>
      </c>
      <c r="C49" s="340" t="s">
        <v>108</v>
      </c>
      <c r="D49" s="342" t="s">
        <v>33966</v>
      </c>
    </row>
    <row r="50" spans="1:4" s="337" customFormat="1" ht="15.9" x14ac:dyDescent="0.45">
      <c r="A50" s="376" t="s">
        <v>34009</v>
      </c>
      <c r="B50" s="377"/>
      <c r="C50" s="377"/>
      <c r="D50" s="378"/>
    </row>
    <row r="51" spans="1:4" ht="320.14999999999998" customHeight="1" x14ac:dyDescent="0.35">
      <c r="A51" s="352" t="s">
        <v>34002</v>
      </c>
      <c r="B51" s="343" t="s">
        <v>160</v>
      </c>
      <c r="C51" s="339" t="s">
        <v>107</v>
      </c>
      <c r="D51" s="342" t="s">
        <v>34130</v>
      </c>
    </row>
    <row r="52" spans="1:4" ht="160" customHeight="1" x14ac:dyDescent="0.35">
      <c r="A52" s="352" t="s">
        <v>181</v>
      </c>
      <c r="B52" s="344" t="s">
        <v>32673</v>
      </c>
      <c r="C52" s="339" t="s">
        <v>107</v>
      </c>
      <c r="D52" s="342" t="s">
        <v>34003</v>
      </c>
    </row>
    <row r="53" spans="1:4" ht="80.150000000000006" customHeight="1" x14ac:dyDescent="0.35">
      <c r="A53" s="352" t="s">
        <v>33980</v>
      </c>
      <c r="B53" s="344" t="s">
        <v>18</v>
      </c>
      <c r="C53" s="339" t="s">
        <v>107</v>
      </c>
      <c r="D53" s="342" t="s">
        <v>33981</v>
      </c>
    </row>
    <row r="54" spans="1:4" ht="320.14999999999998" customHeight="1" x14ac:dyDescent="0.35">
      <c r="A54" s="352" t="s">
        <v>33982</v>
      </c>
      <c r="B54" s="343" t="s">
        <v>5</v>
      </c>
      <c r="C54" s="339" t="s">
        <v>107</v>
      </c>
      <c r="D54" s="341" t="s">
        <v>34131</v>
      </c>
    </row>
    <row r="55" spans="1:4" ht="160" customHeight="1" x14ac:dyDescent="0.35">
      <c r="A55" s="352" t="s">
        <v>32659</v>
      </c>
      <c r="B55" s="346" t="s">
        <v>34016</v>
      </c>
      <c r="C55" s="339" t="s">
        <v>107</v>
      </c>
      <c r="D55" s="342" t="s">
        <v>34132</v>
      </c>
    </row>
    <row r="56" spans="1:4" ht="80.150000000000006" customHeight="1" x14ac:dyDescent="0.35">
      <c r="A56" s="352" t="s">
        <v>33168</v>
      </c>
      <c r="B56" s="343" t="s">
        <v>33173</v>
      </c>
      <c r="C56" s="339" t="s">
        <v>107</v>
      </c>
      <c r="D56" s="342" t="s">
        <v>34136</v>
      </c>
    </row>
    <row r="57" spans="1:4" ht="80.150000000000006" customHeight="1" x14ac:dyDescent="0.35">
      <c r="A57" s="353" t="s">
        <v>33983</v>
      </c>
      <c r="B57" s="343" t="s">
        <v>33295</v>
      </c>
      <c r="C57" s="340" t="s">
        <v>108</v>
      </c>
      <c r="D57" s="342" t="s">
        <v>34133</v>
      </c>
    </row>
    <row r="58" spans="1:4" ht="80.150000000000006" customHeight="1" x14ac:dyDescent="0.35">
      <c r="A58" s="353" t="s">
        <v>32660</v>
      </c>
      <c r="B58" s="346" t="s">
        <v>34015</v>
      </c>
      <c r="C58" s="340" t="s">
        <v>108</v>
      </c>
      <c r="D58" s="342" t="s">
        <v>34134</v>
      </c>
    </row>
    <row r="59" spans="1:4" ht="80.150000000000006" customHeight="1" x14ac:dyDescent="0.35">
      <c r="A59" s="353" t="s">
        <v>33169</v>
      </c>
      <c r="B59" s="343" t="s">
        <v>33174</v>
      </c>
      <c r="C59" s="340" t="s">
        <v>108</v>
      </c>
      <c r="D59" s="342" t="s">
        <v>34135</v>
      </c>
    </row>
    <row r="60" spans="1:4" ht="80.150000000000006" customHeight="1" x14ac:dyDescent="0.35">
      <c r="A60" s="353" t="s">
        <v>32661</v>
      </c>
      <c r="B60" s="346" t="s">
        <v>34014</v>
      </c>
      <c r="C60" s="340" t="s">
        <v>108</v>
      </c>
      <c r="D60" s="342" t="s">
        <v>34137</v>
      </c>
    </row>
    <row r="61" spans="1:4" ht="80.150000000000006" customHeight="1" x14ac:dyDescent="0.35">
      <c r="A61" s="349" t="s">
        <v>250</v>
      </c>
      <c r="B61" s="346" t="s">
        <v>34004</v>
      </c>
      <c r="C61" s="340" t="s">
        <v>108</v>
      </c>
      <c r="D61" s="342" t="s">
        <v>34138</v>
      </c>
    </row>
    <row r="62" spans="1:4" ht="360" customHeight="1" x14ac:dyDescent="0.35">
      <c r="A62" s="354" t="s">
        <v>33984</v>
      </c>
      <c r="B62" s="343" t="s">
        <v>4</v>
      </c>
      <c r="C62" s="339" t="s">
        <v>107</v>
      </c>
      <c r="D62" s="342" t="s">
        <v>34095</v>
      </c>
    </row>
    <row r="63" spans="1:4" ht="320.14999999999998" customHeight="1" x14ac:dyDescent="0.35">
      <c r="A63" s="354" t="s">
        <v>33163</v>
      </c>
      <c r="B63" s="344" t="s">
        <v>32663</v>
      </c>
      <c r="C63" s="339" t="s">
        <v>107</v>
      </c>
      <c r="D63" s="342" t="s">
        <v>34094</v>
      </c>
    </row>
    <row r="64" spans="1:4" ht="160" customHeight="1" x14ac:dyDescent="0.35">
      <c r="A64" s="354" t="s">
        <v>32664</v>
      </c>
      <c r="B64" s="344" t="s">
        <v>32665</v>
      </c>
      <c r="C64" s="340" t="s">
        <v>108</v>
      </c>
      <c r="D64" s="342" t="s">
        <v>34139</v>
      </c>
    </row>
    <row r="65" spans="1:7" ht="160" customHeight="1" x14ac:dyDescent="0.35">
      <c r="A65" s="354" t="s">
        <v>34024</v>
      </c>
      <c r="B65" s="344" t="s">
        <v>24</v>
      </c>
      <c r="C65" s="340" t="s">
        <v>108</v>
      </c>
      <c r="D65" s="342" t="s">
        <v>34140</v>
      </c>
    </row>
    <row r="66" spans="1:7" ht="160" customHeight="1" x14ac:dyDescent="0.35">
      <c r="A66" s="354" t="s">
        <v>33164</v>
      </c>
      <c r="B66" s="344" t="s">
        <v>32666</v>
      </c>
      <c r="C66" s="339" t="s">
        <v>107</v>
      </c>
      <c r="D66" s="342" t="s">
        <v>34152</v>
      </c>
    </row>
    <row r="67" spans="1:7" s="360" customFormat="1" ht="15.9" x14ac:dyDescent="0.45">
      <c r="A67" s="376" t="s">
        <v>34008</v>
      </c>
      <c r="B67" s="377"/>
      <c r="C67" s="377"/>
      <c r="D67" s="378"/>
      <c r="E67" s="359"/>
      <c r="F67" s="359"/>
      <c r="G67" s="359"/>
    </row>
    <row r="68" spans="1:7" ht="80.150000000000006" customHeight="1" x14ac:dyDescent="0.35">
      <c r="A68" s="354" t="s">
        <v>33523</v>
      </c>
      <c r="B68" s="343" t="s">
        <v>33194</v>
      </c>
      <c r="C68" s="339" t="s">
        <v>107</v>
      </c>
      <c r="D68" s="342" t="s">
        <v>34005</v>
      </c>
    </row>
    <row r="69" spans="1:7" ht="80.150000000000006" customHeight="1" x14ac:dyDescent="0.35">
      <c r="A69" s="354" t="s">
        <v>33577</v>
      </c>
      <c r="B69" s="343" t="s">
        <v>33194</v>
      </c>
      <c r="C69" s="340" t="s">
        <v>108</v>
      </c>
      <c r="D69" s="342" t="s">
        <v>34005</v>
      </c>
    </row>
    <row r="70" spans="1:7" ht="80.150000000000006" customHeight="1" x14ac:dyDescent="0.35">
      <c r="A70" s="354" t="s">
        <v>33578</v>
      </c>
      <c r="B70" s="343" t="s">
        <v>33194</v>
      </c>
      <c r="C70" s="340" t="s">
        <v>108</v>
      </c>
      <c r="D70" s="342" t="s">
        <v>34005</v>
      </c>
    </row>
    <row r="71" spans="1:7" ht="80.150000000000006" customHeight="1" x14ac:dyDescent="0.35">
      <c r="A71" s="354" t="s">
        <v>33579</v>
      </c>
      <c r="B71" s="343" t="s">
        <v>33194</v>
      </c>
      <c r="C71" s="340" t="s">
        <v>108</v>
      </c>
      <c r="D71" s="342" t="s">
        <v>34005</v>
      </c>
    </row>
    <row r="72" spans="1:7" ht="120" customHeight="1" x14ac:dyDescent="0.35">
      <c r="A72" s="354" t="s">
        <v>32674</v>
      </c>
      <c r="B72" s="344" t="s">
        <v>33181</v>
      </c>
      <c r="C72" s="339" t="s">
        <v>107</v>
      </c>
      <c r="D72" s="342" t="s">
        <v>34119</v>
      </c>
    </row>
    <row r="73" spans="1:7" ht="120" customHeight="1" x14ac:dyDescent="0.35">
      <c r="A73" s="354" t="s">
        <v>33165</v>
      </c>
      <c r="B73" s="344" t="s">
        <v>22</v>
      </c>
      <c r="C73" s="339" t="s">
        <v>107</v>
      </c>
      <c r="D73" s="342" t="s">
        <v>34153</v>
      </c>
    </row>
    <row r="74" spans="1:7" ht="385.75" x14ac:dyDescent="0.35">
      <c r="A74" s="354" t="s">
        <v>32672</v>
      </c>
      <c r="B74" s="344" t="s">
        <v>200</v>
      </c>
      <c r="C74" s="361" t="s">
        <v>34165</v>
      </c>
      <c r="D74" s="341" t="s">
        <v>34141</v>
      </c>
    </row>
    <row r="75" spans="1:7" ht="160" customHeight="1" x14ac:dyDescent="0.35">
      <c r="A75" s="354" t="s">
        <v>179</v>
      </c>
      <c r="B75" s="344" t="s">
        <v>32667</v>
      </c>
      <c r="C75" s="340" t="s">
        <v>108</v>
      </c>
      <c r="D75" s="342" t="s">
        <v>34154</v>
      </c>
    </row>
    <row r="76" spans="1:7" ht="160" customHeight="1" x14ac:dyDescent="0.35">
      <c r="A76" s="354" t="s">
        <v>33985</v>
      </c>
      <c r="B76" s="343" t="s">
        <v>33186</v>
      </c>
      <c r="C76" s="340" t="s">
        <v>108</v>
      </c>
      <c r="D76" s="350" t="s">
        <v>34142</v>
      </c>
    </row>
    <row r="77" spans="1:7" ht="80.150000000000006" customHeight="1" x14ac:dyDescent="0.35">
      <c r="A77" s="354" t="s">
        <v>32680</v>
      </c>
      <c r="B77" s="346" t="s">
        <v>34013</v>
      </c>
      <c r="C77" s="340" t="s">
        <v>108</v>
      </c>
      <c r="D77" s="342" t="s">
        <v>34143</v>
      </c>
    </row>
    <row r="78" spans="1:7" ht="120" customHeight="1" x14ac:dyDescent="0.35">
      <c r="A78" s="354" t="s">
        <v>180</v>
      </c>
      <c r="B78" s="345" t="s">
        <v>34012</v>
      </c>
      <c r="C78" s="339" t="s">
        <v>107</v>
      </c>
      <c r="D78" s="342" t="s">
        <v>34155</v>
      </c>
    </row>
    <row r="79" spans="1:7" ht="160" customHeight="1" x14ac:dyDescent="0.35">
      <c r="A79" s="354" t="s">
        <v>33178</v>
      </c>
      <c r="B79" s="345" t="s">
        <v>34011</v>
      </c>
      <c r="C79" s="340" t="s">
        <v>108</v>
      </c>
      <c r="D79" s="342" t="s">
        <v>34093</v>
      </c>
    </row>
    <row r="80" spans="1:7" ht="80.150000000000006" customHeight="1" x14ac:dyDescent="0.35">
      <c r="A80" s="354" t="s">
        <v>32668</v>
      </c>
      <c r="B80" s="344" t="s">
        <v>32669</v>
      </c>
      <c r="C80" s="340" t="s">
        <v>108</v>
      </c>
      <c r="D80" s="342" t="s">
        <v>34156</v>
      </c>
    </row>
    <row r="81" spans="1:4" ht="80.150000000000006" customHeight="1" x14ac:dyDescent="0.35">
      <c r="A81" s="354" t="s">
        <v>195</v>
      </c>
      <c r="B81" s="343" t="s">
        <v>203</v>
      </c>
      <c r="C81" s="340" t="s">
        <v>108</v>
      </c>
      <c r="D81" s="342" t="s">
        <v>34006</v>
      </c>
    </row>
    <row r="82" spans="1:4" ht="80.150000000000006" customHeight="1" x14ac:dyDescent="0.35">
      <c r="A82" s="354" t="s">
        <v>196</v>
      </c>
      <c r="B82" s="343" t="s">
        <v>204</v>
      </c>
      <c r="C82" s="340" t="s">
        <v>108</v>
      </c>
      <c r="D82" s="342" t="s">
        <v>34007</v>
      </c>
    </row>
    <row r="83" spans="1:4" ht="80.150000000000006" hidden="1" customHeight="1" x14ac:dyDescent="0.35">
      <c r="A83" s="354" t="s">
        <v>197</v>
      </c>
      <c r="B83" s="343" t="s">
        <v>205</v>
      </c>
      <c r="C83" s="340" t="s">
        <v>108</v>
      </c>
      <c r="D83" s="342" t="s">
        <v>34157</v>
      </c>
    </row>
    <row r="84" spans="1:4" ht="80.150000000000006" customHeight="1" x14ac:dyDescent="0.35">
      <c r="A84" s="354" t="s">
        <v>33502</v>
      </c>
      <c r="B84" s="343" t="s">
        <v>33502</v>
      </c>
      <c r="C84" s="339" t="s">
        <v>34107</v>
      </c>
      <c r="D84" s="342" t="s">
        <v>34158</v>
      </c>
    </row>
    <row r="85" spans="1:4" ht="320.14999999999998" customHeight="1" x14ac:dyDescent="0.35">
      <c r="A85" s="354" t="s">
        <v>33508</v>
      </c>
      <c r="B85" s="343" t="s">
        <v>33508</v>
      </c>
      <c r="C85" s="339" t="s">
        <v>34107</v>
      </c>
      <c r="D85" s="342" t="s">
        <v>34159</v>
      </c>
    </row>
    <row r="86" spans="1:4" ht="40" customHeight="1" x14ac:dyDescent="0.35">
      <c r="A86" s="354" t="s">
        <v>33524</v>
      </c>
      <c r="B86" s="343" t="s">
        <v>33197</v>
      </c>
      <c r="C86" s="339"/>
      <c r="D86" s="342" t="s">
        <v>33986</v>
      </c>
    </row>
    <row r="87" spans="1:4" ht="40" customHeight="1" x14ac:dyDescent="0.35">
      <c r="A87" s="354" t="s">
        <v>33987</v>
      </c>
      <c r="B87" s="343" t="s">
        <v>33196</v>
      </c>
      <c r="C87" s="339"/>
      <c r="D87" s="342" t="s">
        <v>33986</v>
      </c>
    </row>
    <row r="88" spans="1:4" ht="40" customHeight="1" x14ac:dyDescent="0.35">
      <c r="A88" s="354" t="s">
        <v>33177</v>
      </c>
      <c r="B88" s="343" t="s">
        <v>33183</v>
      </c>
      <c r="C88" s="340"/>
      <c r="D88" s="342" t="s">
        <v>33986</v>
      </c>
    </row>
    <row r="89" spans="1:4" ht="40" customHeight="1" x14ac:dyDescent="0.35">
      <c r="A89" s="354" t="s">
        <v>33525</v>
      </c>
      <c r="B89" s="343" t="s">
        <v>33301</v>
      </c>
      <c r="C89" s="340"/>
      <c r="D89" s="342" t="s">
        <v>33986</v>
      </c>
    </row>
    <row r="90" spans="1:4" ht="40" customHeight="1" x14ac:dyDescent="0.35">
      <c r="A90" s="354" t="s">
        <v>33526</v>
      </c>
      <c r="B90" s="343" t="s">
        <v>33374</v>
      </c>
      <c r="C90" s="340"/>
      <c r="D90" s="342" t="s">
        <v>33988</v>
      </c>
    </row>
    <row r="91" spans="1:4" ht="320.14999999999998" customHeight="1" x14ac:dyDescent="0.35">
      <c r="A91" s="352" t="s">
        <v>32670</v>
      </c>
      <c r="B91" s="344" t="s">
        <v>32671</v>
      </c>
      <c r="C91" s="339" t="s">
        <v>107</v>
      </c>
      <c r="D91" s="342" t="s">
        <v>34160</v>
      </c>
    </row>
    <row r="92" spans="1:4" ht="80.150000000000006" customHeight="1" x14ac:dyDescent="0.35">
      <c r="A92" s="349" t="s">
        <v>33176</v>
      </c>
      <c r="B92" s="343" t="s">
        <v>33182</v>
      </c>
      <c r="C92" s="340" t="s">
        <v>108</v>
      </c>
      <c r="D92" s="356" t="s">
        <v>34161</v>
      </c>
    </row>
    <row r="93" spans="1:4" ht="80.150000000000006" customHeight="1" x14ac:dyDescent="0.35">
      <c r="A93" s="355" t="s">
        <v>33293</v>
      </c>
      <c r="B93" s="343" t="s">
        <v>34023</v>
      </c>
      <c r="C93" s="340" t="s">
        <v>108</v>
      </c>
      <c r="D93" s="342" t="s">
        <v>34164</v>
      </c>
    </row>
    <row r="94" spans="1:4" ht="80.150000000000006" customHeight="1" x14ac:dyDescent="0.35">
      <c r="A94" s="355" t="s">
        <v>32631</v>
      </c>
      <c r="B94" s="346" t="s">
        <v>34010</v>
      </c>
      <c r="C94" s="339" t="s">
        <v>34108</v>
      </c>
      <c r="D94" s="342" t="s">
        <v>34162</v>
      </c>
    </row>
    <row r="95" spans="1:4" ht="80.150000000000006" customHeight="1" x14ac:dyDescent="0.35">
      <c r="A95" s="355" t="s">
        <v>32632</v>
      </c>
      <c r="B95" s="346" t="s">
        <v>34116</v>
      </c>
      <c r="C95" s="340" t="s">
        <v>108</v>
      </c>
      <c r="D95" s="342" t="s">
        <v>34162</v>
      </c>
    </row>
    <row r="96" spans="1:4" ht="80.150000000000006" customHeight="1" x14ac:dyDescent="0.35">
      <c r="A96" s="355" t="s">
        <v>34096</v>
      </c>
      <c r="B96" s="346" t="s">
        <v>34097</v>
      </c>
      <c r="C96" s="340" t="s">
        <v>108</v>
      </c>
      <c r="D96" s="356" t="s">
        <v>34163</v>
      </c>
    </row>
    <row r="97" spans="1:4" ht="80.150000000000006" customHeight="1" x14ac:dyDescent="0.35">
      <c r="A97" s="355" t="s">
        <v>34099</v>
      </c>
      <c r="B97" s="346" t="s">
        <v>34098</v>
      </c>
      <c r="C97" s="340" t="s">
        <v>108</v>
      </c>
      <c r="D97" s="342" t="s">
        <v>34162</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7" t="s">
        <v>1</v>
      </c>
      <c r="B1" s="365" t="s">
        <v>3</v>
      </c>
      <c r="C1" s="365" t="s">
        <v>34436</v>
      </c>
      <c r="D1" s="365" t="s">
        <v>34435</v>
      </c>
      <c r="E1" s="365" t="s">
        <v>34434</v>
      </c>
      <c r="F1" s="365" t="s">
        <v>34433</v>
      </c>
      <c r="G1" s="365" t="s">
        <v>34432</v>
      </c>
      <c r="H1" s="365" t="s">
        <v>34431</v>
      </c>
      <c r="I1" s="365" t="s">
        <v>33354</v>
      </c>
      <c r="J1" s="365" t="s">
        <v>33298</v>
      </c>
      <c r="K1" s="366" t="s">
        <v>4</v>
      </c>
      <c r="L1" s="366" t="s">
        <v>172</v>
      </c>
      <c r="M1" s="366" t="s">
        <v>5</v>
      </c>
      <c r="N1" s="366" t="s">
        <v>33217</v>
      </c>
      <c r="O1" s="366" t="s">
        <v>6</v>
      </c>
      <c r="P1" s="366" t="s">
        <v>188</v>
      </c>
      <c r="Q1" s="365" t="s">
        <v>34430</v>
      </c>
      <c r="R1" s="365" t="s">
        <v>34429</v>
      </c>
      <c r="S1" s="365" t="s">
        <v>34428</v>
      </c>
      <c r="T1" s="365" t="s">
        <v>34427</v>
      </c>
      <c r="U1" s="365" t="s">
        <v>34426</v>
      </c>
      <c r="V1" s="365" t="s">
        <v>34425</v>
      </c>
      <c r="W1" s="365" t="s">
        <v>34424</v>
      </c>
      <c r="X1" s="365" t="s">
        <v>34423</v>
      </c>
      <c r="Y1" s="365" t="s">
        <v>34422</v>
      </c>
      <c r="Z1" s="366" t="s">
        <v>169</v>
      </c>
      <c r="AA1" s="365" t="s">
        <v>7</v>
      </c>
      <c r="AB1" s="366" t="s">
        <v>163</v>
      </c>
      <c r="AC1" s="365" t="s">
        <v>34421</v>
      </c>
      <c r="AD1" s="365" t="s">
        <v>34420</v>
      </c>
      <c r="AE1" s="366" t="s">
        <v>8</v>
      </c>
      <c r="AF1" s="366" t="s">
        <v>9</v>
      </c>
      <c r="AG1" s="366" t="s">
        <v>10</v>
      </c>
      <c r="AH1" s="365" t="s">
        <v>34419</v>
      </c>
      <c r="AI1" s="365" t="s">
        <v>34418</v>
      </c>
      <c r="AJ1" s="365" t="s">
        <v>34417</v>
      </c>
      <c r="AK1" s="365" t="s">
        <v>34416</v>
      </c>
      <c r="AL1" s="366" t="s">
        <v>33186</v>
      </c>
      <c r="AM1" s="365" t="s">
        <v>34415</v>
      </c>
      <c r="AN1" s="365" t="s">
        <v>34414</v>
      </c>
      <c r="AO1" s="365" t="s">
        <v>34413</v>
      </c>
      <c r="AP1" s="366" t="s">
        <v>32673</v>
      </c>
      <c r="AQ1" s="365" t="s">
        <v>34412</v>
      </c>
      <c r="AR1" s="365" t="s">
        <v>34411</v>
      </c>
      <c r="AS1" s="365" t="s">
        <v>34410</v>
      </c>
      <c r="AT1" s="365" t="s">
        <v>34409</v>
      </c>
      <c r="AU1" s="365" t="s">
        <v>34408</v>
      </c>
      <c r="AV1" s="365" t="s">
        <v>34407</v>
      </c>
      <c r="AW1" s="365" t="s">
        <v>161</v>
      </c>
      <c r="AX1" s="365" t="s">
        <v>162</v>
      </c>
      <c r="AY1" s="365" t="s">
        <v>34406</v>
      </c>
      <c r="AZ1" s="366" t="s">
        <v>11</v>
      </c>
      <c r="BA1" s="366" t="s">
        <v>12</v>
      </c>
      <c r="BB1" s="366" t="s">
        <v>13</v>
      </c>
      <c r="BC1" s="366" t="s">
        <v>14</v>
      </c>
      <c r="BD1" s="366" t="s">
        <v>15</v>
      </c>
      <c r="BE1" s="366" t="s">
        <v>16</v>
      </c>
      <c r="BF1" s="366" t="s">
        <v>32663</v>
      </c>
      <c r="BG1" s="365" t="s">
        <v>34405</v>
      </c>
      <c r="BH1" s="365" t="s">
        <v>34404</v>
      </c>
      <c r="BI1" s="365" t="s">
        <v>34403</v>
      </c>
      <c r="BJ1" s="365" t="s">
        <v>34402</v>
      </c>
      <c r="BK1" s="365" t="s">
        <v>34401</v>
      </c>
      <c r="BL1" s="365" t="s">
        <v>34400</v>
      </c>
      <c r="BM1" s="365" t="s">
        <v>34399</v>
      </c>
      <c r="BN1" s="365" t="s">
        <v>34398</v>
      </c>
      <c r="BO1" s="365" t="s">
        <v>34397</v>
      </c>
      <c r="BP1" s="365" t="s">
        <v>34396</v>
      </c>
      <c r="BQ1" s="365" t="s">
        <v>34395</v>
      </c>
      <c r="BR1" s="365" t="s">
        <v>34394</v>
      </c>
      <c r="BS1" s="366" t="s">
        <v>33193</v>
      </c>
      <c r="BT1" s="365" t="s">
        <v>34393</v>
      </c>
      <c r="BU1" s="365" t="s">
        <v>34392</v>
      </c>
      <c r="BV1" s="365" t="s">
        <v>34391</v>
      </c>
      <c r="BW1" s="365" t="s">
        <v>34390</v>
      </c>
      <c r="BX1" s="366" t="s">
        <v>160</v>
      </c>
      <c r="BY1" s="365" t="s">
        <v>34389</v>
      </c>
      <c r="BZ1" s="365" t="s">
        <v>34388</v>
      </c>
      <c r="CA1" s="365" t="s">
        <v>34387</v>
      </c>
      <c r="CB1" s="365" t="s">
        <v>34386</v>
      </c>
      <c r="CC1" s="365" t="s">
        <v>34385</v>
      </c>
      <c r="CD1" s="366" t="s">
        <v>34097</v>
      </c>
      <c r="CE1" s="365" t="s">
        <v>34384</v>
      </c>
      <c r="CF1" s="365" t="s">
        <v>34383</v>
      </c>
      <c r="CG1" s="365" t="s">
        <v>34382</v>
      </c>
      <c r="CH1" s="365" t="s">
        <v>34381</v>
      </c>
      <c r="CI1" s="365" t="s">
        <v>34380</v>
      </c>
      <c r="CJ1" s="366" t="s">
        <v>33180</v>
      </c>
      <c r="CK1" s="365" t="s">
        <v>34379</v>
      </c>
      <c r="CL1" s="365" t="s">
        <v>34378</v>
      </c>
      <c r="CM1" s="365" t="s">
        <v>34377</v>
      </c>
      <c r="CN1" s="365" t="s">
        <v>34376</v>
      </c>
      <c r="CO1" s="365" t="s">
        <v>34375</v>
      </c>
      <c r="CP1" s="365" t="s">
        <v>34374</v>
      </c>
      <c r="CQ1" s="365" t="s">
        <v>34373</v>
      </c>
      <c r="CR1" s="365" t="s">
        <v>34372</v>
      </c>
      <c r="CS1" s="365" t="s">
        <v>34371</v>
      </c>
      <c r="CT1" s="365" t="s">
        <v>34370</v>
      </c>
      <c r="CU1" s="365" t="s">
        <v>34369</v>
      </c>
      <c r="CV1" s="365" t="s">
        <v>34368</v>
      </c>
      <c r="CW1" s="365" t="s">
        <v>34367</v>
      </c>
      <c r="CX1" s="365" t="s">
        <v>34366</v>
      </c>
      <c r="CY1" s="365" t="s">
        <v>34365</v>
      </c>
      <c r="CZ1" s="365" t="s">
        <v>34364</v>
      </c>
      <c r="DA1" s="365" t="s">
        <v>34363</v>
      </c>
      <c r="DB1" s="365" t="s">
        <v>34362</v>
      </c>
      <c r="DC1" s="365" t="s">
        <v>34361</v>
      </c>
      <c r="DD1" s="366" t="s">
        <v>17</v>
      </c>
      <c r="DE1" s="366" t="s">
        <v>18</v>
      </c>
      <c r="DF1" s="365" t="s">
        <v>34360</v>
      </c>
      <c r="DG1" s="365" t="s">
        <v>34359</v>
      </c>
      <c r="DH1" s="365" t="s">
        <v>34358</v>
      </c>
      <c r="DI1" s="365" t="s">
        <v>34357</v>
      </c>
      <c r="DJ1" s="366" t="s">
        <v>19</v>
      </c>
      <c r="DK1" s="365" t="s">
        <v>34356</v>
      </c>
      <c r="DL1" s="365" t="s">
        <v>34355</v>
      </c>
      <c r="DM1" s="365" t="s">
        <v>34354</v>
      </c>
      <c r="DN1" s="365" t="s">
        <v>34353</v>
      </c>
      <c r="DO1" s="365" t="s">
        <v>34352</v>
      </c>
      <c r="DP1" s="365" t="s">
        <v>34351</v>
      </c>
      <c r="DQ1" s="365" t="s">
        <v>34350</v>
      </c>
      <c r="DR1" s="366" t="s">
        <v>34349</v>
      </c>
      <c r="DS1" s="365" t="s">
        <v>34348</v>
      </c>
      <c r="DT1" s="365" t="s">
        <v>34347</v>
      </c>
      <c r="DU1" s="366" t="s">
        <v>32675</v>
      </c>
      <c r="DV1" s="365" t="s">
        <v>34346</v>
      </c>
      <c r="DW1" s="365" t="s">
        <v>34345</v>
      </c>
      <c r="DX1" s="365" t="s">
        <v>34344</v>
      </c>
      <c r="DY1" s="365" t="s">
        <v>34343</v>
      </c>
      <c r="DZ1" s="365" t="s">
        <v>34342</v>
      </c>
      <c r="EA1" s="365" t="s">
        <v>34341</v>
      </c>
      <c r="EB1" s="365" t="s">
        <v>34340</v>
      </c>
      <c r="EC1" s="365" t="s">
        <v>34339</v>
      </c>
      <c r="ED1" s="365" t="s">
        <v>34338</v>
      </c>
      <c r="EE1" s="365" t="s">
        <v>34337</v>
      </c>
      <c r="EF1" s="365" t="s">
        <v>34336</v>
      </c>
      <c r="EG1" s="365" t="s">
        <v>34335</v>
      </c>
      <c r="EH1" s="365" t="s">
        <v>34334</v>
      </c>
      <c r="EI1" s="365" t="s">
        <v>34333</v>
      </c>
      <c r="EJ1" s="366" t="s">
        <v>33171</v>
      </c>
      <c r="EK1" s="365" t="s">
        <v>34332</v>
      </c>
      <c r="EL1" s="365" t="s">
        <v>34331</v>
      </c>
      <c r="EM1" s="365" t="s">
        <v>34330</v>
      </c>
      <c r="EN1" s="365" t="s">
        <v>34329</v>
      </c>
      <c r="EO1" s="365" t="s">
        <v>34328</v>
      </c>
      <c r="EP1" s="365" t="s">
        <v>34327</v>
      </c>
      <c r="EQ1" s="365" t="s">
        <v>34326</v>
      </c>
      <c r="ER1" s="365" t="s">
        <v>34325</v>
      </c>
      <c r="ES1" s="365" t="s">
        <v>34324</v>
      </c>
      <c r="ET1" s="365" t="s">
        <v>20</v>
      </c>
      <c r="EU1" s="365" t="s">
        <v>34323</v>
      </c>
      <c r="EV1" s="365" t="s">
        <v>34322</v>
      </c>
      <c r="EW1" s="365" t="s">
        <v>34321</v>
      </c>
      <c r="EX1" s="365" t="s">
        <v>34320</v>
      </c>
      <c r="EY1" s="365" t="s">
        <v>34319</v>
      </c>
      <c r="EZ1" s="365" t="s">
        <v>34318</v>
      </c>
      <c r="FA1" s="365" t="s">
        <v>34317</v>
      </c>
      <c r="FB1" s="365" t="s">
        <v>34316</v>
      </c>
      <c r="FC1" s="365" t="s">
        <v>34315</v>
      </c>
      <c r="FD1" s="365" t="s">
        <v>34314</v>
      </c>
      <c r="FE1" s="365" t="s">
        <v>34313</v>
      </c>
      <c r="FF1" s="365" t="s">
        <v>34312</v>
      </c>
      <c r="FG1" s="365" t="s">
        <v>34311</v>
      </c>
      <c r="FH1" s="365" t="s">
        <v>34310</v>
      </c>
      <c r="FI1" s="365" t="s">
        <v>34309</v>
      </c>
      <c r="FJ1" s="365" t="s">
        <v>34308</v>
      </c>
      <c r="FK1" s="365" t="s">
        <v>34307</v>
      </c>
      <c r="FL1" s="365" t="s">
        <v>34306</v>
      </c>
      <c r="FM1" s="365" t="s">
        <v>34305</v>
      </c>
      <c r="FN1" s="365" t="s">
        <v>34304</v>
      </c>
      <c r="FO1" s="365" t="s">
        <v>34303</v>
      </c>
      <c r="FP1" s="365" t="s">
        <v>34302</v>
      </c>
      <c r="FQ1" s="365" t="s">
        <v>34301</v>
      </c>
      <c r="FR1" s="365" t="s">
        <v>34300</v>
      </c>
      <c r="FS1" s="365" t="s">
        <v>34299</v>
      </c>
      <c r="FT1" s="365" t="s">
        <v>34298</v>
      </c>
      <c r="FU1" s="365" t="s">
        <v>34297</v>
      </c>
      <c r="FV1" s="365" t="s">
        <v>34296</v>
      </c>
      <c r="FW1" s="365" t="s">
        <v>34295</v>
      </c>
      <c r="FX1" s="365" t="s">
        <v>34294</v>
      </c>
      <c r="FY1" s="365" t="s">
        <v>34293</v>
      </c>
      <c r="FZ1" s="365" t="s">
        <v>34292</v>
      </c>
      <c r="GA1" s="365" t="s">
        <v>34291</v>
      </c>
      <c r="GB1" s="365" t="s">
        <v>34290</v>
      </c>
      <c r="GC1" s="365" t="s">
        <v>34289</v>
      </c>
      <c r="GD1" s="365" t="s">
        <v>34288</v>
      </c>
      <c r="GE1" s="365" t="s">
        <v>34287</v>
      </c>
      <c r="GF1" s="365" t="s">
        <v>34286</v>
      </c>
      <c r="GG1" s="365" t="s">
        <v>34285</v>
      </c>
      <c r="GH1" s="366" t="s">
        <v>34023</v>
      </c>
      <c r="GI1" s="366" t="s">
        <v>32667</v>
      </c>
      <c r="GJ1" s="365" t="s">
        <v>34284</v>
      </c>
      <c r="GK1" s="365" t="s">
        <v>34283</v>
      </c>
      <c r="GL1" s="365" t="s">
        <v>34282</v>
      </c>
      <c r="GM1" s="365" t="s">
        <v>34281</v>
      </c>
      <c r="GN1" s="366" t="s">
        <v>33182</v>
      </c>
      <c r="GO1" s="366" t="s">
        <v>33184</v>
      </c>
      <c r="GP1" s="366" t="s">
        <v>33183</v>
      </c>
      <c r="GQ1" s="365" t="s">
        <v>34280</v>
      </c>
      <c r="GR1" s="365" t="s">
        <v>34279</v>
      </c>
      <c r="GS1" s="365" t="s">
        <v>34278</v>
      </c>
      <c r="GT1" s="365" t="s">
        <v>34277</v>
      </c>
      <c r="GU1" s="365" t="s">
        <v>34276</v>
      </c>
      <c r="GV1" s="365" t="s">
        <v>34275</v>
      </c>
      <c r="GW1" s="365" t="s">
        <v>34274</v>
      </c>
      <c r="GX1" s="365" t="s">
        <v>34273</v>
      </c>
      <c r="GY1" s="365" t="s">
        <v>34272</v>
      </c>
      <c r="GZ1" s="365" t="s">
        <v>34271</v>
      </c>
      <c r="HA1" s="365" t="s">
        <v>34270</v>
      </c>
      <c r="HB1" s="365" t="s">
        <v>34269</v>
      </c>
      <c r="HC1" s="365" t="s">
        <v>34268</v>
      </c>
      <c r="HD1" s="365" t="s">
        <v>34267</v>
      </c>
      <c r="HE1" s="365" t="s">
        <v>34266</v>
      </c>
      <c r="HF1" s="365" t="s">
        <v>34265</v>
      </c>
      <c r="HG1" s="365" t="s">
        <v>34264</v>
      </c>
      <c r="HH1" s="365" t="s">
        <v>34263</v>
      </c>
      <c r="HI1" s="365" t="s">
        <v>34262</v>
      </c>
      <c r="HJ1" s="365" t="s">
        <v>34261</v>
      </c>
      <c r="HK1" s="365" t="s">
        <v>34260</v>
      </c>
      <c r="HL1" s="365" t="s">
        <v>34259</v>
      </c>
      <c r="HM1" s="365" t="s">
        <v>34258</v>
      </c>
      <c r="HN1" s="365" t="s">
        <v>34257</v>
      </c>
      <c r="HO1" s="365" t="s">
        <v>34256</v>
      </c>
      <c r="HP1" s="365" t="s">
        <v>34255</v>
      </c>
      <c r="HQ1" s="365" t="s">
        <v>34254</v>
      </c>
      <c r="HR1" s="365" t="s">
        <v>34253</v>
      </c>
      <c r="HS1" s="365" t="s">
        <v>34252</v>
      </c>
      <c r="HT1" s="365" t="s">
        <v>34251</v>
      </c>
      <c r="HU1" s="365" t="s">
        <v>34250</v>
      </c>
      <c r="HV1" s="365" t="s">
        <v>34249</v>
      </c>
      <c r="HW1" s="365" t="s">
        <v>34248</v>
      </c>
      <c r="HX1" s="365" t="s">
        <v>34247</v>
      </c>
      <c r="HY1" s="365" t="s">
        <v>34246</v>
      </c>
      <c r="HZ1" s="365" t="s">
        <v>34245</v>
      </c>
      <c r="IA1" s="365" t="s">
        <v>34244</v>
      </c>
      <c r="IB1" s="365" t="s">
        <v>34243</v>
      </c>
      <c r="IC1" s="365" t="s">
        <v>34242</v>
      </c>
      <c r="ID1" s="365" t="s">
        <v>34241</v>
      </c>
      <c r="IE1" s="365" t="s">
        <v>34240</v>
      </c>
      <c r="IF1" s="365" t="s">
        <v>34239</v>
      </c>
      <c r="IG1" s="365" t="s">
        <v>34238</v>
      </c>
      <c r="IH1" s="365" t="s">
        <v>34237</v>
      </c>
      <c r="II1" s="365" t="s">
        <v>34236</v>
      </c>
      <c r="IJ1" s="365" t="s">
        <v>34235</v>
      </c>
      <c r="IK1" s="365" t="s">
        <v>34234</v>
      </c>
      <c r="IL1" s="365" t="s">
        <v>34233</v>
      </c>
      <c r="IM1" s="365" t="s">
        <v>34232</v>
      </c>
      <c r="IN1" s="365" t="s">
        <v>34231</v>
      </c>
      <c r="IO1" s="365" t="s">
        <v>34230</v>
      </c>
      <c r="IP1" s="365" t="s">
        <v>34229</v>
      </c>
      <c r="IQ1" s="365" t="s">
        <v>34228</v>
      </c>
      <c r="IR1" s="365" t="s">
        <v>34227</v>
      </c>
      <c r="IS1" s="365" t="s">
        <v>34226</v>
      </c>
      <c r="IT1" s="365" t="s">
        <v>34225</v>
      </c>
      <c r="IU1" s="365" t="s">
        <v>34224</v>
      </c>
      <c r="IV1" s="365" t="s">
        <v>34223</v>
      </c>
      <c r="IW1" s="365" t="s">
        <v>34222</v>
      </c>
      <c r="IX1" s="365" t="s">
        <v>34221</v>
      </c>
      <c r="IY1" s="365" t="s">
        <v>34220</v>
      </c>
      <c r="IZ1" s="365" t="s">
        <v>34219</v>
      </c>
      <c r="JA1" s="365" t="s">
        <v>34218</v>
      </c>
      <c r="JB1" s="365" t="s">
        <v>34217</v>
      </c>
      <c r="JC1" s="365" t="s">
        <v>34216</v>
      </c>
      <c r="JD1" s="365" t="s">
        <v>34215</v>
      </c>
      <c r="JE1" s="365" t="s">
        <v>34214</v>
      </c>
      <c r="JF1" s="365" t="s">
        <v>34213</v>
      </c>
      <c r="JG1" s="365" t="s">
        <v>34212</v>
      </c>
      <c r="JH1" s="365" t="s">
        <v>34211</v>
      </c>
      <c r="JI1" s="365" t="s">
        <v>34210</v>
      </c>
      <c r="JJ1" s="365" t="s">
        <v>34209</v>
      </c>
      <c r="JK1" s="365" t="s">
        <v>34208</v>
      </c>
      <c r="JL1" s="365" t="s">
        <v>34207</v>
      </c>
      <c r="JM1" s="365" t="s">
        <v>34206</v>
      </c>
      <c r="JN1" s="365" t="s">
        <v>34205</v>
      </c>
      <c r="JO1" s="365" t="s">
        <v>34204</v>
      </c>
      <c r="JP1" s="365" t="s">
        <v>34203</v>
      </c>
      <c r="JQ1" s="365" t="s">
        <v>34202</v>
      </c>
      <c r="JR1" s="365" t="s">
        <v>34201</v>
      </c>
      <c r="JS1" s="366" t="s">
        <v>32666</v>
      </c>
      <c r="JT1" s="366" t="s">
        <v>32665</v>
      </c>
      <c r="JU1" s="365" t="s">
        <v>34200</v>
      </c>
      <c r="JV1" s="366" t="s">
        <v>21</v>
      </c>
      <c r="JW1" s="365" t="s">
        <v>34199</v>
      </c>
      <c r="JX1" s="365" t="s">
        <v>34198</v>
      </c>
      <c r="JY1" s="365" t="s">
        <v>34197</v>
      </c>
      <c r="JZ1" s="365" t="s">
        <v>34196</v>
      </c>
      <c r="KA1" s="365" t="s">
        <v>34195</v>
      </c>
      <c r="KB1" s="365" t="s">
        <v>34194</v>
      </c>
      <c r="KC1" s="366" t="s">
        <v>22</v>
      </c>
      <c r="KD1" s="365" t="s">
        <v>34193</v>
      </c>
      <c r="KE1" s="365" t="s">
        <v>34192</v>
      </c>
      <c r="KF1" s="365" t="s">
        <v>34191</v>
      </c>
      <c r="KG1" s="365" t="s">
        <v>34190</v>
      </c>
      <c r="KH1" s="365" t="s">
        <v>34189</v>
      </c>
      <c r="KI1" s="365" t="s">
        <v>34188</v>
      </c>
      <c r="KJ1" s="365" t="s">
        <v>34187</v>
      </c>
      <c r="KK1" s="365" t="s">
        <v>34186</v>
      </c>
      <c r="KL1" s="365" t="s">
        <v>34185</v>
      </c>
      <c r="KM1" s="365" t="s">
        <v>34184</v>
      </c>
      <c r="KN1" s="365" t="s">
        <v>34183</v>
      </c>
      <c r="KO1" s="365" t="s">
        <v>34182</v>
      </c>
      <c r="KP1" s="365" t="s">
        <v>34181</v>
      </c>
      <c r="KQ1" s="365" t="s">
        <v>34180</v>
      </c>
      <c r="KR1" s="365" t="s">
        <v>34179</v>
      </c>
      <c r="KS1" s="365" t="s">
        <v>34178</v>
      </c>
      <c r="KT1" s="365" t="s">
        <v>34177</v>
      </c>
      <c r="KU1" s="365" t="s">
        <v>34176</v>
      </c>
      <c r="KV1" s="365" t="s">
        <v>34175</v>
      </c>
      <c r="KW1" s="365" t="s">
        <v>34174</v>
      </c>
      <c r="KX1" s="365" t="s">
        <v>34173</v>
      </c>
      <c r="KY1" s="365" t="s">
        <v>34172</v>
      </c>
      <c r="KZ1" s="365" t="s">
        <v>34171</v>
      </c>
      <c r="LA1" s="365" t="s">
        <v>34170</v>
      </c>
      <c r="LB1" s="365" t="s">
        <v>34169</v>
      </c>
      <c r="LC1" s="365" t="s">
        <v>34168</v>
      </c>
      <c r="LD1" s="365" t="s">
        <v>34167</v>
      </c>
      <c r="LE1" s="365" t="s">
        <v>34166</v>
      </c>
      <c r="LF1" s="364" t="s">
        <v>52</v>
      </c>
    </row>
    <row r="2" spans="1:318" x14ac:dyDescent="0.4">
      <c r="A2" s="160">
        <f>IF(LEN(Input_Lieferant!B9)=0,"",Input_Lieferant!B9)</f>
        <v>1</v>
      </c>
      <c r="B2" s="164"/>
      <c r="C2" s="164"/>
      <c r="D2" s="164"/>
      <c r="E2" s="164"/>
      <c r="F2" s="164"/>
      <c r="G2" s="164"/>
      <c r="H2" s="164"/>
      <c r="I2" s="164"/>
      <c r="J2" s="164"/>
      <c r="K2" s="160" t="str">
        <f>_xlfn.IFNA(INDEX(Grunddaten!$C$9:$BO$159,MATCH($A2,Input_Lieferant!$B$9:$B$158,0),MATCH(K$1,Grunddaten!$C$8:$BO$8,0)), "")&amp;""</f>
        <v>V010</v>
      </c>
      <c r="L2" s="160" t="str">
        <f t="shared" ref="L2:L33" si="0">IF(LEN(A2)=0,"","M")</f>
        <v>M</v>
      </c>
      <c r="M2" s="160" t="str">
        <f>_xlfn.IFNA(INDEX(Grunddaten!$C$9:$BO$159,MATCH($A2,Input_Lieferant!$B$9:$B$158,0),MATCH(M$1,Grunddaten!$C$8:$BO$8,0)), "")&amp;""</f>
        <v>ZX0000625</v>
      </c>
      <c r="N2" s="164"/>
      <c r="O2" s="160" t="str">
        <f>_xlfn.IFNA(INDEX(Input_Lieferant!$D$9:$BE$158,MATCH($A2,Input_Lieferant!$B$9:$B$158,0),MATCH(O$1,Input_Lieferant!$D$8:$BE$8,0)), "")&amp;""</f>
        <v>ST</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
      </c>
      <c r="AC2" s="164"/>
      <c r="AD2" s="164"/>
      <c r="AE2" s="160" t="str">
        <f>_xlfn.IFNA(INDEX(Input_Lieferant!$D$9:$BE$158,MATCH($A2,Input_Lieferant!$B$9:$B$158,0),MATCH(AE$1,Input_Lieferant!$D$8:$BE$8,0)), "")&amp;""</f>
        <v>0.1</v>
      </c>
      <c r="AF2" s="160" t="str">
        <f>_xlfn.IFNA(INDEX(Input_Lieferant!$D$9:$BE$158,MATCH($A2,Input_Lieferant!$B$9:$B$158,0),MATCH(AF$1,Input_Lieferant!$D$8:$BE$8,0)),"")&amp;""</f>
        <v/>
      </c>
      <c r="AG2" s="160" t="str">
        <f>_xlfn.IFNA(INDEX(Input_Lieferant!$D$9:$BE$158,MATCH($A2,Input_Lieferant!$B$9:$B$158,0),MATCH(AG$1,Input_Lieferant!$D$8:$BE$8,0)),"")&amp;""</f>
        <v>KG</v>
      </c>
      <c r="AH2" s="164"/>
      <c r="AI2" s="164"/>
      <c r="AJ2" s="164"/>
      <c r="AK2" s="164"/>
      <c r="AL2" s="160" t="str">
        <f>_xlfn.IFNA(INDEX('Systemmanager - Datenassistent'!$C$9:$BW$159,MATCH($A2,Input_Lieferant!$B$9:$B$158,0),MATCH(AL$1,'Systemmanager - Datenassistent'!$C$8:$BW$8,0)),"")&amp;""</f>
        <v/>
      </c>
      <c r="AM2" s="164"/>
      <c r="AN2" s="164"/>
      <c r="AO2" s="164"/>
      <c r="AP2" s="160" t="str">
        <f>_xlfn.IFNA(INDEX(Grunddaten!$C$9:$BO$159,MATCH($A2,Input_Lieferant!$B$9:$B$158,0),MATCH(AP$1,Grunddaten!$C$8:$BO$8,0)), "")&amp;""</f>
        <v>V1</v>
      </c>
      <c r="AQ2" s="164"/>
      <c r="AR2" s="164"/>
      <c r="AS2" s="164"/>
      <c r="AT2" s="164"/>
      <c r="AU2" s="164"/>
      <c r="AV2" s="164"/>
      <c r="AW2" s="164"/>
      <c r="AX2" s="164"/>
      <c r="AY2" s="164"/>
      <c r="AZ2" s="160" t="str">
        <f>_xlfn.IFNA(INDEX(Input_Lieferant!$D$9:$BE$158,MATCH($A2,Input_Lieferant!$B$9:$B$158,0),MATCH(AZ$1,Input_Lieferant!$D$8:$BE$8,0)),"")&amp;""</f>
        <v/>
      </c>
      <c r="BA2" s="160" t="str">
        <f t="shared" ref="BA2:BA33" si="1">IF(LEN(AZ2)=0, "","HE")</f>
        <v/>
      </c>
      <c r="BB2" s="160" t="str">
        <f>TEXT(_xlfn.IFNA(INDEX(Input_Lieferant!$D$9:$BE$158,MATCH($A2,Input_Lieferant!$B$9:$B$158,0),MATCH(BB$1,Input_Lieferant!$D$8:$BE$8,0)),""), "0.000")&amp;""</f>
        <v>10.000</v>
      </c>
      <c r="BC2" s="160" t="str">
        <f>TEXT(_xlfn.IFNA(INDEX(Input_Lieferant!$D$9:$BE$158,MATCH($A2,Input_Lieferant!$B$9:$B$158,0),MATCH(BC$1,Input_Lieferant!$D$8:$BE$8,0)),""), "0.000")&amp;""</f>
        <v>10.000</v>
      </c>
      <c r="BD2" s="160" t="str">
        <f>TEXT(_xlfn.IFNA(INDEX(Input_Lieferant!$D$9:$BE$158,MATCH($A2,Input_Lieferant!$B$9:$B$158,0),MATCH(BD$1,Input_Lieferant!$D$8:$BE$8,0)),""), "0.000")&amp;""</f>
        <v>10.000</v>
      </c>
      <c r="BE2" s="160" t="str">
        <f>TEXT(_xlfn.IFNA(INDEX(Input_Lieferant!$D$9:$BE$158,MATCH($A2,Input_Lieferant!$B$9:$B$158,0),MATCH(BE$1,Input_Lieferant!$D$8:$BE$8,0)),""), "0.000")&amp;""</f>
        <v>MM</v>
      </c>
      <c r="BF2" s="160" t="str">
        <f>_xlfn.IFNA(INDEX(Grunddaten!$C$9:$BO$159,MATCH($A2,Input_Lieferant!$B$9:$B$158,0),MATCH(BF$1,Grunddaten!$C$8:$BO$8,0)), "")&amp;""</f>
        <v>0077</v>
      </c>
      <c r="BG2" s="164"/>
      <c r="BH2" s="164"/>
      <c r="BI2" s="164"/>
      <c r="BJ2" s="164"/>
      <c r="BK2" s="164"/>
      <c r="BL2" s="164"/>
      <c r="BM2" s="164"/>
      <c r="BN2" s="164"/>
      <c r="BO2" s="164"/>
      <c r="BP2" s="164"/>
      <c r="BQ2" s="164"/>
      <c r="BR2" s="164"/>
      <c r="BS2" s="160" t="str">
        <f>_xlfn.IFNA(INDEX(Input_Lieferant!$D$9:$BE$158,MATCH($A2,Input_Lieferant!$B$9:$B$158,0),MATCH(BS$1,Input_Lieferant!$D$8:$BE$8,0)), "")&amp;""</f>
        <v>N</v>
      </c>
      <c r="BT2" s="164"/>
      <c r="BU2" s="164"/>
      <c r="BW2" s="164"/>
      <c r="BX2" s="160" t="str">
        <f>_xlfn.IFNA(INDEX(Grunddaten!$C$9:$BO$159,MATCH($A2,Input_Lieferant!$B$9:$B$158,0),MATCH(BX$1,Grunddaten!$C$8:$BO$8,0)), "")&amp;""</f>
        <v>6000</v>
      </c>
      <c r="BY2" s="164"/>
      <c r="BZ2" s="164"/>
      <c r="CA2" s="164"/>
      <c r="CB2" s="164"/>
      <c r="CC2" s="164"/>
      <c r="CD2" s="160" t="str">
        <f>_xlfn.IFNA(INDEX('Systemmanager - Datenassistent'!$C$9:$BW$159,MATCH($A2,Input_Lieferant!$B$9:$B$158,0),MATCH(CD$1,'Systemmanager - Datenassistent'!$C$8:$BW$8,0)),"")&amp;""</f>
        <v>BK019</v>
      </c>
      <c r="CE2" s="164"/>
      <c r="CF2" s="164"/>
      <c r="CG2" s="164"/>
      <c r="CH2" s="164"/>
      <c r="CI2" s="164"/>
      <c r="CJ2" s="164" t="str">
        <f t="shared" ref="CJ2:CJ33" si="2">IF(LEN(A2)=0,"","V1")</f>
        <v>V1</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CORSAIR MP600 PRO XT000122_1</v>
      </c>
      <c r="DE2" s="160" t="str">
        <f>_xlfn.IFNA(INDEX(Grunddaten!$C$9:$BO$159,MATCH($A2,Input_Lieferant!$B$9:$B$158,0),MATCH(DE$1,Grunddaten!$C$8:$BO$8,0)), "")&amp;""</f>
        <v>1000009376</v>
      </c>
      <c r="DF2" s="164"/>
      <c r="DG2" s="164"/>
      <c r="DH2" s="164"/>
      <c r="DI2" s="164"/>
      <c r="DJ2" s="160" t="str">
        <f>_xlfn.IFNA(INDEX(Input_Lieferant!$D$9:$BE$158,MATCH($A2,Input_Lieferant!$B$9:$B$158,0),MATCH(DJ$1,Input_Lieferant!$D$8:$BE$8,0)),"")&amp;""</f>
        <v/>
      </c>
      <c r="DK2" s="164"/>
      <c r="DL2" s="164"/>
      <c r="DM2" s="164"/>
      <c r="DN2" s="164"/>
      <c r="DO2" s="164"/>
      <c r="DP2" s="164"/>
      <c r="DQ2" s="164"/>
      <c r="DR2" s="160">
        <f t="shared" ref="DR2:DR33" si="3">IF(LEN(A2)=0,"",2)</f>
        <v>2</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UAM</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X</v>
      </c>
      <c r="GI2" s="160" t="str">
        <f>_xlfn.IFNA(INDEX('Systemmanager - Datenassistent'!$C$9:$BW$159,MATCH($A2,Input_Lieferant!$B$9:$B$158,0),MATCH(GI$1,'Systemmanager - Datenassistent'!$C$8:$BW$8,0)),"")&amp;""</f>
        <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160" t="str">
        <f>_xlfn.IFNA(INDEX(Grunddaten!$C$9:$BO$159,MATCH($A2,Input_Lieferant!$B$9:$B$158,0),MATCH(GO$1,Grunddaten!$C$8:$BO$8,0)), "")&amp;""</f>
        <v/>
      </c>
      <c r="GP2" s="160" t="str">
        <f>_xlfn.IFNA(INDEX('Systemmanager - Datenassistent'!$C$9:$BW$159,MATCH($A2,Input_Lieferant!$B$9:$B$158,0),MATCH(GP$1,'Systemmanager - Datenassistent'!$C$8:$BW$8,0)),"")&amp;""</f>
        <v>R</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1</v>
      </c>
      <c r="JT2" s="160" t="str">
        <f>_xlfn.IFNA(INDEX(Grunddaten!$C$9:$BO$159,MATCH($A2,Input_Lieferant!$B$9:$B$158,0),MATCH(JT$1,Grunddaten!$C$8:$BO$8,0)), "")&amp;""</f>
        <v>F</v>
      </c>
      <c r="JU2" s="164"/>
      <c r="JV2" s="160" t="str">
        <f>_xlfn.IFNA(INDEX(Input_Lieferant!$D$9:$BE$158,MATCH($A2,Input_Lieferant!$B$9:$B$158,0),MATCH(JV$1,Input_Lieferant!$D$8:$BE$8,0)),"")&amp;""</f>
        <v/>
      </c>
      <c r="JW2" s="164"/>
      <c r="JX2" s="164"/>
      <c r="JZ2" s="164"/>
      <c r="KA2" s="164"/>
      <c r="KB2" s="164"/>
      <c r="KC2" s="160" t="str">
        <f>_xlfn.IFNA(INDEX('Systemmanager - Datenassistent'!$C$9:$BW$159,MATCH($A2,Input_Lieferant!$B$9:$B$158,0),MATCH(KC$1,'Systemmanager - Datenassistent'!$C$8:$BW$8,0)),"")&amp;""</f>
        <v>6</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f>IF(LEN(Input_Lieferant!B10)=0,"",Input_Lieferant!B10)</f>
        <v>2</v>
      </c>
      <c r="B3" s="164"/>
      <c r="C3" s="164"/>
      <c r="D3" s="164"/>
      <c r="E3" s="164"/>
      <c r="F3" s="164"/>
      <c r="G3" s="164"/>
      <c r="H3" s="164"/>
      <c r="I3" s="164"/>
      <c r="J3" s="164"/>
      <c r="K3" s="160" t="str">
        <f>_xlfn.IFNA(INDEX(Grunddaten!$C$9:$BO$159,MATCH($A3,Input_Lieferant!$B$9:$B$158,0),MATCH(K$1,Grunddaten!$C$8:$BO$8,0)), "")&amp;""</f>
        <v>V010</v>
      </c>
      <c r="L3" s="160" t="str">
        <f t="shared" si="0"/>
        <v>M</v>
      </c>
      <c r="M3" s="160" t="str">
        <f>_xlfn.IFNA(INDEX(Grunddaten!$C$9:$BO$159,MATCH($A3,Input_Lieferant!$B$9:$B$158,0),MATCH(M$1,Grunddaten!$C$8:$BO$8,0)), "")&amp;""</f>
        <v>ZX0000625</v>
      </c>
      <c r="N3" s="164"/>
      <c r="O3" s="160" t="str">
        <f>_xlfn.IFNA(INDEX(Input_Lieferant!$D$9:$BE$158,MATCH($A3,Input_Lieferant!$B$9:$B$158,0),MATCH(O$1,Input_Lieferant!$D$8:$BE$8,0)), "")&amp;""</f>
        <v>ST</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0.1</v>
      </c>
      <c r="AF3" s="160" t="str">
        <f>_xlfn.IFNA(INDEX(Input_Lieferant!$D$9:$BE$158,MATCH($A3,Input_Lieferant!$B$9:$B$158,0),MATCH(AF$1,Input_Lieferant!$D$8:$BE$8,0)),"")&amp;""</f>
        <v/>
      </c>
      <c r="AG3" s="160" t="str">
        <f>_xlfn.IFNA(INDEX(Input_Lieferant!$D$9:$BE$158,MATCH($A3,Input_Lieferant!$B$9:$B$158,0),MATCH(AG$1,Input_Lieferant!$D$8:$BE$8,0)),"")&amp;""</f>
        <v>KG</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V1</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10.000</v>
      </c>
      <c r="BC3" s="160" t="str">
        <f>TEXT(_xlfn.IFNA(INDEX(Input_Lieferant!$D$9:$BE$158,MATCH($A3,Input_Lieferant!$B$9:$B$158,0),MATCH(BC$1,Input_Lieferant!$D$8:$BE$8,0)),""), "0.000")&amp;""</f>
        <v>10.000</v>
      </c>
      <c r="BD3" s="160" t="str">
        <f>TEXT(_xlfn.IFNA(INDEX(Input_Lieferant!$D$9:$BE$158,MATCH($A3,Input_Lieferant!$B$9:$B$158,0),MATCH(BD$1,Input_Lieferant!$D$8:$BE$8,0)),""), "0.000")&amp;""</f>
        <v>10.000</v>
      </c>
      <c r="BE3" s="160" t="str">
        <f>TEXT(_xlfn.IFNA(INDEX(Input_Lieferant!$D$9:$BE$158,MATCH($A3,Input_Lieferant!$B$9:$B$158,0),MATCH(BE$1,Input_Lieferant!$D$8:$BE$8,0)),""), "0.000")&amp;""</f>
        <v>MM</v>
      </c>
      <c r="BF3" s="160" t="str">
        <f>_xlfn.IFNA(INDEX(Grunddaten!$C$9:$BO$159,MATCH($A3,Input_Lieferant!$B$9:$B$158,0),MATCH(BF$1,Grunddaten!$C$8:$BO$8,0)), "")&amp;""</f>
        <v>0077</v>
      </c>
      <c r="BG3" s="164"/>
      <c r="BH3" s="164"/>
      <c r="BI3" s="164"/>
      <c r="BJ3" s="164"/>
      <c r="BK3" s="164"/>
      <c r="BL3" s="164"/>
      <c r="BM3" s="164"/>
      <c r="BN3" s="164"/>
      <c r="BO3" s="164"/>
      <c r="BP3" s="164"/>
      <c r="BQ3" s="164"/>
      <c r="BR3" s="164"/>
      <c r="BS3" s="160" t="str">
        <f>_xlfn.IFNA(INDEX(Input_Lieferant!$D$9:$BE$158,MATCH($A3,Input_Lieferant!$B$9:$B$158,0),MATCH(BS$1,Input_Lieferant!$D$8:$BE$8,0)), "")&amp;""</f>
        <v>N</v>
      </c>
      <c r="BT3" s="164"/>
      <c r="BU3" s="164"/>
      <c r="BW3" s="164"/>
      <c r="BX3" s="160" t="str">
        <f>_xlfn.IFNA(INDEX(Grunddaten!$C$9:$BO$159,MATCH($A3,Input_Lieferant!$B$9:$B$158,0),MATCH(BX$1,Grunddaten!$C$8:$BO$8,0)), "")&amp;""</f>
        <v>6000</v>
      </c>
      <c r="BY3" s="164"/>
      <c r="BZ3" s="164"/>
      <c r="CA3" s="164"/>
      <c r="CB3" s="164"/>
      <c r="CC3" s="164"/>
      <c r="CD3" s="160" t="str">
        <f>_xlfn.IFNA(INDEX('Systemmanager - Datenassistent'!$C$9:$BW$159,MATCH($A3,Input_Lieferant!$B$9:$B$158,0),MATCH(CD$1,'Systemmanager - Datenassistent'!$C$8:$BW$8,0)),"")&amp;""</f>
        <v/>
      </c>
      <c r="CE3" s="164"/>
      <c r="CF3" s="164"/>
      <c r="CG3" s="164"/>
      <c r="CH3" s="164"/>
      <c r="CI3" s="164"/>
      <c r="CJ3" s="164" t="str">
        <f t="shared" si="2"/>
        <v>V1</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CORSAIR MP600 PRO XT000122_2</v>
      </c>
      <c r="DE3" s="160" t="str">
        <f>_xlfn.IFNA(INDEX(Grunddaten!$C$9:$BO$159,MATCH($A3,Input_Lieferant!$B$9:$B$158,0),MATCH(DE$1,Grunddaten!$C$8:$BO$8,0)), "")&amp;""</f>
        <v>1000009376</v>
      </c>
      <c r="DF3" s="164"/>
      <c r="DG3" s="164"/>
      <c r="DH3" s="164"/>
      <c r="DI3" s="164"/>
      <c r="DJ3" s="160" t="str">
        <f>_xlfn.IFNA(INDEX(Input_Lieferant!$D$9:$BE$158,MATCH($A3,Input_Lieferant!$B$9:$B$158,0),MATCH(DJ$1,Input_Lieferant!$D$8:$BE$8,0)),"")&amp;""</f>
        <v/>
      </c>
      <c r="DK3" s="164"/>
      <c r="DL3" s="164"/>
      <c r="DM3" s="164"/>
      <c r="DN3" s="164"/>
      <c r="DO3" s="164"/>
      <c r="DP3" s="164"/>
      <c r="DQ3" s="164"/>
      <c r="DR3" s="160">
        <f t="shared" si="3"/>
        <v>2</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UAM</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000000000020070001</v>
      </c>
      <c r="GO3" s="160" t="str">
        <f>_xlfn.IFNA(INDEX(Grunddaten!$C$9:$BO$159,MATCH($A3,Input_Lieferant!$B$9:$B$158,0),MATCH(GO$1,Grunddaten!$C$8:$BO$8,0)), "")&amp;""</f>
        <v/>
      </c>
      <c r="GP3" s="160" t="str">
        <f>_xlfn.IFNA(INDEX('Systemmanager - Datenassistent'!$C$9:$BW$159,MATCH($A3,Input_Lieferant!$B$9:$B$158,0),MATCH(GP$1,'Systemmanager - Datenassistent'!$C$8:$BW$8,0)),"")&amp;""</f>
        <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1</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0</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f>IF(LEN(Input_Lieferant!B11)=0,"",Input_Lieferant!B11)</f>
        <v>3</v>
      </c>
      <c r="B4" s="164"/>
      <c r="C4" s="164"/>
      <c r="D4" s="164"/>
      <c r="E4" s="164"/>
      <c r="F4" s="164"/>
      <c r="G4" s="164"/>
      <c r="H4" s="164"/>
      <c r="I4" s="164"/>
      <c r="J4" s="164"/>
      <c r="K4" s="160" t="str">
        <f>_xlfn.IFNA(INDEX(Grunddaten!$C$9:$BO$159,MATCH($A4,Input_Lieferant!$B$9:$B$158,0),MATCH(K$1,Grunddaten!$C$8:$BO$8,0)), "")&amp;""</f>
        <v>V010</v>
      </c>
      <c r="L4" s="160" t="str">
        <f t="shared" si="0"/>
        <v>M</v>
      </c>
      <c r="M4" s="160" t="str">
        <f>_xlfn.IFNA(INDEX(Grunddaten!$C$9:$BO$159,MATCH($A4,Input_Lieferant!$B$9:$B$158,0),MATCH(M$1,Grunddaten!$C$8:$BO$8,0)), "")&amp;""</f>
        <v>ZX0000625</v>
      </c>
      <c r="N4" s="164"/>
      <c r="O4" s="160" t="str">
        <f>_xlfn.IFNA(INDEX(Input_Lieferant!$D$9:$BE$158,MATCH($A4,Input_Lieferant!$B$9:$B$158,0),MATCH(O$1,Input_Lieferant!$D$8:$BE$8,0)), "")&amp;""</f>
        <v>ST</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0.1</v>
      </c>
      <c r="AF4" s="160" t="str">
        <f>_xlfn.IFNA(INDEX(Input_Lieferant!$D$9:$BE$158,MATCH($A4,Input_Lieferant!$B$9:$B$158,0),MATCH(AF$1,Input_Lieferant!$D$8:$BE$8,0)),"")&amp;""</f>
        <v/>
      </c>
      <c r="AG4" s="160" t="str">
        <f>_xlfn.IFNA(INDEX(Input_Lieferant!$D$9:$BE$158,MATCH($A4,Input_Lieferant!$B$9:$B$158,0),MATCH(AG$1,Input_Lieferant!$D$8:$BE$8,0)),"")&amp;""</f>
        <v>KG</v>
      </c>
      <c r="AH4" s="164"/>
      <c r="AI4" s="164"/>
      <c r="AJ4" s="164"/>
      <c r="AK4" s="164"/>
      <c r="AL4" s="160" t="str">
        <f>_xlfn.IFNA(INDEX('Systemmanager - Datenassistent'!$C$9:$BW$159,MATCH($A4,Input_Lieferant!$B$9:$B$158,0),MATCH(AL$1,'Systemmanager - Datenassistent'!$C$8:$BW$8,0)),"")&amp;""</f>
        <v/>
      </c>
      <c r="AM4" s="164"/>
      <c r="AN4" s="164"/>
      <c r="AO4" s="164"/>
      <c r="AP4" s="160" t="str">
        <f>_xlfn.IFNA(INDEX(Grunddaten!$C$9:$BO$159,MATCH($A4,Input_Lieferant!$B$9:$B$158,0),MATCH(AP$1,Grunddaten!$C$8:$BO$8,0)), "")&amp;""</f>
        <v>V1</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10.000</v>
      </c>
      <c r="BC4" s="160" t="str">
        <f>TEXT(_xlfn.IFNA(INDEX(Input_Lieferant!$D$9:$BE$158,MATCH($A4,Input_Lieferant!$B$9:$B$158,0),MATCH(BC$1,Input_Lieferant!$D$8:$BE$8,0)),""), "0.000")&amp;""</f>
        <v>10.000</v>
      </c>
      <c r="BD4" s="160" t="str">
        <f>TEXT(_xlfn.IFNA(INDEX(Input_Lieferant!$D$9:$BE$158,MATCH($A4,Input_Lieferant!$B$9:$B$158,0),MATCH(BD$1,Input_Lieferant!$D$8:$BE$8,0)),""), "0.000")&amp;""</f>
        <v>10.000</v>
      </c>
      <c r="BE4" s="160" t="str">
        <f>TEXT(_xlfn.IFNA(INDEX(Input_Lieferant!$D$9:$BE$158,MATCH($A4,Input_Lieferant!$B$9:$B$158,0),MATCH(BE$1,Input_Lieferant!$D$8:$BE$8,0)),""), "0.000")&amp;""</f>
        <v>MM</v>
      </c>
      <c r="BF4" s="160" t="str">
        <f>_xlfn.IFNA(INDEX(Grunddaten!$C$9:$BO$159,MATCH($A4,Input_Lieferant!$B$9:$B$158,0),MATCH(BF$1,Grunddaten!$C$8:$BO$8,0)), "")&amp;""</f>
        <v>0077</v>
      </c>
      <c r="BG4" s="164"/>
      <c r="BH4" s="164"/>
      <c r="BI4" s="164"/>
      <c r="BJ4" s="164"/>
      <c r="BK4" s="164"/>
      <c r="BL4" s="164"/>
      <c r="BM4" s="164"/>
      <c r="BN4" s="164"/>
      <c r="BO4" s="164"/>
      <c r="BP4" s="164"/>
      <c r="BQ4" s="164"/>
      <c r="BR4" s="164"/>
      <c r="BS4" s="160" t="str">
        <f>_xlfn.IFNA(INDEX(Input_Lieferant!$D$9:$BE$158,MATCH($A4,Input_Lieferant!$B$9:$B$158,0),MATCH(BS$1,Input_Lieferant!$D$8:$BE$8,0)), "")&amp;""</f>
        <v>N</v>
      </c>
      <c r="BT4" s="164"/>
      <c r="BU4" s="164"/>
      <c r="BW4" s="164"/>
      <c r="BX4" s="160" t="str">
        <f>_xlfn.IFNA(INDEX(Grunddaten!$C$9:$BO$159,MATCH($A4,Input_Lieferant!$B$9:$B$158,0),MATCH(BX$1,Grunddaten!$C$8:$BO$8,0)), "")&amp;""</f>
        <v>6000</v>
      </c>
      <c r="BY4" s="164"/>
      <c r="BZ4" s="164"/>
      <c r="CA4" s="164"/>
      <c r="CB4" s="164"/>
      <c r="CC4" s="164"/>
      <c r="CD4" s="160" t="str">
        <f>_xlfn.IFNA(INDEX('Systemmanager - Datenassistent'!$C$9:$BW$159,MATCH($A4,Input_Lieferant!$B$9:$B$158,0),MATCH(CD$1,'Systemmanager - Datenassistent'!$C$8:$BW$8,0)),"")&amp;""</f>
        <v/>
      </c>
      <c r="CE4" s="164"/>
      <c r="CF4" s="164"/>
      <c r="CG4" s="164"/>
      <c r="CH4" s="164"/>
      <c r="CI4" s="164"/>
      <c r="CJ4" s="164" t="str">
        <f t="shared" si="2"/>
        <v>V1</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CORSAIR MP600 PRO XT000122_3</v>
      </c>
      <c r="DE4" s="160" t="str">
        <f>_xlfn.IFNA(INDEX(Grunddaten!$C$9:$BO$159,MATCH($A4,Input_Lieferant!$B$9:$B$158,0),MATCH(DE$1,Grunddaten!$C$8:$BO$8,0)), "")&amp;""</f>
        <v>1000009376</v>
      </c>
      <c r="DF4" s="164"/>
      <c r="DG4" s="164"/>
      <c r="DH4" s="164"/>
      <c r="DI4" s="164"/>
      <c r="DJ4" s="160" t="str">
        <f>_xlfn.IFNA(INDEX(Input_Lieferant!$D$9:$BE$158,MATCH($A4,Input_Lieferant!$B$9:$B$158,0),MATCH(DJ$1,Input_Lieferant!$D$8:$BE$8,0)),"")&amp;""</f>
        <v/>
      </c>
      <c r="DK4" s="164"/>
      <c r="DL4" s="164"/>
      <c r="DM4" s="164"/>
      <c r="DN4" s="164"/>
      <c r="DO4" s="164"/>
      <c r="DP4" s="164"/>
      <c r="DQ4" s="164"/>
      <c r="DR4" s="160">
        <f t="shared" si="3"/>
        <v>2</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UAM</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
      </c>
      <c r="GI4" s="160" t="str">
        <f>_xlfn.IFNA(INDEX('Systemmanager - Datenassistent'!$C$9:$BW$159,MATCH($A4,Input_Lieferant!$B$9:$B$158,0),MATCH(GI$1,'Systemmanager - Datenassistent'!$C$8:$BW$8,0)),"")&amp;""</f>
        <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160" t="str">
        <f>_xlfn.IFNA(INDEX(Grunddaten!$C$9:$BO$159,MATCH($A4,Input_Lieferant!$B$9:$B$158,0),MATCH(GO$1,Grunddaten!$C$8:$BO$8,0)), "")&amp;""</f>
        <v/>
      </c>
      <c r="GP4" s="160" t="str">
        <f>_xlfn.IFNA(INDEX('Systemmanager - Datenassistent'!$C$9:$BW$159,MATCH($A4,Input_Lieferant!$B$9:$B$158,0),MATCH(GP$1,'Systemmanager - Datenassistent'!$C$8:$BW$8,0)),"")&amp;""</f>
        <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1</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0</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f>IF(LEN(Input_Lieferant!B12)=0,"",Input_Lieferant!B12)</f>
        <v>4</v>
      </c>
      <c r="B5" s="164"/>
      <c r="C5" s="164"/>
      <c r="D5" s="164"/>
      <c r="E5" s="164"/>
      <c r="F5" s="164"/>
      <c r="G5" s="164"/>
      <c r="H5" s="164"/>
      <c r="I5" s="164"/>
      <c r="J5" s="164"/>
      <c r="K5" s="160" t="str">
        <f>_xlfn.IFNA(INDEX(Grunddaten!$C$9:$BO$159,MATCH($A5,Input_Lieferant!$B$9:$B$158,0),MATCH(K$1,Grunddaten!$C$8:$BO$8,0)), "")&amp;""</f>
        <v>V010</v>
      </c>
      <c r="L5" s="160" t="str">
        <f t="shared" si="0"/>
        <v>M</v>
      </c>
      <c r="M5" s="160" t="str">
        <f>_xlfn.IFNA(INDEX(Grunddaten!$C$9:$BO$159,MATCH($A5,Input_Lieferant!$B$9:$B$158,0),MATCH(M$1,Grunddaten!$C$8:$BO$8,0)), "")&amp;""</f>
        <v>ZX0000625</v>
      </c>
      <c r="N5" s="164"/>
      <c r="O5" s="160" t="str">
        <f>_xlfn.IFNA(INDEX(Input_Lieferant!$D$9:$BE$158,MATCH($A5,Input_Lieferant!$B$9:$B$158,0),MATCH(O$1,Input_Lieferant!$D$8:$BE$8,0)), "")&amp;""</f>
        <v>ST</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0.1</v>
      </c>
      <c r="AF5" s="160" t="str">
        <f>_xlfn.IFNA(INDEX(Input_Lieferant!$D$9:$BE$158,MATCH($A5,Input_Lieferant!$B$9:$B$158,0),MATCH(AF$1,Input_Lieferant!$D$8:$BE$8,0)),"")&amp;""</f>
        <v/>
      </c>
      <c r="AG5" s="160" t="str">
        <f>_xlfn.IFNA(INDEX(Input_Lieferant!$D$9:$BE$158,MATCH($A5,Input_Lieferant!$B$9:$B$158,0),MATCH(AG$1,Input_Lieferant!$D$8:$BE$8,0)),"")&amp;""</f>
        <v>KG</v>
      </c>
      <c r="AH5" s="164"/>
      <c r="AI5" s="164"/>
      <c r="AJ5" s="164"/>
      <c r="AK5" s="164"/>
      <c r="AL5" s="160" t="str">
        <f>_xlfn.IFNA(INDEX('Systemmanager - Datenassistent'!$C$9:$BW$159,MATCH($A5,Input_Lieferant!$B$9:$B$158,0),MATCH(AL$1,'Systemmanager - Datenassistent'!$C$8:$BW$8,0)),"")&amp;""</f>
        <v/>
      </c>
      <c r="AM5" s="164"/>
      <c r="AN5" s="164"/>
      <c r="AO5" s="164"/>
      <c r="AP5" s="160" t="str">
        <f>_xlfn.IFNA(INDEX(Grunddaten!$C$9:$BO$159,MATCH($A5,Input_Lieferant!$B$9:$B$158,0),MATCH(AP$1,Grunddaten!$C$8:$BO$8,0)), "")&amp;""</f>
        <v>V1</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10.000</v>
      </c>
      <c r="BC5" s="160" t="str">
        <f>TEXT(_xlfn.IFNA(INDEX(Input_Lieferant!$D$9:$BE$158,MATCH($A5,Input_Lieferant!$B$9:$B$158,0),MATCH(BC$1,Input_Lieferant!$D$8:$BE$8,0)),""), "0.000")&amp;""</f>
        <v>10.000</v>
      </c>
      <c r="BD5" s="160" t="str">
        <f>TEXT(_xlfn.IFNA(INDEX(Input_Lieferant!$D$9:$BE$158,MATCH($A5,Input_Lieferant!$B$9:$B$158,0),MATCH(BD$1,Input_Lieferant!$D$8:$BE$8,0)),""), "0.000")&amp;""</f>
        <v>10.000</v>
      </c>
      <c r="BE5" s="160" t="str">
        <f>TEXT(_xlfn.IFNA(INDEX(Input_Lieferant!$D$9:$BE$158,MATCH($A5,Input_Lieferant!$B$9:$B$158,0),MATCH(BE$1,Input_Lieferant!$D$8:$BE$8,0)),""), "0.000")&amp;""</f>
        <v>MM</v>
      </c>
      <c r="BF5" s="160" t="str">
        <f>_xlfn.IFNA(INDEX(Grunddaten!$C$9:$BO$159,MATCH($A5,Input_Lieferant!$B$9:$B$158,0),MATCH(BF$1,Grunddaten!$C$8:$BO$8,0)), "")&amp;""</f>
        <v>0077</v>
      </c>
      <c r="BG5" s="164"/>
      <c r="BH5" s="164"/>
      <c r="BI5" s="164"/>
      <c r="BJ5" s="164"/>
      <c r="BK5" s="164"/>
      <c r="BL5" s="164"/>
      <c r="BM5" s="164"/>
      <c r="BN5" s="164"/>
      <c r="BO5" s="164"/>
      <c r="BP5" s="164"/>
      <c r="BQ5" s="164"/>
      <c r="BR5" s="164"/>
      <c r="BS5" s="160" t="str">
        <f>_xlfn.IFNA(INDEX(Input_Lieferant!$D$9:$BE$158,MATCH($A5,Input_Lieferant!$B$9:$B$158,0),MATCH(BS$1,Input_Lieferant!$D$8:$BE$8,0)), "")&amp;""</f>
        <v>N</v>
      </c>
      <c r="BT5" s="164"/>
      <c r="BU5" s="164"/>
      <c r="BW5" s="164"/>
      <c r="BX5" s="160" t="str">
        <f>_xlfn.IFNA(INDEX(Grunddaten!$C$9:$BO$159,MATCH($A5,Input_Lieferant!$B$9:$B$158,0),MATCH(BX$1,Grunddaten!$C$8:$BO$8,0)), "")&amp;""</f>
        <v>6000</v>
      </c>
      <c r="BY5" s="164"/>
      <c r="BZ5" s="164"/>
      <c r="CA5" s="164"/>
      <c r="CB5" s="164"/>
      <c r="CC5" s="164"/>
      <c r="CD5" s="160" t="str">
        <f>_xlfn.IFNA(INDEX('Systemmanager - Datenassistent'!$C$9:$BW$159,MATCH($A5,Input_Lieferant!$B$9:$B$158,0),MATCH(CD$1,'Systemmanager - Datenassistent'!$C$8:$BW$8,0)),"")&amp;""</f>
        <v/>
      </c>
      <c r="CE5" s="164"/>
      <c r="CF5" s="164"/>
      <c r="CG5" s="164"/>
      <c r="CH5" s="164"/>
      <c r="CI5" s="164"/>
      <c r="CJ5" s="164" t="str">
        <f t="shared" si="2"/>
        <v>V1</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CORSAIR MP600 PRO XT000122_4</v>
      </c>
      <c r="DE5" s="160" t="str">
        <f>_xlfn.IFNA(INDEX(Grunddaten!$C$9:$BO$159,MATCH($A5,Input_Lieferant!$B$9:$B$158,0),MATCH(DE$1,Grunddaten!$C$8:$BO$8,0)), "")&amp;""</f>
        <v>1000009376</v>
      </c>
      <c r="DF5" s="164"/>
      <c r="DG5" s="164"/>
      <c r="DH5" s="164"/>
      <c r="DI5" s="164"/>
      <c r="DJ5" s="160" t="str">
        <f>_xlfn.IFNA(INDEX(Input_Lieferant!$D$9:$BE$158,MATCH($A5,Input_Lieferant!$B$9:$B$158,0),MATCH(DJ$1,Input_Lieferant!$D$8:$BE$8,0)),"")&amp;""</f>
        <v/>
      </c>
      <c r="DK5" s="164"/>
      <c r="DL5" s="164"/>
      <c r="DM5" s="164"/>
      <c r="DN5" s="164"/>
      <c r="DO5" s="164"/>
      <c r="DP5" s="164"/>
      <c r="DQ5" s="164"/>
      <c r="DR5" s="160">
        <f t="shared" si="3"/>
        <v>2</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UAM</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1</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0</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f>IF(LEN(Input_Lieferant!B13)=0,"",Input_Lieferant!B13)</f>
        <v>5</v>
      </c>
      <c r="B6" s="164"/>
      <c r="C6" s="164"/>
      <c r="D6" s="164"/>
      <c r="E6" s="164"/>
      <c r="F6" s="164"/>
      <c r="G6" s="164"/>
      <c r="H6" s="164"/>
      <c r="I6" s="164"/>
      <c r="J6" s="164"/>
      <c r="K6" s="160" t="str">
        <f>_xlfn.IFNA(INDEX(Grunddaten!$C$9:$BO$159,MATCH($A6,Input_Lieferant!$B$9:$B$158,0),MATCH(K$1,Grunddaten!$C$8:$BO$8,0)), "")&amp;""</f>
        <v>V010</v>
      </c>
      <c r="L6" s="160" t="str">
        <f t="shared" si="0"/>
        <v>M</v>
      </c>
      <c r="M6" s="160" t="str">
        <f>_xlfn.IFNA(INDEX(Grunddaten!$C$9:$BO$159,MATCH($A6,Input_Lieferant!$B$9:$B$158,0),MATCH(M$1,Grunddaten!$C$8:$BO$8,0)), "")&amp;""</f>
        <v>ZX0000625</v>
      </c>
      <c r="N6" s="164"/>
      <c r="O6" s="160" t="str">
        <f>_xlfn.IFNA(INDEX(Input_Lieferant!$D$9:$BE$158,MATCH($A6,Input_Lieferant!$B$9:$B$158,0),MATCH(O$1,Input_Lieferant!$D$8:$BE$8,0)), "")&amp;""</f>
        <v>ST</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
      </c>
      <c r="AA6" s="164"/>
      <c r="AB6" s="160" t="str">
        <f>_xlfn.IFNA(INDEX(Input_Lieferant!$D$9:$BE$158,MATCH($A6,Input_Lieferant!$B$9:$B$158,0),MATCH(AB$1,Input_Lieferant!$D$8:$BE$8,0)),"")&amp;""</f>
        <v/>
      </c>
      <c r="AC6" s="164"/>
      <c r="AD6" s="164"/>
      <c r="AE6" s="160" t="str">
        <f>_xlfn.IFNA(INDEX(Input_Lieferant!$D$9:$BE$158,MATCH($A6,Input_Lieferant!$B$9:$B$158,0),MATCH(AE$1,Input_Lieferant!$D$8:$BE$8,0)), "")&amp;""</f>
        <v>0.1</v>
      </c>
      <c r="AF6" s="160" t="str">
        <f>_xlfn.IFNA(INDEX(Input_Lieferant!$D$9:$BE$158,MATCH($A6,Input_Lieferant!$B$9:$B$158,0),MATCH(AF$1,Input_Lieferant!$D$8:$BE$8,0)),"")&amp;""</f>
        <v/>
      </c>
      <c r="AG6" s="160" t="str">
        <f>_xlfn.IFNA(INDEX(Input_Lieferant!$D$9:$BE$158,MATCH($A6,Input_Lieferant!$B$9:$B$158,0),MATCH(AG$1,Input_Lieferant!$D$8:$BE$8,0)),"")&amp;""</f>
        <v>KG</v>
      </c>
      <c r="AH6" s="164"/>
      <c r="AI6" s="164"/>
      <c r="AJ6" s="164"/>
      <c r="AK6" s="164"/>
      <c r="AL6" s="160" t="str">
        <f>_xlfn.IFNA(INDEX('Systemmanager - Datenassistent'!$C$9:$BW$159,MATCH($A6,Input_Lieferant!$B$9:$B$158,0),MATCH(AL$1,'Systemmanager - Datenassistent'!$C$8:$BW$8,0)),"")&amp;""</f>
        <v/>
      </c>
      <c r="AM6" s="164"/>
      <c r="AN6" s="164"/>
      <c r="AO6" s="164"/>
      <c r="AP6" s="160" t="str">
        <f>_xlfn.IFNA(INDEX(Grunddaten!$C$9:$BO$159,MATCH($A6,Input_Lieferant!$B$9:$B$158,0),MATCH(AP$1,Grunddaten!$C$8:$BO$8,0)), "")&amp;""</f>
        <v>V1</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10.000</v>
      </c>
      <c r="BC6" s="160" t="str">
        <f>TEXT(_xlfn.IFNA(INDEX(Input_Lieferant!$D$9:$BE$158,MATCH($A6,Input_Lieferant!$B$9:$B$158,0),MATCH(BC$1,Input_Lieferant!$D$8:$BE$8,0)),""), "0.000")&amp;""</f>
        <v>10.000</v>
      </c>
      <c r="BD6" s="160" t="str">
        <f>TEXT(_xlfn.IFNA(INDEX(Input_Lieferant!$D$9:$BE$158,MATCH($A6,Input_Lieferant!$B$9:$B$158,0),MATCH(BD$1,Input_Lieferant!$D$8:$BE$8,0)),""), "0.000")&amp;""</f>
        <v>10.000</v>
      </c>
      <c r="BE6" s="160" t="str">
        <f>TEXT(_xlfn.IFNA(INDEX(Input_Lieferant!$D$9:$BE$158,MATCH($A6,Input_Lieferant!$B$9:$B$158,0),MATCH(BE$1,Input_Lieferant!$D$8:$BE$8,0)),""), "0.000")&amp;""</f>
        <v>MM</v>
      </c>
      <c r="BF6" s="160" t="str">
        <f>_xlfn.IFNA(INDEX(Grunddaten!$C$9:$BO$159,MATCH($A6,Input_Lieferant!$B$9:$B$158,0),MATCH(BF$1,Grunddaten!$C$8:$BO$8,0)), "")&amp;""</f>
        <v>0077</v>
      </c>
      <c r="BG6" s="164"/>
      <c r="BH6" s="164"/>
      <c r="BI6" s="164"/>
      <c r="BJ6" s="164"/>
      <c r="BK6" s="164"/>
      <c r="BL6" s="164"/>
      <c r="BM6" s="164"/>
      <c r="BN6" s="164"/>
      <c r="BO6" s="164"/>
      <c r="BP6" s="164"/>
      <c r="BQ6" s="164"/>
      <c r="BR6" s="164"/>
      <c r="BS6" s="160" t="str">
        <f>_xlfn.IFNA(INDEX(Input_Lieferant!$D$9:$BE$158,MATCH($A6,Input_Lieferant!$B$9:$B$158,0),MATCH(BS$1,Input_Lieferant!$D$8:$BE$8,0)), "")&amp;""</f>
        <v>N</v>
      </c>
      <c r="BT6" s="164"/>
      <c r="BU6" s="164"/>
      <c r="BW6" s="164"/>
      <c r="BX6" s="160" t="str">
        <f>_xlfn.IFNA(INDEX(Grunddaten!$C$9:$BO$159,MATCH($A6,Input_Lieferant!$B$9:$B$158,0),MATCH(BX$1,Grunddaten!$C$8:$BO$8,0)), "")&amp;""</f>
        <v>6000</v>
      </c>
      <c r="BY6" s="164"/>
      <c r="BZ6" s="164"/>
      <c r="CA6" s="164"/>
      <c r="CB6" s="164"/>
      <c r="CC6" s="164"/>
      <c r="CD6" s="160" t="str">
        <f>_xlfn.IFNA(INDEX('Systemmanager - Datenassistent'!$C$9:$BW$159,MATCH($A6,Input_Lieferant!$B$9:$B$158,0),MATCH(CD$1,'Systemmanager - Datenassistent'!$C$8:$BW$8,0)),"")&amp;""</f>
        <v/>
      </c>
      <c r="CE6" s="164"/>
      <c r="CF6" s="164"/>
      <c r="CG6" s="164"/>
      <c r="CH6" s="164"/>
      <c r="CI6" s="164"/>
      <c r="CJ6" s="164" t="str">
        <f t="shared" si="2"/>
        <v>V1</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CORSAIR MP600 PRO XT000122_5</v>
      </c>
      <c r="DE6" s="160" t="str">
        <f>_xlfn.IFNA(INDEX(Grunddaten!$C$9:$BO$159,MATCH($A6,Input_Lieferant!$B$9:$B$158,0),MATCH(DE$1,Grunddaten!$C$8:$BO$8,0)), "")&amp;""</f>
        <v>1000009376</v>
      </c>
      <c r="DF6" s="164"/>
      <c r="DG6" s="164"/>
      <c r="DH6" s="164"/>
      <c r="DI6" s="164"/>
      <c r="DJ6" s="160" t="str">
        <f>_xlfn.IFNA(INDEX(Input_Lieferant!$D$9:$BE$158,MATCH($A6,Input_Lieferant!$B$9:$B$158,0),MATCH(DJ$1,Input_Lieferant!$D$8:$BE$8,0)),"")&amp;""</f>
        <v/>
      </c>
      <c r="DK6" s="164"/>
      <c r="DL6" s="164"/>
      <c r="DM6" s="164"/>
      <c r="DN6" s="164"/>
      <c r="DO6" s="164"/>
      <c r="DP6" s="164"/>
      <c r="DQ6" s="164"/>
      <c r="DR6" s="160">
        <f t="shared" si="3"/>
        <v>2</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UAM</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
      </c>
      <c r="GI6" s="160" t="str">
        <f>_xlfn.IFNA(INDEX('Systemmanager - Datenassistent'!$C$9:$BW$159,MATCH($A6,Input_Lieferant!$B$9:$B$158,0),MATCH(GI$1,'Systemmanager - Datenassistent'!$C$8:$BW$8,0)),"")&amp;""</f>
        <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1</v>
      </c>
      <c r="JT6" s="160" t="str">
        <f>_xlfn.IFNA(INDEX(Grunddaten!$C$9:$BO$159,MATCH($A6,Input_Lieferant!$B$9:$B$158,0),MATCH(JT$1,Grunddaten!$C$8:$BO$8,0)), "")&amp;""</f>
        <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0</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f>IF(LEN(Input_Lieferant!B14)=0,"",Input_Lieferant!B14)</f>
        <v>6</v>
      </c>
      <c r="B7" s="164"/>
      <c r="C7" s="164"/>
      <c r="D7" s="164"/>
      <c r="E7" s="164"/>
      <c r="F7" s="164"/>
      <c r="G7" s="164"/>
      <c r="H7" s="164"/>
      <c r="I7" s="164"/>
      <c r="J7" s="164"/>
      <c r="K7" s="160" t="str">
        <f>_xlfn.IFNA(INDEX(Grunddaten!$C$9:$BO$159,MATCH($A7,Input_Lieferant!$B$9:$B$158,0),MATCH(K$1,Grunddaten!$C$8:$BO$8,0)), "")&amp;""</f>
        <v>V010</v>
      </c>
      <c r="L7" s="160" t="str">
        <f t="shared" si="0"/>
        <v>M</v>
      </c>
      <c r="M7" s="160" t="str">
        <f>_xlfn.IFNA(INDEX(Grunddaten!$C$9:$BO$159,MATCH($A7,Input_Lieferant!$B$9:$B$158,0),MATCH(M$1,Grunddaten!$C$8:$BO$8,0)), "")&amp;""</f>
        <v>ZX0000625</v>
      </c>
      <c r="N7" s="164"/>
      <c r="O7" s="160" t="str">
        <f>_xlfn.IFNA(INDEX(Input_Lieferant!$D$9:$BE$158,MATCH($A7,Input_Lieferant!$B$9:$B$158,0),MATCH(O$1,Input_Lieferant!$D$8:$BE$8,0)), "")&amp;""</f>
        <v>ST</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0.1</v>
      </c>
      <c r="AF7" s="160" t="str">
        <f>_xlfn.IFNA(INDEX(Input_Lieferant!$D$9:$BE$158,MATCH($A7,Input_Lieferant!$B$9:$B$158,0),MATCH(AF$1,Input_Lieferant!$D$8:$BE$8,0)),"")&amp;""</f>
        <v/>
      </c>
      <c r="AG7" s="160" t="str">
        <f>_xlfn.IFNA(INDEX(Input_Lieferant!$D$9:$BE$158,MATCH($A7,Input_Lieferant!$B$9:$B$158,0),MATCH(AG$1,Input_Lieferant!$D$8:$BE$8,0)),"")&amp;""</f>
        <v>KG</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V1</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10.000</v>
      </c>
      <c r="BC7" s="160" t="str">
        <f>TEXT(_xlfn.IFNA(INDEX(Input_Lieferant!$D$9:$BE$158,MATCH($A7,Input_Lieferant!$B$9:$B$158,0),MATCH(BC$1,Input_Lieferant!$D$8:$BE$8,0)),""), "0.000")&amp;""</f>
        <v>10.000</v>
      </c>
      <c r="BD7" s="160" t="str">
        <f>TEXT(_xlfn.IFNA(INDEX(Input_Lieferant!$D$9:$BE$158,MATCH($A7,Input_Lieferant!$B$9:$B$158,0),MATCH(BD$1,Input_Lieferant!$D$8:$BE$8,0)),""), "0.000")&amp;""</f>
        <v>10.000</v>
      </c>
      <c r="BE7" s="160" t="str">
        <f>TEXT(_xlfn.IFNA(INDEX(Input_Lieferant!$D$9:$BE$158,MATCH($A7,Input_Lieferant!$B$9:$B$158,0),MATCH(BE$1,Input_Lieferant!$D$8:$BE$8,0)),""), "0.000")&amp;""</f>
        <v>MM</v>
      </c>
      <c r="BF7" s="160" t="str">
        <f>_xlfn.IFNA(INDEX(Grunddaten!$C$9:$BO$159,MATCH($A7,Input_Lieferant!$B$9:$B$158,0),MATCH(BF$1,Grunddaten!$C$8:$BO$8,0)), "")&amp;""</f>
        <v>0077</v>
      </c>
      <c r="BG7" s="164"/>
      <c r="BH7" s="164"/>
      <c r="BI7" s="164"/>
      <c r="BJ7" s="164"/>
      <c r="BK7" s="164"/>
      <c r="BL7" s="164"/>
      <c r="BM7" s="164"/>
      <c r="BN7" s="164"/>
      <c r="BO7" s="164"/>
      <c r="BP7" s="164"/>
      <c r="BQ7" s="164"/>
      <c r="BR7" s="164"/>
      <c r="BS7" s="160" t="str">
        <f>_xlfn.IFNA(INDEX(Input_Lieferant!$D$9:$BE$158,MATCH($A7,Input_Lieferant!$B$9:$B$158,0),MATCH(BS$1,Input_Lieferant!$D$8:$BE$8,0)), "")&amp;""</f>
        <v>N</v>
      </c>
      <c r="BT7" s="164"/>
      <c r="BU7" s="164"/>
      <c r="BW7" s="164"/>
      <c r="BX7" s="160" t="str">
        <f>_xlfn.IFNA(INDEX(Grunddaten!$C$9:$BO$159,MATCH($A7,Input_Lieferant!$B$9:$B$158,0),MATCH(BX$1,Grunddaten!$C$8:$BO$8,0)), "")&amp;""</f>
        <v>6000</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V1</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CORSAIR MP600 PRO XT000122_6</v>
      </c>
      <c r="DE7" s="160" t="str">
        <f>_xlfn.IFNA(INDEX(Grunddaten!$C$9:$BO$159,MATCH($A7,Input_Lieferant!$B$9:$B$158,0),MATCH(DE$1,Grunddaten!$C$8:$BO$8,0)), "")&amp;""</f>
        <v>1000009376</v>
      </c>
      <c r="DF7" s="164"/>
      <c r="DG7" s="164"/>
      <c r="DH7" s="164"/>
      <c r="DI7" s="164"/>
      <c r="DJ7" s="160" t="str">
        <f>_xlfn.IFNA(INDEX(Input_Lieferant!$D$9:$BE$158,MATCH($A7,Input_Lieferant!$B$9:$B$158,0),MATCH(DJ$1,Input_Lieferant!$D$8:$BE$8,0)),"")&amp;""</f>
        <v/>
      </c>
      <c r="DK7" s="164"/>
      <c r="DL7" s="164"/>
      <c r="DM7" s="164"/>
      <c r="DN7" s="164"/>
      <c r="DO7" s="164"/>
      <c r="DP7" s="164"/>
      <c r="DQ7" s="164"/>
      <c r="DR7" s="160">
        <f t="shared" si="3"/>
        <v>2</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UAM</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1</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0</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f>IF(LEN(Input_Lieferant!B15)=0,"",Input_Lieferant!B15)</f>
        <v>7</v>
      </c>
      <c r="B8" s="164"/>
      <c r="C8" s="164"/>
      <c r="D8" s="164"/>
      <c r="E8" s="164"/>
      <c r="F8" s="164"/>
      <c r="G8" s="164"/>
      <c r="H8" s="164"/>
      <c r="I8" s="164"/>
      <c r="J8" s="164"/>
      <c r="K8" s="160" t="str">
        <f>_xlfn.IFNA(INDEX(Grunddaten!$C$9:$BO$159,MATCH($A8,Input_Lieferant!$B$9:$B$158,0),MATCH(K$1,Grunddaten!$C$8:$BO$8,0)), "")&amp;""</f>
        <v>V010</v>
      </c>
      <c r="L8" s="160" t="str">
        <f t="shared" si="0"/>
        <v>M</v>
      </c>
      <c r="M8" s="160" t="str">
        <f>_xlfn.IFNA(INDEX(Grunddaten!$C$9:$BO$159,MATCH($A8,Input_Lieferant!$B$9:$B$158,0),MATCH(M$1,Grunddaten!$C$8:$BO$8,0)), "")&amp;""</f>
        <v>ZX0000625</v>
      </c>
      <c r="N8" s="164"/>
      <c r="O8" s="160" t="str">
        <f>_xlfn.IFNA(INDEX(Input_Lieferant!$D$9:$BE$158,MATCH($A8,Input_Lieferant!$B$9:$B$158,0),MATCH(O$1,Input_Lieferant!$D$8:$BE$8,0)), "")&amp;""</f>
        <v>ST</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0.1</v>
      </c>
      <c r="AF8" s="160" t="str">
        <f>_xlfn.IFNA(INDEX(Input_Lieferant!$D$9:$BE$158,MATCH($A8,Input_Lieferant!$B$9:$B$158,0),MATCH(AF$1,Input_Lieferant!$D$8:$BE$8,0)),"")&amp;""</f>
        <v/>
      </c>
      <c r="AG8" s="160" t="str">
        <f>_xlfn.IFNA(INDEX(Input_Lieferant!$D$9:$BE$158,MATCH($A8,Input_Lieferant!$B$9:$B$158,0),MATCH(AG$1,Input_Lieferant!$D$8:$BE$8,0)),"")&amp;""</f>
        <v>KG</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V1</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10.000</v>
      </c>
      <c r="BC8" s="160" t="str">
        <f>TEXT(_xlfn.IFNA(INDEX(Input_Lieferant!$D$9:$BE$158,MATCH($A8,Input_Lieferant!$B$9:$B$158,0),MATCH(BC$1,Input_Lieferant!$D$8:$BE$8,0)),""), "0.000")&amp;""</f>
        <v>10.000</v>
      </c>
      <c r="BD8" s="160" t="str">
        <f>TEXT(_xlfn.IFNA(INDEX(Input_Lieferant!$D$9:$BE$158,MATCH($A8,Input_Lieferant!$B$9:$B$158,0),MATCH(BD$1,Input_Lieferant!$D$8:$BE$8,0)),""), "0.000")&amp;""</f>
        <v>10.000</v>
      </c>
      <c r="BE8" s="160" t="str">
        <f>TEXT(_xlfn.IFNA(INDEX(Input_Lieferant!$D$9:$BE$158,MATCH($A8,Input_Lieferant!$B$9:$B$158,0),MATCH(BE$1,Input_Lieferant!$D$8:$BE$8,0)),""), "0.000")&amp;""</f>
        <v>MM</v>
      </c>
      <c r="BF8" s="160" t="str">
        <f>_xlfn.IFNA(INDEX(Grunddaten!$C$9:$BO$159,MATCH($A8,Input_Lieferant!$B$9:$B$158,0),MATCH(BF$1,Grunddaten!$C$8:$BO$8,0)), "")&amp;""</f>
        <v>0077</v>
      </c>
      <c r="BG8" s="164"/>
      <c r="BH8" s="164"/>
      <c r="BI8" s="164"/>
      <c r="BJ8" s="164"/>
      <c r="BK8" s="164"/>
      <c r="BL8" s="164"/>
      <c r="BM8" s="164"/>
      <c r="BN8" s="164"/>
      <c r="BO8" s="164"/>
      <c r="BP8" s="164"/>
      <c r="BQ8" s="164"/>
      <c r="BR8" s="164"/>
      <c r="BS8" s="160" t="str">
        <f>_xlfn.IFNA(INDEX(Input_Lieferant!$D$9:$BE$158,MATCH($A8,Input_Lieferant!$B$9:$B$158,0),MATCH(BS$1,Input_Lieferant!$D$8:$BE$8,0)), "")&amp;""</f>
        <v>N</v>
      </c>
      <c r="BT8" s="164"/>
      <c r="BU8" s="164"/>
      <c r="BW8" s="164"/>
      <c r="BX8" s="160" t="str">
        <f>_xlfn.IFNA(INDEX(Grunddaten!$C$9:$BO$159,MATCH($A8,Input_Lieferant!$B$9:$B$158,0),MATCH(BX$1,Grunddaten!$C$8:$BO$8,0)), "")&amp;""</f>
        <v>6000</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V1</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CORSAIR MP600 PRO XT000122_7</v>
      </c>
      <c r="DE8" s="160" t="str">
        <f>_xlfn.IFNA(INDEX(Grunddaten!$C$9:$BO$159,MATCH($A8,Input_Lieferant!$B$9:$B$158,0),MATCH(DE$1,Grunddaten!$C$8:$BO$8,0)), "")&amp;""</f>
        <v>1000009376</v>
      </c>
      <c r="DF8" s="164"/>
      <c r="DG8" s="164"/>
      <c r="DH8" s="164"/>
      <c r="DI8" s="164"/>
      <c r="DJ8" s="160" t="str">
        <f>_xlfn.IFNA(INDEX(Input_Lieferant!$D$9:$BE$158,MATCH($A8,Input_Lieferant!$B$9:$B$158,0),MATCH(DJ$1,Input_Lieferant!$D$8:$BE$8,0)),"")&amp;""</f>
        <v/>
      </c>
      <c r="DK8" s="164"/>
      <c r="DL8" s="164"/>
      <c r="DM8" s="164"/>
      <c r="DN8" s="164"/>
      <c r="DO8" s="164"/>
      <c r="DP8" s="164"/>
      <c r="DQ8" s="164"/>
      <c r="DR8" s="160">
        <f t="shared" si="3"/>
        <v>2</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UAM</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1</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0</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f>IF(LEN(Input_Lieferant!B16)=0,"",Input_Lieferant!B16)</f>
        <v>8</v>
      </c>
      <c r="B9" s="164"/>
      <c r="C9" s="164"/>
      <c r="D9" s="164"/>
      <c r="E9" s="164"/>
      <c r="F9" s="164"/>
      <c r="G9" s="164"/>
      <c r="H9" s="164"/>
      <c r="I9" s="164"/>
      <c r="J9" s="164"/>
      <c r="K9" s="160" t="str">
        <f>_xlfn.IFNA(INDEX(Grunddaten!$C$9:$BO$159,MATCH($A9,Input_Lieferant!$B$9:$B$158,0),MATCH(K$1,Grunddaten!$C$8:$BO$8,0)), "")&amp;""</f>
        <v>V010</v>
      </c>
      <c r="L9" s="160" t="str">
        <f t="shared" si="0"/>
        <v>M</v>
      </c>
      <c r="M9" s="160" t="str">
        <f>_xlfn.IFNA(INDEX(Grunddaten!$C$9:$BO$159,MATCH($A9,Input_Lieferant!$B$9:$B$158,0),MATCH(M$1,Grunddaten!$C$8:$BO$8,0)), "")&amp;""</f>
        <v>ZX0000625</v>
      </c>
      <c r="N9" s="164"/>
      <c r="O9" s="160" t="str">
        <f>_xlfn.IFNA(INDEX(Input_Lieferant!$D$9:$BE$158,MATCH($A9,Input_Lieferant!$B$9:$B$158,0),MATCH(O$1,Input_Lieferant!$D$8:$BE$8,0)), "")&amp;""</f>
        <v>ST</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0.1</v>
      </c>
      <c r="AF9" s="160" t="str">
        <f>_xlfn.IFNA(INDEX(Input_Lieferant!$D$9:$BE$158,MATCH($A9,Input_Lieferant!$B$9:$B$158,0),MATCH(AF$1,Input_Lieferant!$D$8:$BE$8,0)),"")&amp;""</f>
        <v/>
      </c>
      <c r="AG9" s="160" t="str">
        <f>_xlfn.IFNA(INDEX(Input_Lieferant!$D$9:$BE$158,MATCH($A9,Input_Lieferant!$B$9:$B$158,0),MATCH(AG$1,Input_Lieferant!$D$8:$BE$8,0)),"")&amp;""</f>
        <v>KG</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V1</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10.000</v>
      </c>
      <c r="BC9" s="160" t="str">
        <f>TEXT(_xlfn.IFNA(INDEX(Input_Lieferant!$D$9:$BE$158,MATCH($A9,Input_Lieferant!$B$9:$B$158,0),MATCH(BC$1,Input_Lieferant!$D$8:$BE$8,0)),""), "0.000")&amp;""</f>
        <v>10.000</v>
      </c>
      <c r="BD9" s="160" t="str">
        <f>TEXT(_xlfn.IFNA(INDEX(Input_Lieferant!$D$9:$BE$158,MATCH($A9,Input_Lieferant!$B$9:$B$158,0),MATCH(BD$1,Input_Lieferant!$D$8:$BE$8,0)),""), "0.000")&amp;""</f>
        <v>10.000</v>
      </c>
      <c r="BE9" s="160" t="str">
        <f>TEXT(_xlfn.IFNA(INDEX(Input_Lieferant!$D$9:$BE$158,MATCH($A9,Input_Lieferant!$B$9:$B$158,0),MATCH(BE$1,Input_Lieferant!$D$8:$BE$8,0)),""), "0.000")&amp;""</f>
        <v>MM</v>
      </c>
      <c r="BF9" s="160" t="str">
        <f>_xlfn.IFNA(INDEX(Grunddaten!$C$9:$BO$159,MATCH($A9,Input_Lieferant!$B$9:$B$158,0),MATCH(BF$1,Grunddaten!$C$8:$BO$8,0)), "")&amp;""</f>
        <v>0077</v>
      </c>
      <c r="BG9" s="164"/>
      <c r="BH9" s="164"/>
      <c r="BI9" s="164"/>
      <c r="BJ9" s="164"/>
      <c r="BK9" s="164"/>
      <c r="BL9" s="164"/>
      <c r="BM9" s="164"/>
      <c r="BN9" s="164"/>
      <c r="BO9" s="164"/>
      <c r="BP9" s="164"/>
      <c r="BQ9" s="164"/>
      <c r="BR9" s="164"/>
      <c r="BS9" s="160" t="str">
        <f>_xlfn.IFNA(INDEX(Input_Lieferant!$D$9:$BE$158,MATCH($A9,Input_Lieferant!$B$9:$B$158,0),MATCH(BS$1,Input_Lieferant!$D$8:$BE$8,0)), "")&amp;""</f>
        <v>N</v>
      </c>
      <c r="BT9" s="164"/>
      <c r="BU9" s="164"/>
      <c r="BW9" s="164"/>
      <c r="BX9" s="160" t="str">
        <f>_xlfn.IFNA(INDEX(Grunddaten!$C$9:$BO$159,MATCH($A9,Input_Lieferant!$B$9:$B$158,0),MATCH(BX$1,Grunddaten!$C$8:$BO$8,0)), "")&amp;""</f>
        <v>6000</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V1</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CORSAIR MP600 PRO XT000122_8</v>
      </c>
      <c r="DE9" s="160" t="str">
        <f>_xlfn.IFNA(INDEX(Grunddaten!$C$9:$BO$159,MATCH($A9,Input_Lieferant!$B$9:$B$158,0),MATCH(DE$1,Grunddaten!$C$8:$BO$8,0)), "")&amp;""</f>
        <v>1000009376</v>
      </c>
      <c r="DF9" s="164"/>
      <c r="DG9" s="164"/>
      <c r="DH9" s="164"/>
      <c r="DI9" s="164"/>
      <c r="DJ9" s="160" t="str">
        <f>_xlfn.IFNA(INDEX(Input_Lieferant!$D$9:$BE$158,MATCH($A9,Input_Lieferant!$B$9:$B$158,0),MATCH(DJ$1,Input_Lieferant!$D$8:$BE$8,0)),"")&amp;""</f>
        <v/>
      </c>
      <c r="DK9" s="164"/>
      <c r="DL9" s="164"/>
      <c r="DM9" s="164"/>
      <c r="DN9" s="164"/>
      <c r="DO9" s="164"/>
      <c r="DP9" s="164"/>
      <c r="DQ9" s="164"/>
      <c r="DR9" s="160">
        <f t="shared" si="3"/>
        <v>2</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UAM</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1</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0</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f>IF(LEN(Input_Lieferant!B17)=0,"",Input_Lieferant!B17)</f>
        <v>9</v>
      </c>
      <c r="B10" s="164"/>
      <c r="C10" s="164"/>
      <c r="D10" s="164"/>
      <c r="E10" s="164"/>
      <c r="F10" s="164"/>
      <c r="G10" s="164"/>
      <c r="H10" s="164"/>
      <c r="I10" s="164"/>
      <c r="J10" s="164"/>
      <c r="K10" s="160" t="str">
        <f>_xlfn.IFNA(INDEX(Grunddaten!$C$9:$BO$159,MATCH($A10,Input_Lieferant!$B$9:$B$158,0),MATCH(K$1,Grunddaten!$C$8:$BO$8,0)), "")&amp;""</f>
        <v>V010</v>
      </c>
      <c r="L10" s="160" t="str">
        <f t="shared" si="0"/>
        <v>M</v>
      </c>
      <c r="M10" s="160" t="str">
        <f>_xlfn.IFNA(INDEX(Grunddaten!$C$9:$BO$159,MATCH($A10,Input_Lieferant!$B$9:$B$158,0),MATCH(M$1,Grunddaten!$C$8:$BO$8,0)), "")&amp;""</f>
        <v>ZX0000625</v>
      </c>
      <c r="N10" s="164"/>
      <c r="O10" s="160" t="str">
        <f>_xlfn.IFNA(INDEX(Input_Lieferant!$D$9:$BE$158,MATCH($A10,Input_Lieferant!$B$9:$B$158,0),MATCH(O$1,Input_Lieferant!$D$8:$BE$8,0)), "")&amp;""</f>
        <v>ST</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0.1</v>
      </c>
      <c r="AF10" s="160" t="str">
        <f>_xlfn.IFNA(INDEX(Input_Lieferant!$D$9:$BE$158,MATCH($A10,Input_Lieferant!$B$9:$B$158,0),MATCH(AF$1,Input_Lieferant!$D$8:$BE$8,0)),"")&amp;""</f>
        <v/>
      </c>
      <c r="AG10" s="160" t="str">
        <f>_xlfn.IFNA(INDEX(Input_Lieferant!$D$9:$BE$158,MATCH($A10,Input_Lieferant!$B$9:$B$158,0),MATCH(AG$1,Input_Lieferant!$D$8:$BE$8,0)),"")&amp;""</f>
        <v>KG</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V1</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10.000</v>
      </c>
      <c r="BC10" s="160" t="str">
        <f>TEXT(_xlfn.IFNA(INDEX(Input_Lieferant!$D$9:$BE$158,MATCH($A10,Input_Lieferant!$B$9:$B$158,0),MATCH(BC$1,Input_Lieferant!$D$8:$BE$8,0)),""), "0.000")&amp;""</f>
        <v>10.000</v>
      </c>
      <c r="BD10" s="160" t="str">
        <f>TEXT(_xlfn.IFNA(INDEX(Input_Lieferant!$D$9:$BE$158,MATCH($A10,Input_Lieferant!$B$9:$B$158,0),MATCH(BD$1,Input_Lieferant!$D$8:$BE$8,0)),""), "0.000")&amp;""</f>
        <v>10.000</v>
      </c>
      <c r="BE10" s="160" t="str">
        <f>TEXT(_xlfn.IFNA(INDEX(Input_Lieferant!$D$9:$BE$158,MATCH($A10,Input_Lieferant!$B$9:$B$158,0),MATCH(BE$1,Input_Lieferant!$D$8:$BE$8,0)),""), "0.000")&amp;""</f>
        <v>MM</v>
      </c>
      <c r="BF10" s="160" t="str">
        <f>_xlfn.IFNA(INDEX(Grunddaten!$C$9:$BO$159,MATCH($A10,Input_Lieferant!$B$9:$B$158,0),MATCH(BF$1,Grunddaten!$C$8:$BO$8,0)), "")&amp;""</f>
        <v>0077</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N</v>
      </c>
      <c r="BT10" s="164"/>
      <c r="BU10" s="164"/>
      <c r="BW10" s="164"/>
      <c r="BX10" s="160" t="str">
        <f>_xlfn.IFNA(INDEX(Grunddaten!$C$9:$BO$159,MATCH($A10,Input_Lieferant!$B$9:$B$158,0),MATCH(BX$1,Grunddaten!$C$8:$BO$8,0)), "")&amp;""</f>
        <v>6000</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V1</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CORSAIR MP600 PRO XT000122_9</v>
      </c>
      <c r="DE10" s="160" t="str">
        <f>_xlfn.IFNA(INDEX(Grunddaten!$C$9:$BO$159,MATCH($A10,Input_Lieferant!$B$9:$B$158,0),MATCH(DE$1,Grunddaten!$C$8:$BO$8,0)), "")&amp;""</f>
        <v>1000009376</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f t="shared" si="3"/>
        <v>2</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UAM</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1</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0</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f>IF(LEN(Input_Lieferant!B18)=0,"",Input_Lieferant!B18)</f>
        <v>10</v>
      </c>
      <c r="B11" s="164"/>
      <c r="C11" s="164"/>
      <c r="D11" s="164"/>
      <c r="E11" s="164"/>
      <c r="F11" s="164"/>
      <c r="G11" s="164"/>
      <c r="H11" s="164"/>
      <c r="I11" s="164"/>
      <c r="J11" s="164"/>
      <c r="K11" s="160" t="str">
        <f>_xlfn.IFNA(INDEX(Grunddaten!$C$9:$BO$159,MATCH($A11,Input_Lieferant!$B$9:$B$158,0),MATCH(K$1,Grunddaten!$C$8:$BO$8,0)), "")&amp;""</f>
        <v>V010</v>
      </c>
      <c r="L11" s="160" t="str">
        <f t="shared" si="0"/>
        <v>M</v>
      </c>
      <c r="M11" s="160" t="str">
        <f>_xlfn.IFNA(INDEX(Grunddaten!$C$9:$BO$159,MATCH($A11,Input_Lieferant!$B$9:$B$158,0),MATCH(M$1,Grunddaten!$C$8:$BO$8,0)), "")&amp;""</f>
        <v>ZX0000625</v>
      </c>
      <c r="N11" s="164"/>
      <c r="O11" s="160" t="str">
        <f>_xlfn.IFNA(INDEX(Input_Lieferant!$D$9:$BE$158,MATCH($A11,Input_Lieferant!$B$9:$B$158,0),MATCH(O$1,Input_Lieferant!$D$8:$BE$8,0)), "")&amp;""</f>
        <v>ST</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0.1</v>
      </c>
      <c r="AF11" s="160" t="str">
        <f>_xlfn.IFNA(INDEX(Input_Lieferant!$D$9:$BE$158,MATCH($A11,Input_Lieferant!$B$9:$B$158,0),MATCH(AF$1,Input_Lieferant!$D$8:$BE$8,0)),"")&amp;""</f>
        <v/>
      </c>
      <c r="AG11" s="160" t="str">
        <f>_xlfn.IFNA(INDEX(Input_Lieferant!$D$9:$BE$158,MATCH($A11,Input_Lieferant!$B$9:$B$158,0),MATCH(AG$1,Input_Lieferant!$D$8:$BE$8,0)),"")&amp;""</f>
        <v>KG</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V1</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10.000</v>
      </c>
      <c r="BC11" s="160" t="str">
        <f>TEXT(_xlfn.IFNA(INDEX(Input_Lieferant!$D$9:$BE$158,MATCH($A11,Input_Lieferant!$B$9:$B$158,0),MATCH(BC$1,Input_Lieferant!$D$8:$BE$8,0)),""), "0.000")&amp;""</f>
        <v>10.000</v>
      </c>
      <c r="BD11" s="160" t="str">
        <f>TEXT(_xlfn.IFNA(INDEX(Input_Lieferant!$D$9:$BE$158,MATCH($A11,Input_Lieferant!$B$9:$B$158,0),MATCH(BD$1,Input_Lieferant!$D$8:$BE$8,0)),""), "0.000")&amp;""</f>
        <v>10.000</v>
      </c>
      <c r="BE11" s="160" t="str">
        <f>TEXT(_xlfn.IFNA(INDEX(Input_Lieferant!$D$9:$BE$158,MATCH($A11,Input_Lieferant!$B$9:$B$158,0),MATCH(BE$1,Input_Lieferant!$D$8:$BE$8,0)),""), "0.000")&amp;""</f>
        <v>MM</v>
      </c>
      <c r="BF11" s="160" t="str">
        <f>_xlfn.IFNA(INDEX(Grunddaten!$C$9:$BO$159,MATCH($A11,Input_Lieferant!$B$9:$B$158,0),MATCH(BF$1,Grunddaten!$C$8:$BO$8,0)), "")&amp;""</f>
        <v>0077</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N</v>
      </c>
      <c r="BT11" s="164"/>
      <c r="BU11" s="164"/>
      <c r="BW11" s="164"/>
      <c r="BX11" s="160" t="str">
        <f>_xlfn.IFNA(INDEX(Grunddaten!$C$9:$BO$159,MATCH($A11,Input_Lieferant!$B$9:$B$158,0),MATCH(BX$1,Grunddaten!$C$8:$BO$8,0)), "")&amp;""</f>
        <v>6000</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V1</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CORSAIR MP600 PRO XT000122_10</v>
      </c>
      <c r="DE11" s="160" t="str">
        <f>_xlfn.IFNA(INDEX(Grunddaten!$C$9:$BO$159,MATCH($A11,Input_Lieferant!$B$9:$B$158,0),MATCH(DE$1,Grunddaten!$C$8:$BO$8,0)), "")&amp;""</f>
        <v>1000009376</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f t="shared" si="3"/>
        <v>2</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UAM</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1</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0</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f>IF(LEN(Input_Lieferant!B19)=0,"",Input_Lieferant!B19)</f>
        <v>11</v>
      </c>
      <c r="B12" s="164"/>
      <c r="C12" s="164"/>
      <c r="D12" s="164"/>
      <c r="E12" s="164"/>
      <c r="F12" s="164"/>
      <c r="G12" s="164"/>
      <c r="H12" s="164"/>
      <c r="I12" s="164"/>
      <c r="J12" s="164"/>
      <c r="K12" s="160" t="str">
        <f>_xlfn.IFNA(INDEX(Grunddaten!$C$9:$BO$159,MATCH($A12,Input_Lieferant!$B$9:$B$158,0),MATCH(K$1,Grunddaten!$C$8:$BO$8,0)), "")&amp;""</f>
        <v>V010</v>
      </c>
      <c r="L12" s="160" t="str">
        <f t="shared" si="0"/>
        <v>M</v>
      </c>
      <c r="M12" s="160" t="str">
        <f>_xlfn.IFNA(INDEX(Grunddaten!$C$9:$BO$159,MATCH($A12,Input_Lieferant!$B$9:$B$158,0),MATCH(M$1,Grunddaten!$C$8:$BO$8,0)), "")&amp;""</f>
        <v>ZX0000625</v>
      </c>
      <c r="N12" s="164"/>
      <c r="O12" s="160" t="str">
        <f>_xlfn.IFNA(INDEX(Input_Lieferant!$D$9:$BE$158,MATCH($A12,Input_Lieferant!$B$9:$B$158,0),MATCH(O$1,Input_Lieferant!$D$8:$BE$8,0)), "")&amp;""</f>
        <v>ST</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0.1</v>
      </c>
      <c r="AF12" s="160" t="str">
        <f>_xlfn.IFNA(INDEX(Input_Lieferant!$D$9:$BE$158,MATCH($A12,Input_Lieferant!$B$9:$B$158,0),MATCH(AF$1,Input_Lieferant!$D$8:$BE$8,0)),"")&amp;""</f>
        <v/>
      </c>
      <c r="AG12" s="160" t="str">
        <f>_xlfn.IFNA(INDEX(Input_Lieferant!$D$9:$BE$158,MATCH($A12,Input_Lieferant!$B$9:$B$158,0),MATCH(AG$1,Input_Lieferant!$D$8:$BE$8,0)),"")&amp;""</f>
        <v>KG</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V1</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10.000</v>
      </c>
      <c r="BC12" s="160" t="str">
        <f>TEXT(_xlfn.IFNA(INDEX(Input_Lieferant!$D$9:$BE$158,MATCH($A12,Input_Lieferant!$B$9:$B$158,0),MATCH(BC$1,Input_Lieferant!$D$8:$BE$8,0)),""), "0.000")&amp;""</f>
        <v>10.000</v>
      </c>
      <c r="BD12" s="160" t="str">
        <f>TEXT(_xlfn.IFNA(INDEX(Input_Lieferant!$D$9:$BE$158,MATCH($A12,Input_Lieferant!$B$9:$B$158,0),MATCH(BD$1,Input_Lieferant!$D$8:$BE$8,0)),""), "0.000")&amp;""</f>
        <v>10.000</v>
      </c>
      <c r="BE12" s="160" t="str">
        <f>TEXT(_xlfn.IFNA(INDEX(Input_Lieferant!$D$9:$BE$158,MATCH($A12,Input_Lieferant!$B$9:$B$158,0),MATCH(BE$1,Input_Lieferant!$D$8:$BE$8,0)),""), "0.000")&amp;""</f>
        <v>MM</v>
      </c>
      <c r="BF12" s="160" t="str">
        <f>_xlfn.IFNA(INDEX(Grunddaten!$C$9:$BO$159,MATCH($A12,Input_Lieferant!$B$9:$B$158,0),MATCH(BF$1,Grunddaten!$C$8:$BO$8,0)), "")&amp;""</f>
        <v>0077</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N</v>
      </c>
      <c r="BT12" s="164"/>
      <c r="BU12" s="164"/>
      <c r="BW12" s="164"/>
      <c r="BX12" s="160" t="str">
        <f>_xlfn.IFNA(INDEX(Grunddaten!$C$9:$BO$159,MATCH($A12,Input_Lieferant!$B$9:$B$158,0),MATCH(BX$1,Grunddaten!$C$8:$BO$8,0)), "")&amp;""</f>
        <v>6000</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V1</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CORSAIR MP600 PRO XT000122_11</v>
      </c>
      <c r="DE12" s="160" t="str">
        <f>_xlfn.IFNA(INDEX(Grunddaten!$C$9:$BO$159,MATCH($A12,Input_Lieferant!$B$9:$B$158,0),MATCH(DE$1,Grunddaten!$C$8:$BO$8,0)), "")&amp;""</f>
        <v>1000009376</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f t="shared" si="3"/>
        <v>2</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UAM</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1</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0</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f>IF(LEN(Input_Lieferant!B20)=0,"",Input_Lieferant!B20)</f>
        <v>12</v>
      </c>
      <c r="B13" s="164"/>
      <c r="C13" s="164"/>
      <c r="D13" s="164"/>
      <c r="E13" s="164"/>
      <c r="F13" s="164"/>
      <c r="G13" s="164"/>
      <c r="H13" s="164"/>
      <c r="I13" s="164"/>
      <c r="J13" s="164"/>
      <c r="K13" s="160" t="str">
        <f>_xlfn.IFNA(INDEX(Grunddaten!$C$9:$BO$159,MATCH($A13,Input_Lieferant!$B$9:$B$158,0),MATCH(K$1,Grunddaten!$C$8:$BO$8,0)), "")&amp;""</f>
        <v>V010</v>
      </c>
      <c r="L13" s="160" t="str">
        <f t="shared" si="0"/>
        <v>M</v>
      </c>
      <c r="M13" s="160" t="str">
        <f>_xlfn.IFNA(INDEX(Grunddaten!$C$9:$BO$159,MATCH($A13,Input_Lieferant!$B$9:$B$158,0),MATCH(M$1,Grunddaten!$C$8:$BO$8,0)), "")&amp;""</f>
        <v>ZX0000625</v>
      </c>
      <c r="N13" s="164"/>
      <c r="O13" s="160" t="str">
        <f>_xlfn.IFNA(INDEX(Input_Lieferant!$D$9:$BE$158,MATCH($A13,Input_Lieferant!$B$9:$B$158,0),MATCH(O$1,Input_Lieferant!$D$8:$BE$8,0)), "")&amp;""</f>
        <v>ST</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0.1</v>
      </c>
      <c r="AF13" s="160" t="str">
        <f>_xlfn.IFNA(INDEX(Input_Lieferant!$D$9:$BE$158,MATCH($A13,Input_Lieferant!$B$9:$B$158,0),MATCH(AF$1,Input_Lieferant!$D$8:$BE$8,0)),"")&amp;""</f>
        <v/>
      </c>
      <c r="AG13" s="160" t="str">
        <f>_xlfn.IFNA(INDEX(Input_Lieferant!$D$9:$BE$158,MATCH($A13,Input_Lieferant!$B$9:$B$158,0),MATCH(AG$1,Input_Lieferant!$D$8:$BE$8,0)),"")&amp;""</f>
        <v>KG</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V1</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10.000</v>
      </c>
      <c r="BC13" s="160" t="str">
        <f>TEXT(_xlfn.IFNA(INDEX(Input_Lieferant!$D$9:$BE$158,MATCH($A13,Input_Lieferant!$B$9:$B$158,0),MATCH(BC$1,Input_Lieferant!$D$8:$BE$8,0)),""), "0.000")&amp;""</f>
        <v>10.000</v>
      </c>
      <c r="BD13" s="160" t="str">
        <f>TEXT(_xlfn.IFNA(INDEX(Input_Lieferant!$D$9:$BE$158,MATCH($A13,Input_Lieferant!$B$9:$B$158,0),MATCH(BD$1,Input_Lieferant!$D$8:$BE$8,0)),""), "0.000")&amp;""</f>
        <v>10.000</v>
      </c>
      <c r="BE13" s="160" t="str">
        <f>TEXT(_xlfn.IFNA(INDEX(Input_Lieferant!$D$9:$BE$158,MATCH($A13,Input_Lieferant!$B$9:$B$158,0),MATCH(BE$1,Input_Lieferant!$D$8:$BE$8,0)),""), "0.000")&amp;""</f>
        <v>MM</v>
      </c>
      <c r="BF13" s="160" t="str">
        <f>_xlfn.IFNA(INDEX(Grunddaten!$C$9:$BO$159,MATCH($A13,Input_Lieferant!$B$9:$B$158,0),MATCH(BF$1,Grunddaten!$C$8:$BO$8,0)), "")&amp;""</f>
        <v>0077</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N</v>
      </c>
      <c r="BT13" s="164"/>
      <c r="BU13" s="164"/>
      <c r="BW13" s="164"/>
      <c r="BX13" s="160" t="str">
        <f>_xlfn.IFNA(INDEX(Grunddaten!$C$9:$BO$159,MATCH($A13,Input_Lieferant!$B$9:$B$158,0),MATCH(BX$1,Grunddaten!$C$8:$BO$8,0)), "")&amp;""</f>
        <v>6000</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V1</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CORSAIR MP600 PRO XT000122_12</v>
      </c>
      <c r="DE13" s="160" t="str">
        <f>_xlfn.IFNA(INDEX(Grunddaten!$C$9:$BO$159,MATCH($A13,Input_Lieferant!$B$9:$B$158,0),MATCH(DE$1,Grunddaten!$C$8:$BO$8,0)), "")&amp;""</f>
        <v>1000009376</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f t="shared" si="3"/>
        <v>2</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UAM</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1</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0</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f>IF(LEN(Input_Lieferant!B21)=0,"",Input_Lieferant!B21)</f>
        <v>13</v>
      </c>
      <c r="B14" s="164"/>
      <c r="C14" s="164"/>
      <c r="D14" s="164"/>
      <c r="E14" s="164"/>
      <c r="F14" s="164"/>
      <c r="G14" s="164"/>
      <c r="H14" s="164"/>
      <c r="I14" s="164"/>
      <c r="J14" s="164"/>
      <c r="K14" s="160" t="str">
        <f>_xlfn.IFNA(INDEX(Grunddaten!$C$9:$BO$159,MATCH($A14,Input_Lieferant!$B$9:$B$158,0),MATCH(K$1,Grunddaten!$C$8:$BO$8,0)), "")&amp;""</f>
        <v>V010</v>
      </c>
      <c r="L14" s="160" t="str">
        <f t="shared" si="0"/>
        <v>M</v>
      </c>
      <c r="M14" s="160" t="str">
        <f>_xlfn.IFNA(INDEX(Grunddaten!$C$9:$BO$159,MATCH($A14,Input_Lieferant!$B$9:$B$158,0),MATCH(M$1,Grunddaten!$C$8:$BO$8,0)), "")&amp;""</f>
        <v>ZX0000625</v>
      </c>
      <c r="N14" s="164"/>
      <c r="O14" s="160" t="str">
        <f>_xlfn.IFNA(INDEX(Input_Lieferant!$D$9:$BE$158,MATCH($A14,Input_Lieferant!$B$9:$B$158,0),MATCH(O$1,Input_Lieferant!$D$8:$BE$8,0)), "")&amp;""</f>
        <v>ST</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0.1</v>
      </c>
      <c r="AF14" s="160" t="str">
        <f>_xlfn.IFNA(INDEX(Input_Lieferant!$D$9:$BE$158,MATCH($A14,Input_Lieferant!$B$9:$B$158,0),MATCH(AF$1,Input_Lieferant!$D$8:$BE$8,0)),"")&amp;""</f>
        <v/>
      </c>
      <c r="AG14" s="160" t="str">
        <f>_xlfn.IFNA(INDEX(Input_Lieferant!$D$9:$BE$158,MATCH($A14,Input_Lieferant!$B$9:$B$158,0),MATCH(AG$1,Input_Lieferant!$D$8:$BE$8,0)),"")&amp;""</f>
        <v>KG</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V1</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10.000</v>
      </c>
      <c r="BC14" s="160" t="str">
        <f>TEXT(_xlfn.IFNA(INDEX(Input_Lieferant!$D$9:$BE$158,MATCH($A14,Input_Lieferant!$B$9:$B$158,0),MATCH(BC$1,Input_Lieferant!$D$8:$BE$8,0)),""), "0.000")&amp;""</f>
        <v>10.000</v>
      </c>
      <c r="BD14" s="160" t="str">
        <f>TEXT(_xlfn.IFNA(INDEX(Input_Lieferant!$D$9:$BE$158,MATCH($A14,Input_Lieferant!$B$9:$B$158,0),MATCH(BD$1,Input_Lieferant!$D$8:$BE$8,0)),""), "0.000")&amp;""</f>
        <v>10.000</v>
      </c>
      <c r="BE14" s="160" t="str">
        <f>TEXT(_xlfn.IFNA(INDEX(Input_Lieferant!$D$9:$BE$158,MATCH($A14,Input_Lieferant!$B$9:$B$158,0),MATCH(BE$1,Input_Lieferant!$D$8:$BE$8,0)),""), "0.000")&amp;""</f>
        <v>MM</v>
      </c>
      <c r="BF14" s="160" t="str">
        <f>_xlfn.IFNA(INDEX(Grunddaten!$C$9:$BO$159,MATCH($A14,Input_Lieferant!$B$9:$B$158,0),MATCH(BF$1,Grunddaten!$C$8:$BO$8,0)), "")&amp;""</f>
        <v>0077</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N</v>
      </c>
      <c r="BT14" s="164"/>
      <c r="BU14" s="164"/>
      <c r="BW14" s="164"/>
      <c r="BX14" s="160" t="str">
        <f>_xlfn.IFNA(INDEX(Grunddaten!$C$9:$BO$159,MATCH($A14,Input_Lieferant!$B$9:$B$158,0),MATCH(BX$1,Grunddaten!$C$8:$BO$8,0)), "")&amp;""</f>
        <v>6000</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V1</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CORSAIR MP600 PRO XT000122_13</v>
      </c>
      <c r="DE14" s="160" t="str">
        <f>_xlfn.IFNA(INDEX(Grunddaten!$C$9:$BO$159,MATCH($A14,Input_Lieferant!$B$9:$B$158,0),MATCH(DE$1,Grunddaten!$C$8:$BO$8,0)), "")&amp;""</f>
        <v>1000009376</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f t="shared" si="3"/>
        <v>2</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UAM</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1</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0</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f>IF(LEN(Input_Lieferant!B22)=0,"",Input_Lieferant!B22)</f>
        <v>14</v>
      </c>
      <c r="B15" s="164"/>
      <c r="C15" s="164"/>
      <c r="D15" s="164"/>
      <c r="E15" s="164"/>
      <c r="F15" s="164"/>
      <c r="G15" s="164"/>
      <c r="H15" s="164"/>
      <c r="I15" s="164"/>
      <c r="J15" s="164"/>
      <c r="K15" s="160" t="str">
        <f>_xlfn.IFNA(INDEX(Grunddaten!$C$9:$BO$159,MATCH($A15,Input_Lieferant!$B$9:$B$158,0),MATCH(K$1,Grunddaten!$C$8:$BO$8,0)), "")&amp;""</f>
        <v>V010</v>
      </c>
      <c r="L15" s="160" t="str">
        <f t="shared" si="0"/>
        <v>M</v>
      </c>
      <c r="M15" s="160" t="str">
        <f>_xlfn.IFNA(INDEX(Grunddaten!$C$9:$BO$159,MATCH($A15,Input_Lieferant!$B$9:$B$158,0),MATCH(M$1,Grunddaten!$C$8:$BO$8,0)), "")&amp;""</f>
        <v>ZX0000625</v>
      </c>
      <c r="N15" s="164"/>
      <c r="O15" s="160" t="str">
        <f>_xlfn.IFNA(INDEX(Input_Lieferant!$D$9:$BE$158,MATCH($A15,Input_Lieferant!$B$9:$B$158,0),MATCH(O$1,Input_Lieferant!$D$8:$BE$8,0)), "")&amp;""</f>
        <v>ST</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0.1</v>
      </c>
      <c r="AF15" s="160" t="str">
        <f>_xlfn.IFNA(INDEX(Input_Lieferant!$D$9:$BE$158,MATCH($A15,Input_Lieferant!$B$9:$B$158,0),MATCH(AF$1,Input_Lieferant!$D$8:$BE$8,0)),"")&amp;""</f>
        <v/>
      </c>
      <c r="AG15" s="160" t="str">
        <f>_xlfn.IFNA(INDEX(Input_Lieferant!$D$9:$BE$158,MATCH($A15,Input_Lieferant!$B$9:$B$158,0),MATCH(AG$1,Input_Lieferant!$D$8:$BE$8,0)),"")&amp;""</f>
        <v>KG</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V1</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10.000</v>
      </c>
      <c r="BC15" s="160" t="str">
        <f>TEXT(_xlfn.IFNA(INDEX(Input_Lieferant!$D$9:$BE$158,MATCH($A15,Input_Lieferant!$B$9:$B$158,0),MATCH(BC$1,Input_Lieferant!$D$8:$BE$8,0)),""), "0.000")&amp;""</f>
        <v>10.000</v>
      </c>
      <c r="BD15" s="160" t="str">
        <f>TEXT(_xlfn.IFNA(INDEX(Input_Lieferant!$D$9:$BE$158,MATCH($A15,Input_Lieferant!$B$9:$B$158,0),MATCH(BD$1,Input_Lieferant!$D$8:$BE$8,0)),""), "0.000")&amp;""</f>
        <v>10.000</v>
      </c>
      <c r="BE15" s="160" t="str">
        <f>TEXT(_xlfn.IFNA(INDEX(Input_Lieferant!$D$9:$BE$158,MATCH($A15,Input_Lieferant!$B$9:$B$158,0),MATCH(BE$1,Input_Lieferant!$D$8:$BE$8,0)),""), "0.000")&amp;""</f>
        <v>MM</v>
      </c>
      <c r="BF15" s="160" t="str">
        <f>_xlfn.IFNA(INDEX(Grunddaten!$C$9:$BO$159,MATCH($A15,Input_Lieferant!$B$9:$B$158,0),MATCH(BF$1,Grunddaten!$C$8:$BO$8,0)), "")&amp;""</f>
        <v>0077</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N</v>
      </c>
      <c r="BT15" s="164"/>
      <c r="BU15" s="164"/>
      <c r="BW15" s="164"/>
      <c r="BX15" s="160" t="str">
        <f>_xlfn.IFNA(INDEX(Grunddaten!$C$9:$BO$159,MATCH($A15,Input_Lieferant!$B$9:$B$158,0),MATCH(BX$1,Grunddaten!$C$8:$BO$8,0)), "")&amp;""</f>
        <v>6000</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V1</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CORSAIR MP600 PRO XT000122_14</v>
      </c>
      <c r="DE15" s="160" t="str">
        <f>_xlfn.IFNA(INDEX(Grunddaten!$C$9:$BO$159,MATCH($A15,Input_Lieferant!$B$9:$B$158,0),MATCH(DE$1,Grunddaten!$C$8:$BO$8,0)), "")&amp;""</f>
        <v>1000009376</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f t="shared" si="3"/>
        <v>2</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UAM</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1</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0</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f>IF(LEN(Input_Lieferant!B23)=0,"",Input_Lieferant!B23)</f>
        <v>15</v>
      </c>
      <c r="B16" s="164"/>
      <c r="C16" s="164"/>
      <c r="D16" s="164"/>
      <c r="E16" s="164"/>
      <c r="F16" s="164"/>
      <c r="G16" s="164"/>
      <c r="H16" s="164"/>
      <c r="I16" s="164"/>
      <c r="J16" s="164"/>
      <c r="K16" s="160" t="str">
        <f>_xlfn.IFNA(INDEX(Grunddaten!$C$9:$BO$159,MATCH($A16,Input_Lieferant!$B$9:$B$158,0),MATCH(K$1,Grunddaten!$C$8:$BO$8,0)), "")&amp;""</f>
        <v>V010</v>
      </c>
      <c r="L16" s="160" t="str">
        <f t="shared" si="0"/>
        <v>M</v>
      </c>
      <c r="M16" s="160" t="str">
        <f>_xlfn.IFNA(INDEX(Grunddaten!$C$9:$BO$159,MATCH($A16,Input_Lieferant!$B$9:$B$158,0),MATCH(M$1,Grunddaten!$C$8:$BO$8,0)), "")&amp;""</f>
        <v>ZX0000625</v>
      </c>
      <c r="N16" s="164"/>
      <c r="O16" s="160" t="str">
        <f>_xlfn.IFNA(INDEX(Input_Lieferant!$D$9:$BE$158,MATCH($A16,Input_Lieferant!$B$9:$B$158,0),MATCH(O$1,Input_Lieferant!$D$8:$BE$8,0)), "")&amp;""</f>
        <v>ST</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0.1</v>
      </c>
      <c r="AF16" s="160" t="str">
        <f>_xlfn.IFNA(INDEX(Input_Lieferant!$D$9:$BE$158,MATCH($A16,Input_Lieferant!$B$9:$B$158,0),MATCH(AF$1,Input_Lieferant!$D$8:$BE$8,0)),"")&amp;""</f>
        <v/>
      </c>
      <c r="AG16" s="160" t="str">
        <f>_xlfn.IFNA(INDEX(Input_Lieferant!$D$9:$BE$158,MATCH($A16,Input_Lieferant!$B$9:$B$158,0),MATCH(AG$1,Input_Lieferant!$D$8:$BE$8,0)),"")&amp;""</f>
        <v>KG</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V1</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10.000</v>
      </c>
      <c r="BC16" s="160" t="str">
        <f>TEXT(_xlfn.IFNA(INDEX(Input_Lieferant!$D$9:$BE$158,MATCH($A16,Input_Lieferant!$B$9:$B$158,0),MATCH(BC$1,Input_Lieferant!$D$8:$BE$8,0)),""), "0.000")&amp;""</f>
        <v>10.000</v>
      </c>
      <c r="BD16" s="160" t="str">
        <f>TEXT(_xlfn.IFNA(INDEX(Input_Lieferant!$D$9:$BE$158,MATCH($A16,Input_Lieferant!$B$9:$B$158,0),MATCH(BD$1,Input_Lieferant!$D$8:$BE$8,0)),""), "0.000")&amp;""</f>
        <v>10.000</v>
      </c>
      <c r="BE16" s="160" t="str">
        <f>TEXT(_xlfn.IFNA(INDEX(Input_Lieferant!$D$9:$BE$158,MATCH($A16,Input_Lieferant!$B$9:$B$158,0),MATCH(BE$1,Input_Lieferant!$D$8:$BE$8,0)),""), "0.000")&amp;""</f>
        <v>MM</v>
      </c>
      <c r="BF16" s="160" t="str">
        <f>_xlfn.IFNA(INDEX(Grunddaten!$C$9:$BO$159,MATCH($A16,Input_Lieferant!$B$9:$B$158,0),MATCH(BF$1,Grunddaten!$C$8:$BO$8,0)), "")&amp;""</f>
        <v>0077</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N</v>
      </c>
      <c r="BT16" s="164"/>
      <c r="BU16" s="164"/>
      <c r="BW16" s="164"/>
      <c r="BX16" s="160" t="str">
        <f>_xlfn.IFNA(INDEX(Grunddaten!$C$9:$BO$159,MATCH($A16,Input_Lieferant!$B$9:$B$158,0),MATCH(BX$1,Grunddaten!$C$8:$BO$8,0)), "")&amp;""</f>
        <v>6000</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V1</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CORSAIR MP600 PRO XT000122_15</v>
      </c>
      <c r="DE16" s="160" t="str">
        <f>_xlfn.IFNA(INDEX(Grunddaten!$C$9:$BO$159,MATCH($A16,Input_Lieferant!$B$9:$B$158,0),MATCH(DE$1,Grunddaten!$C$8:$BO$8,0)), "")&amp;""</f>
        <v>1000009376</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f t="shared" si="3"/>
        <v>2</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UAM</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1</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0</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f>IF(LEN(Input_Lieferant!B24)=0,"",Input_Lieferant!B24)</f>
        <v>16</v>
      </c>
      <c r="B17" s="164"/>
      <c r="C17" s="164"/>
      <c r="D17" s="164"/>
      <c r="E17" s="164"/>
      <c r="F17" s="164"/>
      <c r="G17" s="164"/>
      <c r="H17" s="164"/>
      <c r="I17" s="164"/>
      <c r="J17" s="164"/>
      <c r="K17" s="160" t="str">
        <f>_xlfn.IFNA(INDEX(Grunddaten!$C$9:$BO$159,MATCH($A17,Input_Lieferant!$B$9:$B$158,0),MATCH(K$1,Grunddaten!$C$8:$BO$8,0)), "")&amp;""</f>
        <v>V010</v>
      </c>
      <c r="L17" s="160" t="str">
        <f t="shared" si="0"/>
        <v>M</v>
      </c>
      <c r="M17" s="160" t="str">
        <f>_xlfn.IFNA(INDEX(Grunddaten!$C$9:$BO$159,MATCH($A17,Input_Lieferant!$B$9:$B$158,0),MATCH(M$1,Grunddaten!$C$8:$BO$8,0)), "")&amp;""</f>
        <v>ZX0000625</v>
      </c>
      <c r="N17" s="164"/>
      <c r="O17" s="160" t="str">
        <f>_xlfn.IFNA(INDEX(Input_Lieferant!$D$9:$BE$158,MATCH($A17,Input_Lieferant!$B$9:$B$158,0),MATCH(O$1,Input_Lieferant!$D$8:$BE$8,0)), "")&amp;""</f>
        <v>ST</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0.1</v>
      </c>
      <c r="AF17" s="160" t="str">
        <f>_xlfn.IFNA(INDEX(Input_Lieferant!$D$9:$BE$158,MATCH($A17,Input_Lieferant!$B$9:$B$158,0),MATCH(AF$1,Input_Lieferant!$D$8:$BE$8,0)),"")&amp;""</f>
        <v/>
      </c>
      <c r="AG17" s="160" t="str">
        <f>_xlfn.IFNA(INDEX(Input_Lieferant!$D$9:$BE$158,MATCH($A17,Input_Lieferant!$B$9:$B$158,0),MATCH(AG$1,Input_Lieferant!$D$8:$BE$8,0)),"")&amp;""</f>
        <v>KG</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V1</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10.000</v>
      </c>
      <c r="BC17" s="160" t="str">
        <f>TEXT(_xlfn.IFNA(INDEX(Input_Lieferant!$D$9:$BE$158,MATCH($A17,Input_Lieferant!$B$9:$B$158,0),MATCH(BC$1,Input_Lieferant!$D$8:$BE$8,0)),""), "0.000")&amp;""</f>
        <v>10.000</v>
      </c>
      <c r="BD17" s="160" t="str">
        <f>TEXT(_xlfn.IFNA(INDEX(Input_Lieferant!$D$9:$BE$158,MATCH($A17,Input_Lieferant!$B$9:$B$158,0),MATCH(BD$1,Input_Lieferant!$D$8:$BE$8,0)),""), "0.000")&amp;""</f>
        <v>10.000</v>
      </c>
      <c r="BE17" s="160" t="str">
        <f>TEXT(_xlfn.IFNA(INDEX(Input_Lieferant!$D$9:$BE$158,MATCH($A17,Input_Lieferant!$B$9:$B$158,0),MATCH(BE$1,Input_Lieferant!$D$8:$BE$8,0)),""), "0.000")&amp;""</f>
        <v>MM</v>
      </c>
      <c r="BF17" s="160" t="str">
        <f>_xlfn.IFNA(INDEX(Grunddaten!$C$9:$BO$159,MATCH($A17,Input_Lieferant!$B$9:$B$158,0),MATCH(BF$1,Grunddaten!$C$8:$BO$8,0)), "")&amp;""</f>
        <v>0077</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N</v>
      </c>
      <c r="BT17" s="164"/>
      <c r="BU17" s="164"/>
      <c r="BW17" s="164"/>
      <c r="BX17" s="160" t="str">
        <f>_xlfn.IFNA(INDEX(Grunddaten!$C$9:$BO$159,MATCH($A17,Input_Lieferant!$B$9:$B$158,0),MATCH(BX$1,Grunddaten!$C$8:$BO$8,0)), "")&amp;""</f>
        <v>6000</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V1</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CORSAIR MP600 PRO XT000122_16</v>
      </c>
      <c r="DE17" s="160" t="str">
        <f>_xlfn.IFNA(INDEX(Grunddaten!$C$9:$BO$159,MATCH($A17,Input_Lieferant!$B$9:$B$158,0),MATCH(DE$1,Grunddaten!$C$8:$BO$8,0)), "")&amp;""</f>
        <v>1000009376</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f t="shared" si="3"/>
        <v>2</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UAM</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1</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0</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f>IF(LEN(Input_Lieferant!B25)=0,"",Input_Lieferant!B25)</f>
        <v>17</v>
      </c>
      <c r="B18" s="164"/>
      <c r="C18" s="164"/>
      <c r="D18" s="164"/>
      <c r="E18" s="164"/>
      <c r="F18" s="164"/>
      <c r="G18" s="164"/>
      <c r="H18" s="164"/>
      <c r="I18" s="164"/>
      <c r="J18" s="164"/>
      <c r="K18" s="160" t="str">
        <f>_xlfn.IFNA(INDEX(Grunddaten!$C$9:$BO$159,MATCH($A18,Input_Lieferant!$B$9:$B$158,0),MATCH(K$1,Grunddaten!$C$8:$BO$8,0)), "")&amp;""</f>
        <v>V010</v>
      </c>
      <c r="L18" s="160" t="str">
        <f t="shared" si="0"/>
        <v>M</v>
      </c>
      <c r="M18" s="160" t="str">
        <f>_xlfn.IFNA(INDEX(Grunddaten!$C$9:$BO$159,MATCH($A18,Input_Lieferant!$B$9:$B$158,0),MATCH(M$1,Grunddaten!$C$8:$BO$8,0)), "")&amp;""</f>
        <v>ZX0000625</v>
      </c>
      <c r="N18" s="164"/>
      <c r="O18" s="160" t="str">
        <f>_xlfn.IFNA(INDEX(Input_Lieferant!$D$9:$BE$158,MATCH($A18,Input_Lieferant!$B$9:$B$158,0),MATCH(O$1,Input_Lieferant!$D$8:$BE$8,0)), "")&amp;""</f>
        <v>ST</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0.1</v>
      </c>
      <c r="AF18" s="160" t="str">
        <f>_xlfn.IFNA(INDEX(Input_Lieferant!$D$9:$BE$158,MATCH($A18,Input_Lieferant!$B$9:$B$158,0),MATCH(AF$1,Input_Lieferant!$D$8:$BE$8,0)),"")&amp;""</f>
        <v/>
      </c>
      <c r="AG18" s="160" t="str">
        <f>_xlfn.IFNA(INDEX(Input_Lieferant!$D$9:$BE$158,MATCH($A18,Input_Lieferant!$B$9:$B$158,0),MATCH(AG$1,Input_Lieferant!$D$8:$BE$8,0)),"")&amp;""</f>
        <v>KG</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V1</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10.000</v>
      </c>
      <c r="BC18" s="160" t="str">
        <f>TEXT(_xlfn.IFNA(INDEX(Input_Lieferant!$D$9:$BE$158,MATCH($A18,Input_Lieferant!$B$9:$B$158,0),MATCH(BC$1,Input_Lieferant!$D$8:$BE$8,0)),""), "0.000")&amp;""</f>
        <v>10.000</v>
      </c>
      <c r="BD18" s="160" t="str">
        <f>TEXT(_xlfn.IFNA(INDEX(Input_Lieferant!$D$9:$BE$158,MATCH($A18,Input_Lieferant!$B$9:$B$158,0),MATCH(BD$1,Input_Lieferant!$D$8:$BE$8,0)),""), "0.000")&amp;""</f>
        <v>10.000</v>
      </c>
      <c r="BE18" s="160" t="str">
        <f>TEXT(_xlfn.IFNA(INDEX(Input_Lieferant!$D$9:$BE$158,MATCH($A18,Input_Lieferant!$B$9:$B$158,0),MATCH(BE$1,Input_Lieferant!$D$8:$BE$8,0)),""), "0.000")&amp;""</f>
        <v>MM</v>
      </c>
      <c r="BF18" s="160" t="str">
        <f>_xlfn.IFNA(INDEX(Grunddaten!$C$9:$BO$159,MATCH($A18,Input_Lieferant!$B$9:$B$158,0),MATCH(BF$1,Grunddaten!$C$8:$BO$8,0)), "")&amp;""</f>
        <v>0077</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N</v>
      </c>
      <c r="BT18" s="164"/>
      <c r="BU18" s="164"/>
      <c r="BW18" s="164"/>
      <c r="BX18" s="160" t="str">
        <f>_xlfn.IFNA(INDEX(Grunddaten!$C$9:$BO$159,MATCH($A18,Input_Lieferant!$B$9:$B$158,0),MATCH(BX$1,Grunddaten!$C$8:$BO$8,0)), "")&amp;""</f>
        <v>6000</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V1</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CORSAIR MP600 PRO XT000122_17</v>
      </c>
      <c r="DE18" s="160" t="str">
        <f>_xlfn.IFNA(INDEX(Grunddaten!$C$9:$BO$159,MATCH($A18,Input_Lieferant!$B$9:$B$158,0),MATCH(DE$1,Grunddaten!$C$8:$BO$8,0)), "")&amp;""</f>
        <v>1000009376</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f t="shared" si="3"/>
        <v>2</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UAM</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1</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0</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f>IF(LEN(Input_Lieferant!B26)=0,"",Input_Lieferant!B26)</f>
        <v>18</v>
      </c>
      <c r="B19" s="164"/>
      <c r="C19" s="164"/>
      <c r="D19" s="164"/>
      <c r="E19" s="164"/>
      <c r="F19" s="164"/>
      <c r="G19" s="164"/>
      <c r="H19" s="164"/>
      <c r="I19" s="164"/>
      <c r="J19" s="164"/>
      <c r="K19" s="160" t="str">
        <f>_xlfn.IFNA(INDEX(Grunddaten!$C$9:$BO$159,MATCH($A19,Input_Lieferant!$B$9:$B$158,0),MATCH(K$1,Grunddaten!$C$8:$BO$8,0)), "")&amp;""</f>
        <v>V010</v>
      </c>
      <c r="L19" s="160" t="str">
        <f t="shared" si="0"/>
        <v>M</v>
      </c>
      <c r="M19" s="160" t="str">
        <f>_xlfn.IFNA(INDEX(Grunddaten!$C$9:$BO$159,MATCH($A19,Input_Lieferant!$B$9:$B$158,0),MATCH(M$1,Grunddaten!$C$8:$BO$8,0)), "")&amp;""</f>
        <v>ZX0000625</v>
      </c>
      <c r="N19" s="164"/>
      <c r="O19" s="160" t="str">
        <f>_xlfn.IFNA(INDEX(Input_Lieferant!$D$9:$BE$158,MATCH($A19,Input_Lieferant!$B$9:$B$158,0),MATCH(O$1,Input_Lieferant!$D$8:$BE$8,0)), "")&amp;""</f>
        <v>ST</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0.1</v>
      </c>
      <c r="AF19" s="160" t="str">
        <f>_xlfn.IFNA(INDEX(Input_Lieferant!$D$9:$BE$158,MATCH($A19,Input_Lieferant!$B$9:$B$158,0),MATCH(AF$1,Input_Lieferant!$D$8:$BE$8,0)),"")&amp;""</f>
        <v/>
      </c>
      <c r="AG19" s="160" t="str">
        <f>_xlfn.IFNA(INDEX(Input_Lieferant!$D$9:$BE$158,MATCH($A19,Input_Lieferant!$B$9:$B$158,0),MATCH(AG$1,Input_Lieferant!$D$8:$BE$8,0)),"")&amp;""</f>
        <v>KG</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V1</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10.000</v>
      </c>
      <c r="BC19" s="160" t="str">
        <f>TEXT(_xlfn.IFNA(INDEX(Input_Lieferant!$D$9:$BE$158,MATCH($A19,Input_Lieferant!$B$9:$B$158,0),MATCH(BC$1,Input_Lieferant!$D$8:$BE$8,0)),""), "0.000")&amp;""</f>
        <v>10.000</v>
      </c>
      <c r="BD19" s="160" t="str">
        <f>TEXT(_xlfn.IFNA(INDEX(Input_Lieferant!$D$9:$BE$158,MATCH($A19,Input_Lieferant!$B$9:$B$158,0),MATCH(BD$1,Input_Lieferant!$D$8:$BE$8,0)),""), "0.000")&amp;""</f>
        <v>10.000</v>
      </c>
      <c r="BE19" s="160" t="str">
        <f>TEXT(_xlfn.IFNA(INDEX(Input_Lieferant!$D$9:$BE$158,MATCH($A19,Input_Lieferant!$B$9:$B$158,0),MATCH(BE$1,Input_Lieferant!$D$8:$BE$8,0)),""), "0.000")&amp;""</f>
        <v>MM</v>
      </c>
      <c r="BF19" s="160" t="str">
        <f>_xlfn.IFNA(INDEX(Grunddaten!$C$9:$BO$159,MATCH($A19,Input_Lieferant!$B$9:$B$158,0),MATCH(BF$1,Grunddaten!$C$8:$BO$8,0)), "")&amp;""</f>
        <v>0077</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N</v>
      </c>
      <c r="BT19" s="164"/>
      <c r="BU19" s="164"/>
      <c r="BW19" s="164"/>
      <c r="BX19" s="160" t="str">
        <f>_xlfn.IFNA(INDEX(Grunddaten!$C$9:$BO$159,MATCH($A19,Input_Lieferant!$B$9:$B$158,0),MATCH(BX$1,Grunddaten!$C$8:$BO$8,0)), "")&amp;""</f>
        <v>6000</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V1</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CORSAIR MP600 PRO XT000122_18</v>
      </c>
      <c r="DE19" s="160" t="str">
        <f>_xlfn.IFNA(INDEX(Grunddaten!$C$9:$BO$159,MATCH($A19,Input_Lieferant!$B$9:$B$158,0),MATCH(DE$1,Grunddaten!$C$8:$BO$8,0)), "")&amp;""</f>
        <v>1000009376</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f t="shared" si="3"/>
        <v>2</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UAM</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1</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0</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f>IF(LEN(Input_Lieferant!B27)=0,"",Input_Lieferant!B27)</f>
        <v>19</v>
      </c>
      <c r="B20" s="164"/>
      <c r="C20" s="164"/>
      <c r="D20" s="164"/>
      <c r="E20" s="164"/>
      <c r="F20" s="164"/>
      <c r="G20" s="164"/>
      <c r="H20" s="164"/>
      <c r="I20" s="164"/>
      <c r="J20" s="164"/>
      <c r="K20" s="160" t="str">
        <f>_xlfn.IFNA(INDEX(Grunddaten!$C$9:$BO$159,MATCH($A20,Input_Lieferant!$B$9:$B$158,0),MATCH(K$1,Grunddaten!$C$8:$BO$8,0)), "")&amp;""</f>
        <v>V010</v>
      </c>
      <c r="L20" s="160" t="str">
        <f t="shared" si="0"/>
        <v>M</v>
      </c>
      <c r="M20" s="160" t="str">
        <f>_xlfn.IFNA(INDEX(Grunddaten!$C$9:$BO$159,MATCH($A20,Input_Lieferant!$B$9:$B$158,0),MATCH(M$1,Grunddaten!$C$8:$BO$8,0)), "")&amp;""</f>
        <v>ZX0000625</v>
      </c>
      <c r="N20" s="164"/>
      <c r="O20" s="160" t="str">
        <f>_xlfn.IFNA(INDEX(Input_Lieferant!$D$9:$BE$158,MATCH($A20,Input_Lieferant!$B$9:$B$158,0),MATCH(O$1,Input_Lieferant!$D$8:$BE$8,0)), "")&amp;""</f>
        <v>ST</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0.1</v>
      </c>
      <c r="AF20" s="160" t="str">
        <f>_xlfn.IFNA(INDEX(Input_Lieferant!$D$9:$BE$158,MATCH($A20,Input_Lieferant!$B$9:$B$158,0),MATCH(AF$1,Input_Lieferant!$D$8:$BE$8,0)),"")&amp;""</f>
        <v/>
      </c>
      <c r="AG20" s="160" t="str">
        <f>_xlfn.IFNA(INDEX(Input_Lieferant!$D$9:$BE$158,MATCH($A20,Input_Lieferant!$B$9:$B$158,0),MATCH(AG$1,Input_Lieferant!$D$8:$BE$8,0)),"")&amp;""</f>
        <v>KG</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V1</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10.000</v>
      </c>
      <c r="BC20" s="160" t="str">
        <f>TEXT(_xlfn.IFNA(INDEX(Input_Lieferant!$D$9:$BE$158,MATCH($A20,Input_Lieferant!$B$9:$B$158,0),MATCH(BC$1,Input_Lieferant!$D$8:$BE$8,0)),""), "0.000")&amp;""</f>
        <v>10.000</v>
      </c>
      <c r="BD20" s="160" t="str">
        <f>TEXT(_xlfn.IFNA(INDEX(Input_Lieferant!$D$9:$BE$158,MATCH($A20,Input_Lieferant!$B$9:$B$158,0),MATCH(BD$1,Input_Lieferant!$D$8:$BE$8,0)),""), "0.000")&amp;""</f>
        <v>10.000</v>
      </c>
      <c r="BE20" s="160" t="str">
        <f>TEXT(_xlfn.IFNA(INDEX(Input_Lieferant!$D$9:$BE$158,MATCH($A20,Input_Lieferant!$B$9:$B$158,0),MATCH(BE$1,Input_Lieferant!$D$8:$BE$8,0)),""), "0.000")&amp;""</f>
        <v>MM</v>
      </c>
      <c r="BF20" s="160" t="str">
        <f>_xlfn.IFNA(INDEX(Grunddaten!$C$9:$BO$159,MATCH($A20,Input_Lieferant!$B$9:$B$158,0),MATCH(BF$1,Grunddaten!$C$8:$BO$8,0)), "")&amp;""</f>
        <v>0077</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N</v>
      </c>
      <c r="BT20" s="164"/>
      <c r="BU20" s="164"/>
      <c r="BW20" s="164"/>
      <c r="BX20" s="160" t="str">
        <f>_xlfn.IFNA(INDEX(Grunddaten!$C$9:$BO$159,MATCH($A20,Input_Lieferant!$B$9:$B$158,0),MATCH(BX$1,Grunddaten!$C$8:$BO$8,0)), "")&amp;""</f>
        <v>6000</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V1</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CORSAIR MP600 PRO XT000122_19</v>
      </c>
      <c r="DE20" s="160" t="str">
        <f>_xlfn.IFNA(INDEX(Grunddaten!$C$9:$BO$159,MATCH($A20,Input_Lieferant!$B$9:$B$158,0),MATCH(DE$1,Grunddaten!$C$8:$BO$8,0)), "")&amp;""</f>
        <v>1000009376</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f t="shared" si="3"/>
        <v>2</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UAM</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1</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0</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f>IF(LEN(Input_Lieferant!B28)=0,"",Input_Lieferant!B28)</f>
        <v>20</v>
      </c>
      <c r="B21" s="164"/>
      <c r="C21" s="164"/>
      <c r="D21" s="164"/>
      <c r="E21" s="164"/>
      <c r="F21" s="164"/>
      <c r="G21" s="164"/>
      <c r="H21" s="164"/>
      <c r="I21" s="164"/>
      <c r="J21" s="164"/>
      <c r="K21" s="160" t="str">
        <f>_xlfn.IFNA(INDEX(Grunddaten!$C$9:$BO$159,MATCH($A21,Input_Lieferant!$B$9:$B$158,0),MATCH(K$1,Grunddaten!$C$8:$BO$8,0)), "")&amp;""</f>
        <v>V010</v>
      </c>
      <c r="L21" s="160" t="str">
        <f t="shared" si="0"/>
        <v>M</v>
      </c>
      <c r="M21" s="160" t="str">
        <f>_xlfn.IFNA(INDEX(Grunddaten!$C$9:$BO$159,MATCH($A21,Input_Lieferant!$B$9:$B$158,0),MATCH(M$1,Grunddaten!$C$8:$BO$8,0)), "")&amp;""</f>
        <v>ZX0000625</v>
      </c>
      <c r="N21" s="164"/>
      <c r="O21" s="160" t="str">
        <f>_xlfn.IFNA(INDEX(Input_Lieferant!$D$9:$BE$158,MATCH($A21,Input_Lieferant!$B$9:$B$158,0),MATCH(O$1,Input_Lieferant!$D$8:$BE$8,0)), "")&amp;""</f>
        <v>ST</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0.1</v>
      </c>
      <c r="AF21" s="160" t="str">
        <f>_xlfn.IFNA(INDEX(Input_Lieferant!$D$9:$BE$158,MATCH($A21,Input_Lieferant!$B$9:$B$158,0),MATCH(AF$1,Input_Lieferant!$D$8:$BE$8,0)),"")&amp;""</f>
        <v/>
      </c>
      <c r="AG21" s="160" t="str">
        <f>_xlfn.IFNA(INDEX(Input_Lieferant!$D$9:$BE$158,MATCH($A21,Input_Lieferant!$B$9:$B$158,0),MATCH(AG$1,Input_Lieferant!$D$8:$BE$8,0)),"")&amp;""</f>
        <v>KG</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V1</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10.000</v>
      </c>
      <c r="BC21" s="160" t="str">
        <f>TEXT(_xlfn.IFNA(INDEX(Input_Lieferant!$D$9:$BE$158,MATCH($A21,Input_Lieferant!$B$9:$B$158,0),MATCH(BC$1,Input_Lieferant!$D$8:$BE$8,0)),""), "0.000")&amp;""</f>
        <v>10.000</v>
      </c>
      <c r="BD21" s="160" t="str">
        <f>TEXT(_xlfn.IFNA(INDEX(Input_Lieferant!$D$9:$BE$158,MATCH($A21,Input_Lieferant!$B$9:$B$158,0),MATCH(BD$1,Input_Lieferant!$D$8:$BE$8,0)),""), "0.000")&amp;""</f>
        <v>10.000</v>
      </c>
      <c r="BE21" s="160" t="str">
        <f>TEXT(_xlfn.IFNA(INDEX(Input_Lieferant!$D$9:$BE$158,MATCH($A21,Input_Lieferant!$B$9:$B$158,0),MATCH(BE$1,Input_Lieferant!$D$8:$BE$8,0)),""), "0.000")&amp;""</f>
        <v>MM</v>
      </c>
      <c r="BF21" s="160" t="str">
        <f>_xlfn.IFNA(INDEX(Grunddaten!$C$9:$BO$159,MATCH($A21,Input_Lieferant!$B$9:$B$158,0),MATCH(BF$1,Grunddaten!$C$8:$BO$8,0)), "")&amp;""</f>
        <v>0077</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N</v>
      </c>
      <c r="BT21" s="164"/>
      <c r="BU21" s="164"/>
      <c r="BW21" s="164"/>
      <c r="BX21" s="160" t="str">
        <f>_xlfn.IFNA(INDEX(Grunddaten!$C$9:$BO$159,MATCH($A21,Input_Lieferant!$B$9:$B$158,0),MATCH(BX$1,Grunddaten!$C$8:$BO$8,0)), "")&amp;""</f>
        <v>6000</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V1</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CORSAIR MP600 PRO XT000122_20</v>
      </c>
      <c r="DE21" s="160" t="str">
        <f>_xlfn.IFNA(INDEX(Grunddaten!$C$9:$BO$159,MATCH($A21,Input_Lieferant!$B$9:$B$158,0),MATCH(DE$1,Grunddaten!$C$8:$BO$8,0)), "")&amp;""</f>
        <v>1000009376</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f t="shared" si="3"/>
        <v>2</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UAM</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1</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0</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f>IF(LEN(Input_Lieferant!B29)=0,"",Input_Lieferant!B29)</f>
        <v>21</v>
      </c>
      <c r="B22" s="164"/>
      <c r="C22" s="164"/>
      <c r="D22" s="164"/>
      <c r="E22" s="164"/>
      <c r="F22" s="164"/>
      <c r="G22" s="164"/>
      <c r="H22" s="164"/>
      <c r="I22" s="164"/>
      <c r="J22" s="164"/>
      <c r="K22" s="160" t="str">
        <f>_xlfn.IFNA(INDEX(Grunddaten!$C$9:$BO$159,MATCH($A22,Input_Lieferant!$B$9:$B$158,0),MATCH(K$1,Grunddaten!$C$8:$BO$8,0)), "")&amp;""</f>
        <v>V010</v>
      </c>
      <c r="L22" s="160" t="str">
        <f t="shared" si="0"/>
        <v>M</v>
      </c>
      <c r="M22" s="160" t="str">
        <f>_xlfn.IFNA(INDEX(Grunddaten!$C$9:$BO$159,MATCH($A22,Input_Lieferant!$B$9:$B$158,0),MATCH(M$1,Grunddaten!$C$8:$BO$8,0)), "")&amp;""</f>
        <v>ZX0000625</v>
      </c>
      <c r="N22" s="164"/>
      <c r="O22" s="160" t="str">
        <f>_xlfn.IFNA(INDEX(Input_Lieferant!$D$9:$BE$158,MATCH($A22,Input_Lieferant!$B$9:$B$158,0),MATCH(O$1,Input_Lieferant!$D$8:$BE$8,0)), "")&amp;""</f>
        <v>ST</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0.1</v>
      </c>
      <c r="AF22" s="160" t="str">
        <f>_xlfn.IFNA(INDEX(Input_Lieferant!$D$9:$BE$158,MATCH($A22,Input_Lieferant!$B$9:$B$158,0),MATCH(AF$1,Input_Lieferant!$D$8:$BE$8,0)),"")&amp;""</f>
        <v/>
      </c>
      <c r="AG22" s="160" t="str">
        <f>_xlfn.IFNA(INDEX(Input_Lieferant!$D$9:$BE$158,MATCH($A22,Input_Lieferant!$B$9:$B$158,0),MATCH(AG$1,Input_Lieferant!$D$8:$BE$8,0)),"")&amp;""</f>
        <v>KG</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V1</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10.000</v>
      </c>
      <c r="BC22" s="160" t="str">
        <f>TEXT(_xlfn.IFNA(INDEX(Input_Lieferant!$D$9:$BE$158,MATCH($A22,Input_Lieferant!$B$9:$B$158,0),MATCH(BC$1,Input_Lieferant!$D$8:$BE$8,0)),""), "0.000")&amp;""</f>
        <v>10.000</v>
      </c>
      <c r="BD22" s="160" t="str">
        <f>TEXT(_xlfn.IFNA(INDEX(Input_Lieferant!$D$9:$BE$158,MATCH($A22,Input_Lieferant!$B$9:$B$158,0),MATCH(BD$1,Input_Lieferant!$D$8:$BE$8,0)),""), "0.000")&amp;""</f>
        <v>10.000</v>
      </c>
      <c r="BE22" s="160" t="str">
        <f>TEXT(_xlfn.IFNA(INDEX(Input_Lieferant!$D$9:$BE$158,MATCH($A22,Input_Lieferant!$B$9:$B$158,0),MATCH(BE$1,Input_Lieferant!$D$8:$BE$8,0)),""), "0.000")&amp;""</f>
        <v>MM</v>
      </c>
      <c r="BF22" s="160" t="str">
        <f>_xlfn.IFNA(INDEX(Grunddaten!$C$9:$BO$159,MATCH($A22,Input_Lieferant!$B$9:$B$158,0),MATCH(BF$1,Grunddaten!$C$8:$BO$8,0)), "")&amp;""</f>
        <v>0077</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N</v>
      </c>
      <c r="BT22" s="164"/>
      <c r="BU22" s="164"/>
      <c r="BW22" s="164"/>
      <c r="BX22" s="160" t="str">
        <f>_xlfn.IFNA(INDEX(Grunddaten!$C$9:$BO$159,MATCH($A22,Input_Lieferant!$B$9:$B$158,0),MATCH(BX$1,Grunddaten!$C$8:$BO$8,0)), "")&amp;""</f>
        <v>6000</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V1</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CORSAIR MP600 PRO XT000122_21</v>
      </c>
      <c r="DE22" s="160" t="str">
        <f>_xlfn.IFNA(INDEX(Grunddaten!$C$9:$BO$159,MATCH($A22,Input_Lieferant!$B$9:$B$158,0),MATCH(DE$1,Grunddaten!$C$8:$BO$8,0)), "")&amp;""</f>
        <v>1000009376</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f t="shared" si="3"/>
        <v>2</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UAM</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1</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0</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f>IF(LEN(Input_Lieferant!B30)=0,"",Input_Lieferant!B30)</f>
        <v>22</v>
      </c>
      <c r="B23" s="164"/>
      <c r="C23" s="164"/>
      <c r="D23" s="164"/>
      <c r="E23" s="164"/>
      <c r="F23" s="164"/>
      <c r="G23" s="164"/>
      <c r="H23" s="164"/>
      <c r="I23" s="164"/>
      <c r="J23" s="164"/>
      <c r="K23" s="160" t="str">
        <f>_xlfn.IFNA(INDEX(Grunddaten!$C$9:$BO$159,MATCH($A23,Input_Lieferant!$B$9:$B$158,0),MATCH(K$1,Grunddaten!$C$8:$BO$8,0)), "")&amp;""</f>
        <v>V010</v>
      </c>
      <c r="L23" s="160" t="str">
        <f t="shared" si="0"/>
        <v>M</v>
      </c>
      <c r="M23" s="160" t="str">
        <f>_xlfn.IFNA(INDEX(Grunddaten!$C$9:$BO$159,MATCH($A23,Input_Lieferant!$B$9:$B$158,0),MATCH(M$1,Grunddaten!$C$8:$BO$8,0)), "")&amp;""</f>
        <v>ZX0000625</v>
      </c>
      <c r="N23" s="164"/>
      <c r="O23" s="160" t="str">
        <f>_xlfn.IFNA(INDEX(Input_Lieferant!$D$9:$BE$158,MATCH($A23,Input_Lieferant!$B$9:$B$158,0),MATCH(O$1,Input_Lieferant!$D$8:$BE$8,0)), "")&amp;""</f>
        <v>ST</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0.1</v>
      </c>
      <c r="AF23" s="160" t="str">
        <f>_xlfn.IFNA(INDEX(Input_Lieferant!$D$9:$BE$158,MATCH($A23,Input_Lieferant!$B$9:$B$158,0),MATCH(AF$1,Input_Lieferant!$D$8:$BE$8,0)),"")&amp;""</f>
        <v/>
      </c>
      <c r="AG23" s="160" t="str">
        <f>_xlfn.IFNA(INDEX(Input_Lieferant!$D$9:$BE$158,MATCH($A23,Input_Lieferant!$B$9:$B$158,0),MATCH(AG$1,Input_Lieferant!$D$8:$BE$8,0)),"")&amp;""</f>
        <v>KG</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V1</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10.000</v>
      </c>
      <c r="BC23" s="160" t="str">
        <f>TEXT(_xlfn.IFNA(INDEX(Input_Lieferant!$D$9:$BE$158,MATCH($A23,Input_Lieferant!$B$9:$B$158,0),MATCH(BC$1,Input_Lieferant!$D$8:$BE$8,0)),""), "0.000")&amp;""</f>
        <v>10.000</v>
      </c>
      <c r="BD23" s="160" t="str">
        <f>TEXT(_xlfn.IFNA(INDEX(Input_Lieferant!$D$9:$BE$158,MATCH($A23,Input_Lieferant!$B$9:$B$158,0),MATCH(BD$1,Input_Lieferant!$D$8:$BE$8,0)),""), "0.000")&amp;""</f>
        <v>10.000</v>
      </c>
      <c r="BE23" s="160" t="str">
        <f>TEXT(_xlfn.IFNA(INDEX(Input_Lieferant!$D$9:$BE$158,MATCH($A23,Input_Lieferant!$B$9:$B$158,0),MATCH(BE$1,Input_Lieferant!$D$8:$BE$8,0)),""), "0.000")&amp;""</f>
        <v>MM</v>
      </c>
      <c r="BF23" s="160" t="str">
        <f>_xlfn.IFNA(INDEX(Grunddaten!$C$9:$BO$159,MATCH($A23,Input_Lieferant!$B$9:$B$158,0),MATCH(BF$1,Grunddaten!$C$8:$BO$8,0)), "")&amp;""</f>
        <v>0077</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N</v>
      </c>
      <c r="BT23" s="164"/>
      <c r="BU23" s="164"/>
      <c r="BW23" s="164"/>
      <c r="BX23" s="160" t="str">
        <f>_xlfn.IFNA(INDEX(Grunddaten!$C$9:$BO$159,MATCH($A23,Input_Lieferant!$B$9:$B$158,0),MATCH(BX$1,Grunddaten!$C$8:$BO$8,0)), "")&amp;""</f>
        <v>6000</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V1</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CORSAIR MP600 PRO XT000122_22</v>
      </c>
      <c r="DE23" s="160" t="str">
        <f>_xlfn.IFNA(INDEX(Grunddaten!$C$9:$BO$159,MATCH($A23,Input_Lieferant!$B$9:$B$158,0),MATCH(DE$1,Grunddaten!$C$8:$BO$8,0)), "")&amp;""</f>
        <v>1000009376</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f t="shared" si="3"/>
        <v>2</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UAM</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1</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0</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f>IF(LEN(Input_Lieferant!B31)=0,"",Input_Lieferant!B31)</f>
        <v>23</v>
      </c>
      <c r="B24" s="164"/>
      <c r="C24" s="164"/>
      <c r="D24" s="164"/>
      <c r="E24" s="164"/>
      <c r="F24" s="164"/>
      <c r="G24" s="164"/>
      <c r="H24" s="164"/>
      <c r="I24" s="164"/>
      <c r="J24" s="164"/>
      <c r="K24" s="160" t="str">
        <f>_xlfn.IFNA(INDEX(Grunddaten!$C$9:$BO$159,MATCH($A24,Input_Lieferant!$B$9:$B$158,0),MATCH(K$1,Grunddaten!$C$8:$BO$8,0)), "")&amp;""</f>
        <v>V010</v>
      </c>
      <c r="L24" s="160" t="str">
        <f t="shared" si="0"/>
        <v>M</v>
      </c>
      <c r="M24" s="160" t="str">
        <f>_xlfn.IFNA(INDEX(Grunddaten!$C$9:$BO$159,MATCH($A24,Input_Lieferant!$B$9:$B$158,0),MATCH(M$1,Grunddaten!$C$8:$BO$8,0)), "")&amp;""</f>
        <v>ZX0000625</v>
      </c>
      <c r="N24" s="164"/>
      <c r="O24" s="160" t="str">
        <f>_xlfn.IFNA(INDEX(Input_Lieferant!$D$9:$BE$158,MATCH($A24,Input_Lieferant!$B$9:$B$158,0),MATCH(O$1,Input_Lieferant!$D$8:$BE$8,0)), "")&amp;""</f>
        <v>ST</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0.1</v>
      </c>
      <c r="AF24" s="160" t="str">
        <f>_xlfn.IFNA(INDEX(Input_Lieferant!$D$9:$BE$158,MATCH($A24,Input_Lieferant!$B$9:$B$158,0),MATCH(AF$1,Input_Lieferant!$D$8:$BE$8,0)),"")&amp;""</f>
        <v/>
      </c>
      <c r="AG24" s="160" t="str">
        <f>_xlfn.IFNA(INDEX(Input_Lieferant!$D$9:$BE$158,MATCH($A24,Input_Lieferant!$B$9:$B$158,0),MATCH(AG$1,Input_Lieferant!$D$8:$BE$8,0)),"")&amp;""</f>
        <v>KG</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V1</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10.000</v>
      </c>
      <c r="BC24" s="160" t="str">
        <f>TEXT(_xlfn.IFNA(INDEX(Input_Lieferant!$D$9:$BE$158,MATCH($A24,Input_Lieferant!$B$9:$B$158,0),MATCH(BC$1,Input_Lieferant!$D$8:$BE$8,0)),""), "0.000")&amp;""</f>
        <v>10.000</v>
      </c>
      <c r="BD24" s="160" t="str">
        <f>TEXT(_xlfn.IFNA(INDEX(Input_Lieferant!$D$9:$BE$158,MATCH($A24,Input_Lieferant!$B$9:$B$158,0),MATCH(BD$1,Input_Lieferant!$D$8:$BE$8,0)),""), "0.000")&amp;""</f>
        <v>10.000</v>
      </c>
      <c r="BE24" s="160" t="str">
        <f>TEXT(_xlfn.IFNA(INDEX(Input_Lieferant!$D$9:$BE$158,MATCH($A24,Input_Lieferant!$B$9:$B$158,0),MATCH(BE$1,Input_Lieferant!$D$8:$BE$8,0)),""), "0.000")&amp;""</f>
        <v>MM</v>
      </c>
      <c r="BF24" s="160" t="str">
        <f>_xlfn.IFNA(INDEX(Grunddaten!$C$9:$BO$159,MATCH($A24,Input_Lieferant!$B$9:$B$158,0),MATCH(BF$1,Grunddaten!$C$8:$BO$8,0)), "")&amp;""</f>
        <v>0077</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N</v>
      </c>
      <c r="BT24" s="164"/>
      <c r="BU24" s="164"/>
      <c r="BW24" s="164"/>
      <c r="BX24" s="160" t="str">
        <f>_xlfn.IFNA(INDEX(Grunddaten!$C$9:$BO$159,MATCH($A24,Input_Lieferant!$B$9:$B$158,0),MATCH(BX$1,Grunddaten!$C$8:$BO$8,0)), "")&amp;""</f>
        <v>6000</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V1</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CORSAIR MP600 PRO XT000122_23</v>
      </c>
      <c r="DE24" s="160" t="str">
        <f>_xlfn.IFNA(INDEX(Grunddaten!$C$9:$BO$159,MATCH($A24,Input_Lieferant!$B$9:$B$158,0),MATCH(DE$1,Grunddaten!$C$8:$BO$8,0)), "")&amp;""</f>
        <v>1000009376</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f t="shared" si="3"/>
        <v>2</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UAM</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1</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0</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f>IF(LEN(Input_Lieferant!B32)=0,"",Input_Lieferant!B32)</f>
        <v>24</v>
      </c>
      <c r="B25" s="164"/>
      <c r="C25" s="164"/>
      <c r="D25" s="164"/>
      <c r="E25" s="164"/>
      <c r="F25" s="164"/>
      <c r="G25" s="164"/>
      <c r="H25" s="164"/>
      <c r="I25" s="164"/>
      <c r="J25" s="164"/>
      <c r="K25" s="160" t="str">
        <f>_xlfn.IFNA(INDEX(Grunddaten!$C$9:$BO$159,MATCH($A25,Input_Lieferant!$B$9:$B$158,0),MATCH(K$1,Grunddaten!$C$8:$BO$8,0)), "")&amp;""</f>
        <v>V010</v>
      </c>
      <c r="L25" s="160" t="str">
        <f t="shared" si="0"/>
        <v>M</v>
      </c>
      <c r="M25" s="160" t="str">
        <f>_xlfn.IFNA(INDEX(Grunddaten!$C$9:$BO$159,MATCH($A25,Input_Lieferant!$B$9:$B$158,0),MATCH(M$1,Grunddaten!$C$8:$BO$8,0)), "")&amp;""</f>
        <v>ZX0000625</v>
      </c>
      <c r="N25" s="164"/>
      <c r="O25" s="160" t="str">
        <f>_xlfn.IFNA(INDEX(Input_Lieferant!$D$9:$BE$158,MATCH($A25,Input_Lieferant!$B$9:$B$158,0),MATCH(O$1,Input_Lieferant!$D$8:$BE$8,0)), "")&amp;""</f>
        <v>ST</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0.1</v>
      </c>
      <c r="AF25" s="160" t="str">
        <f>_xlfn.IFNA(INDEX(Input_Lieferant!$D$9:$BE$158,MATCH($A25,Input_Lieferant!$B$9:$B$158,0),MATCH(AF$1,Input_Lieferant!$D$8:$BE$8,0)),"")&amp;""</f>
        <v/>
      </c>
      <c r="AG25" s="160" t="str">
        <f>_xlfn.IFNA(INDEX(Input_Lieferant!$D$9:$BE$158,MATCH($A25,Input_Lieferant!$B$9:$B$158,0),MATCH(AG$1,Input_Lieferant!$D$8:$BE$8,0)),"")&amp;""</f>
        <v>KG</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V1</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10.000</v>
      </c>
      <c r="BC25" s="160" t="str">
        <f>TEXT(_xlfn.IFNA(INDEX(Input_Lieferant!$D$9:$BE$158,MATCH($A25,Input_Lieferant!$B$9:$B$158,0),MATCH(BC$1,Input_Lieferant!$D$8:$BE$8,0)),""), "0.000")&amp;""</f>
        <v>10.000</v>
      </c>
      <c r="BD25" s="160" t="str">
        <f>TEXT(_xlfn.IFNA(INDEX(Input_Lieferant!$D$9:$BE$158,MATCH($A25,Input_Lieferant!$B$9:$B$158,0),MATCH(BD$1,Input_Lieferant!$D$8:$BE$8,0)),""), "0.000")&amp;""</f>
        <v>10.000</v>
      </c>
      <c r="BE25" s="160" t="str">
        <f>TEXT(_xlfn.IFNA(INDEX(Input_Lieferant!$D$9:$BE$158,MATCH($A25,Input_Lieferant!$B$9:$B$158,0),MATCH(BE$1,Input_Lieferant!$D$8:$BE$8,0)),""), "0.000")&amp;""</f>
        <v>MM</v>
      </c>
      <c r="BF25" s="160" t="str">
        <f>_xlfn.IFNA(INDEX(Grunddaten!$C$9:$BO$159,MATCH($A25,Input_Lieferant!$B$9:$B$158,0),MATCH(BF$1,Grunddaten!$C$8:$BO$8,0)), "")&amp;""</f>
        <v>0077</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N</v>
      </c>
      <c r="BT25" s="164"/>
      <c r="BU25" s="164"/>
      <c r="BW25" s="164"/>
      <c r="BX25" s="160" t="str">
        <f>_xlfn.IFNA(INDEX(Grunddaten!$C$9:$BO$159,MATCH($A25,Input_Lieferant!$B$9:$B$158,0),MATCH(BX$1,Grunddaten!$C$8:$BO$8,0)), "")&amp;""</f>
        <v>6000</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V1</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CORSAIR MP600 PRO XT000122_24</v>
      </c>
      <c r="DE25" s="160" t="str">
        <f>_xlfn.IFNA(INDEX(Grunddaten!$C$9:$BO$159,MATCH($A25,Input_Lieferant!$B$9:$B$158,0),MATCH(DE$1,Grunddaten!$C$8:$BO$8,0)), "")&amp;""</f>
        <v>1000009376</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f t="shared" si="3"/>
        <v>2</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UAM</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1</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0</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f>IF(LEN(Input_Lieferant!B33)=0,"",Input_Lieferant!B33)</f>
        <v>25</v>
      </c>
      <c r="B26" s="164"/>
      <c r="C26" s="164"/>
      <c r="D26" s="164"/>
      <c r="E26" s="164"/>
      <c r="F26" s="164"/>
      <c r="G26" s="164"/>
      <c r="H26" s="164"/>
      <c r="I26" s="164"/>
      <c r="J26" s="164"/>
      <c r="K26" s="160" t="str">
        <f>_xlfn.IFNA(INDEX(Grunddaten!$C$9:$BO$159,MATCH($A26,Input_Lieferant!$B$9:$B$158,0),MATCH(K$1,Grunddaten!$C$8:$BO$8,0)), "")&amp;""</f>
        <v>V010</v>
      </c>
      <c r="L26" s="160" t="str">
        <f t="shared" si="0"/>
        <v>M</v>
      </c>
      <c r="M26" s="160" t="str">
        <f>_xlfn.IFNA(INDEX(Grunddaten!$C$9:$BO$159,MATCH($A26,Input_Lieferant!$B$9:$B$158,0),MATCH(M$1,Grunddaten!$C$8:$BO$8,0)), "")&amp;""</f>
        <v>ZX0000625</v>
      </c>
      <c r="N26" s="164"/>
      <c r="O26" s="160" t="str">
        <f>_xlfn.IFNA(INDEX(Input_Lieferant!$D$9:$BE$158,MATCH($A26,Input_Lieferant!$B$9:$B$158,0),MATCH(O$1,Input_Lieferant!$D$8:$BE$8,0)), "")&amp;""</f>
        <v>ST</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0.1</v>
      </c>
      <c r="AF26" s="160" t="str">
        <f>_xlfn.IFNA(INDEX(Input_Lieferant!$D$9:$BE$158,MATCH($A26,Input_Lieferant!$B$9:$B$158,0),MATCH(AF$1,Input_Lieferant!$D$8:$BE$8,0)),"")&amp;""</f>
        <v/>
      </c>
      <c r="AG26" s="160" t="str">
        <f>_xlfn.IFNA(INDEX(Input_Lieferant!$D$9:$BE$158,MATCH($A26,Input_Lieferant!$B$9:$B$158,0),MATCH(AG$1,Input_Lieferant!$D$8:$BE$8,0)),"")&amp;""</f>
        <v>KG</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V1</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10.000</v>
      </c>
      <c r="BC26" s="160" t="str">
        <f>TEXT(_xlfn.IFNA(INDEX(Input_Lieferant!$D$9:$BE$158,MATCH($A26,Input_Lieferant!$B$9:$B$158,0),MATCH(BC$1,Input_Lieferant!$D$8:$BE$8,0)),""), "0.000")&amp;""</f>
        <v>10.000</v>
      </c>
      <c r="BD26" s="160" t="str">
        <f>TEXT(_xlfn.IFNA(INDEX(Input_Lieferant!$D$9:$BE$158,MATCH($A26,Input_Lieferant!$B$9:$B$158,0),MATCH(BD$1,Input_Lieferant!$D$8:$BE$8,0)),""), "0.000")&amp;""</f>
        <v>10.000</v>
      </c>
      <c r="BE26" s="160" t="str">
        <f>TEXT(_xlfn.IFNA(INDEX(Input_Lieferant!$D$9:$BE$158,MATCH($A26,Input_Lieferant!$B$9:$B$158,0),MATCH(BE$1,Input_Lieferant!$D$8:$BE$8,0)),""), "0.000")&amp;""</f>
        <v>MM</v>
      </c>
      <c r="BF26" s="160" t="str">
        <f>_xlfn.IFNA(INDEX(Grunddaten!$C$9:$BO$159,MATCH($A26,Input_Lieferant!$B$9:$B$158,0),MATCH(BF$1,Grunddaten!$C$8:$BO$8,0)), "")&amp;""</f>
        <v>0077</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N</v>
      </c>
      <c r="BT26" s="164"/>
      <c r="BU26" s="164"/>
      <c r="BW26" s="164"/>
      <c r="BX26" s="160" t="str">
        <f>_xlfn.IFNA(INDEX(Grunddaten!$C$9:$BO$159,MATCH($A26,Input_Lieferant!$B$9:$B$158,0),MATCH(BX$1,Grunddaten!$C$8:$BO$8,0)), "")&amp;""</f>
        <v>6000</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V1</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CORSAIR MP600 PRO XT000122_25</v>
      </c>
      <c r="DE26" s="160" t="str">
        <f>_xlfn.IFNA(INDEX(Grunddaten!$C$9:$BO$159,MATCH($A26,Input_Lieferant!$B$9:$B$158,0),MATCH(DE$1,Grunddaten!$C$8:$BO$8,0)), "")&amp;""</f>
        <v>1000009376</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f t="shared" si="3"/>
        <v>2</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UAM</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1</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0</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f>IF(LEN(Input_Lieferant!B34)=0,"",Input_Lieferant!B34)</f>
        <v>26</v>
      </c>
      <c r="B27" s="164"/>
      <c r="C27" s="164"/>
      <c r="D27" s="164"/>
      <c r="E27" s="164"/>
      <c r="F27" s="164"/>
      <c r="G27" s="164"/>
      <c r="H27" s="164"/>
      <c r="I27" s="164"/>
      <c r="J27" s="164"/>
      <c r="K27" s="160" t="str">
        <f>_xlfn.IFNA(INDEX(Grunddaten!$C$9:$BO$159,MATCH($A27,Input_Lieferant!$B$9:$B$158,0),MATCH(K$1,Grunddaten!$C$8:$BO$8,0)), "")&amp;""</f>
        <v>V010</v>
      </c>
      <c r="L27" s="160" t="str">
        <f t="shared" si="0"/>
        <v>M</v>
      </c>
      <c r="M27" s="160" t="str">
        <f>_xlfn.IFNA(INDEX(Grunddaten!$C$9:$BO$159,MATCH($A27,Input_Lieferant!$B$9:$B$158,0),MATCH(M$1,Grunddaten!$C$8:$BO$8,0)), "")&amp;""</f>
        <v>ZX0000625</v>
      </c>
      <c r="N27" s="164"/>
      <c r="O27" s="160" t="str">
        <f>_xlfn.IFNA(INDEX(Input_Lieferant!$D$9:$BE$158,MATCH($A27,Input_Lieferant!$B$9:$B$158,0),MATCH(O$1,Input_Lieferant!$D$8:$BE$8,0)), "")&amp;""</f>
        <v>ST</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0.1</v>
      </c>
      <c r="AF27" s="160" t="str">
        <f>_xlfn.IFNA(INDEX(Input_Lieferant!$D$9:$BE$158,MATCH($A27,Input_Lieferant!$B$9:$B$158,0),MATCH(AF$1,Input_Lieferant!$D$8:$BE$8,0)),"")&amp;""</f>
        <v/>
      </c>
      <c r="AG27" s="160" t="str">
        <f>_xlfn.IFNA(INDEX(Input_Lieferant!$D$9:$BE$158,MATCH($A27,Input_Lieferant!$B$9:$B$158,0),MATCH(AG$1,Input_Lieferant!$D$8:$BE$8,0)),"")&amp;""</f>
        <v>KG</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V1</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10.000</v>
      </c>
      <c r="BC27" s="160" t="str">
        <f>TEXT(_xlfn.IFNA(INDEX(Input_Lieferant!$D$9:$BE$158,MATCH($A27,Input_Lieferant!$B$9:$B$158,0),MATCH(BC$1,Input_Lieferant!$D$8:$BE$8,0)),""), "0.000")&amp;""</f>
        <v>10.000</v>
      </c>
      <c r="BD27" s="160" t="str">
        <f>TEXT(_xlfn.IFNA(INDEX(Input_Lieferant!$D$9:$BE$158,MATCH($A27,Input_Lieferant!$B$9:$B$158,0),MATCH(BD$1,Input_Lieferant!$D$8:$BE$8,0)),""), "0.000")&amp;""</f>
        <v>10.000</v>
      </c>
      <c r="BE27" s="160" t="str">
        <f>TEXT(_xlfn.IFNA(INDEX(Input_Lieferant!$D$9:$BE$158,MATCH($A27,Input_Lieferant!$B$9:$B$158,0),MATCH(BE$1,Input_Lieferant!$D$8:$BE$8,0)),""), "0.000")&amp;""</f>
        <v>MM</v>
      </c>
      <c r="BF27" s="160" t="str">
        <f>_xlfn.IFNA(INDEX(Grunddaten!$C$9:$BO$159,MATCH($A27,Input_Lieferant!$B$9:$B$158,0),MATCH(BF$1,Grunddaten!$C$8:$BO$8,0)), "")&amp;""</f>
        <v>0077</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N</v>
      </c>
      <c r="BT27" s="164"/>
      <c r="BU27" s="164"/>
      <c r="BW27" s="164"/>
      <c r="BX27" s="160" t="str">
        <f>_xlfn.IFNA(INDEX(Grunddaten!$C$9:$BO$159,MATCH($A27,Input_Lieferant!$B$9:$B$158,0),MATCH(BX$1,Grunddaten!$C$8:$BO$8,0)), "")&amp;""</f>
        <v>6000</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V1</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CORSAIR MP600 PRO XT000122_26</v>
      </c>
      <c r="DE27" s="160" t="str">
        <f>_xlfn.IFNA(INDEX(Grunddaten!$C$9:$BO$159,MATCH($A27,Input_Lieferant!$B$9:$B$158,0),MATCH(DE$1,Grunddaten!$C$8:$BO$8,0)), "")&amp;""</f>
        <v>1000009376</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f t="shared" si="3"/>
        <v>2</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UAM</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1</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0</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f>IF(LEN(Input_Lieferant!B35)=0,"",Input_Lieferant!B35)</f>
        <v>27</v>
      </c>
      <c r="B28" s="164"/>
      <c r="C28" s="164"/>
      <c r="D28" s="164"/>
      <c r="E28" s="164"/>
      <c r="F28" s="164"/>
      <c r="G28" s="164"/>
      <c r="H28" s="164"/>
      <c r="I28" s="164"/>
      <c r="J28" s="164"/>
      <c r="K28" s="160" t="str">
        <f>_xlfn.IFNA(INDEX(Grunddaten!$C$9:$BO$159,MATCH($A28,Input_Lieferant!$B$9:$B$158,0),MATCH(K$1,Grunddaten!$C$8:$BO$8,0)), "")&amp;""</f>
        <v>V010</v>
      </c>
      <c r="L28" s="160" t="str">
        <f t="shared" si="0"/>
        <v>M</v>
      </c>
      <c r="M28" s="160" t="str">
        <f>_xlfn.IFNA(INDEX(Grunddaten!$C$9:$BO$159,MATCH($A28,Input_Lieferant!$B$9:$B$158,0),MATCH(M$1,Grunddaten!$C$8:$BO$8,0)), "")&amp;""</f>
        <v>ZX0000625</v>
      </c>
      <c r="N28" s="164"/>
      <c r="O28" s="160" t="str">
        <f>_xlfn.IFNA(INDEX(Input_Lieferant!$D$9:$BE$158,MATCH($A28,Input_Lieferant!$B$9:$B$158,0),MATCH(O$1,Input_Lieferant!$D$8:$BE$8,0)), "")&amp;""</f>
        <v>ST</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0.1</v>
      </c>
      <c r="AF28" s="160" t="str">
        <f>_xlfn.IFNA(INDEX(Input_Lieferant!$D$9:$BE$158,MATCH($A28,Input_Lieferant!$B$9:$B$158,0),MATCH(AF$1,Input_Lieferant!$D$8:$BE$8,0)),"")&amp;""</f>
        <v/>
      </c>
      <c r="AG28" s="160" t="str">
        <f>_xlfn.IFNA(INDEX(Input_Lieferant!$D$9:$BE$158,MATCH($A28,Input_Lieferant!$B$9:$B$158,0),MATCH(AG$1,Input_Lieferant!$D$8:$BE$8,0)),"")&amp;""</f>
        <v>KG</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V1</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10.000</v>
      </c>
      <c r="BC28" s="160" t="str">
        <f>TEXT(_xlfn.IFNA(INDEX(Input_Lieferant!$D$9:$BE$158,MATCH($A28,Input_Lieferant!$B$9:$B$158,0),MATCH(BC$1,Input_Lieferant!$D$8:$BE$8,0)),""), "0.000")&amp;""</f>
        <v>10.000</v>
      </c>
      <c r="BD28" s="160" t="str">
        <f>TEXT(_xlfn.IFNA(INDEX(Input_Lieferant!$D$9:$BE$158,MATCH($A28,Input_Lieferant!$B$9:$B$158,0),MATCH(BD$1,Input_Lieferant!$D$8:$BE$8,0)),""), "0.000")&amp;""</f>
        <v>10.000</v>
      </c>
      <c r="BE28" s="160" t="str">
        <f>TEXT(_xlfn.IFNA(INDEX(Input_Lieferant!$D$9:$BE$158,MATCH($A28,Input_Lieferant!$B$9:$B$158,0),MATCH(BE$1,Input_Lieferant!$D$8:$BE$8,0)),""), "0.000")&amp;""</f>
        <v>MM</v>
      </c>
      <c r="BF28" s="160" t="str">
        <f>_xlfn.IFNA(INDEX(Grunddaten!$C$9:$BO$159,MATCH($A28,Input_Lieferant!$B$9:$B$158,0),MATCH(BF$1,Grunddaten!$C$8:$BO$8,0)), "")&amp;""</f>
        <v>0077</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N</v>
      </c>
      <c r="BT28" s="164"/>
      <c r="BU28" s="164"/>
      <c r="BW28" s="164"/>
      <c r="BX28" s="160" t="str">
        <f>_xlfn.IFNA(INDEX(Grunddaten!$C$9:$BO$159,MATCH($A28,Input_Lieferant!$B$9:$B$158,0),MATCH(BX$1,Grunddaten!$C$8:$BO$8,0)), "")&amp;""</f>
        <v>6000</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V1</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CORSAIR MP600 PRO XT000122_27</v>
      </c>
      <c r="DE28" s="160" t="str">
        <f>_xlfn.IFNA(INDEX(Grunddaten!$C$9:$BO$159,MATCH($A28,Input_Lieferant!$B$9:$B$158,0),MATCH(DE$1,Grunddaten!$C$8:$BO$8,0)), "")&amp;""</f>
        <v>1000009376</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f t="shared" si="3"/>
        <v>2</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UAM</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1</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0</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f>IF(LEN(Input_Lieferant!B36)=0,"",Input_Lieferant!B36)</f>
        <v>28</v>
      </c>
      <c r="B29" s="164"/>
      <c r="C29" s="164"/>
      <c r="D29" s="164"/>
      <c r="E29" s="164"/>
      <c r="F29" s="164"/>
      <c r="G29" s="164"/>
      <c r="H29" s="164"/>
      <c r="I29" s="164"/>
      <c r="J29" s="164"/>
      <c r="K29" s="160" t="str">
        <f>_xlfn.IFNA(INDEX(Grunddaten!$C$9:$BO$159,MATCH($A29,Input_Lieferant!$B$9:$B$158,0),MATCH(K$1,Grunddaten!$C$8:$BO$8,0)), "")&amp;""</f>
        <v>V010</v>
      </c>
      <c r="L29" s="160" t="str">
        <f t="shared" si="0"/>
        <v>M</v>
      </c>
      <c r="M29" s="160" t="str">
        <f>_xlfn.IFNA(INDEX(Grunddaten!$C$9:$BO$159,MATCH($A29,Input_Lieferant!$B$9:$B$158,0),MATCH(M$1,Grunddaten!$C$8:$BO$8,0)), "")&amp;""</f>
        <v>ZX0000625</v>
      </c>
      <c r="N29" s="164"/>
      <c r="O29" s="160" t="str">
        <f>_xlfn.IFNA(INDEX(Input_Lieferant!$D$9:$BE$158,MATCH($A29,Input_Lieferant!$B$9:$B$158,0),MATCH(O$1,Input_Lieferant!$D$8:$BE$8,0)), "")&amp;""</f>
        <v>ST</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0.1</v>
      </c>
      <c r="AF29" s="160" t="str">
        <f>_xlfn.IFNA(INDEX(Input_Lieferant!$D$9:$BE$158,MATCH($A29,Input_Lieferant!$B$9:$B$158,0),MATCH(AF$1,Input_Lieferant!$D$8:$BE$8,0)),"")&amp;""</f>
        <v/>
      </c>
      <c r="AG29" s="160" t="str">
        <f>_xlfn.IFNA(INDEX(Input_Lieferant!$D$9:$BE$158,MATCH($A29,Input_Lieferant!$B$9:$B$158,0),MATCH(AG$1,Input_Lieferant!$D$8:$BE$8,0)),"")&amp;""</f>
        <v>KG</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V1</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10.000</v>
      </c>
      <c r="BC29" s="160" t="str">
        <f>TEXT(_xlfn.IFNA(INDEX(Input_Lieferant!$D$9:$BE$158,MATCH($A29,Input_Lieferant!$B$9:$B$158,0),MATCH(BC$1,Input_Lieferant!$D$8:$BE$8,0)),""), "0.000")&amp;""</f>
        <v>10.000</v>
      </c>
      <c r="BD29" s="160" t="str">
        <f>TEXT(_xlfn.IFNA(INDEX(Input_Lieferant!$D$9:$BE$158,MATCH($A29,Input_Lieferant!$B$9:$B$158,0),MATCH(BD$1,Input_Lieferant!$D$8:$BE$8,0)),""), "0.000")&amp;""</f>
        <v>10.000</v>
      </c>
      <c r="BE29" s="160" t="str">
        <f>TEXT(_xlfn.IFNA(INDEX(Input_Lieferant!$D$9:$BE$158,MATCH($A29,Input_Lieferant!$B$9:$B$158,0),MATCH(BE$1,Input_Lieferant!$D$8:$BE$8,0)),""), "0.000")&amp;""</f>
        <v>MM</v>
      </c>
      <c r="BF29" s="160" t="str">
        <f>_xlfn.IFNA(INDEX(Grunddaten!$C$9:$BO$159,MATCH($A29,Input_Lieferant!$B$9:$B$158,0),MATCH(BF$1,Grunddaten!$C$8:$BO$8,0)), "")&amp;""</f>
        <v>0077</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N</v>
      </c>
      <c r="BT29" s="164"/>
      <c r="BU29" s="164"/>
      <c r="BW29" s="164"/>
      <c r="BX29" s="160" t="str">
        <f>_xlfn.IFNA(INDEX(Grunddaten!$C$9:$BO$159,MATCH($A29,Input_Lieferant!$B$9:$B$158,0),MATCH(BX$1,Grunddaten!$C$8:$BO$8,0)), "")&amp;""</f>
        <v>6000</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V1</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CORSAIR MP600 PRO XT000122_28</v>
      </c>
      <c r="DE29" s="160" t="str">
        <f>_xlfn.IFNA(INDEX(Grunddaten!$C$9:$BO$159,MATCH($A29,Input_Lieferant!$B$9:$B$158,0),MATCH(DE$1,Grunddaten!$C$8:$BO$8,0)), "")&amp;""</f>
        <v>1000009376</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f t="shared" si="3"/>
        <v>2</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UAM</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1</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0</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f>IF(LEN(Input_Lieferant!B37)=0,"",Input_Lieferant!B37)</f>
        <v>29</v>
      </c>
      <c r="B30" s="164"/>
      <c r="C30" s="164"/>
      <c r="D30" s="164"/>
      <c r="E30" s="164"/>
      <c r="F30" s="164"/>
      <c r="G30" s="164"/>
      <c r="H30" s="164"/>
      <c r="I30" s="164"/>
      <c r="J30" s="164"/>
      <c r="K30" s="160" t="str">
        <f>_xlfn.IFNA(INDEX(Grunddaten!$C$9:$BO$159,MATCH($A30,Input_Lieferant!$B$9:$B$158,0),MATCH(K$1,Grunddaten!$C$8:$BO$8,0)), "")&amp;""</f>
        <v>V010</v>
      </c>
      <c r="L30" s="160" t="str">
        <f t="shared" si="0"/>
        <v>M</v>
      </c>
      <c r="M30" s="160" t="str">
        <f>_xlfn.IFNA(INDEX(Grunddaten!$C$9:$BO$159,MATCH($A30,Input_Lieferant!$B$9:$B$158,0),MATCH(M$1,Grunddaten!$C$8:$BO$8,0)), "")&amp;""</f>
        <v>ZX0000625</v>
      </c>
      <c r="N30" s="164"/>
      <c r="O30" s="160" t="str">
        <f>_xlfn.IFNA(INDEX(Input_Lieferant!$D$9:$BE$158,MATCH($A30,Input_Lieferant!$B$9:$B$158,0),MATCH(O$1,Input_Lieferant!$D$8:$BE$8,0)), "")&amp;""</f>
        <v>ST</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0.1</v>
      </c>
      <c r="AF30" s="160" t="str">
        <f>_xlfn.IFNA(INDEX(Input_Lieferant!$D$9:$BE$158,MATCH($A30,Input_Lieferant!$B$9:$B$158,0),MATCH(AF$1,Input_Lieferant!$D$8:$BE$8,0)),"")&amp;""</f>
        <v/>
      </c>
      <c r="AG30" s="160" t="str">
        <f>_xlfn.IFNA(INDEX(Input_Lieferant!$D$9:$BE$158,MATCH($A30,Input_Lieferant!$B$9:$B$158,0),MATCH(AG$1,Input_Lieferant!$D$8:$BE$8,0)),"")&amp;""</f>
        <v>KG</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V1</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10.000</v>
      </c>
      <c r="BC30" s="160" t="str">
        <f>TEXT(_xlfn.IFNA(INDEX(Input_Lieferant!$D$9:$BE$158,MATCH($A30,Input_Lieferant!$B$9:$B$158,0),MATCH(BC$1,Input_Lieferant!$D$8:$BE$8,0)),""), "0.000")&amp;""</f>
        <v>10.000</v>
      </c>
      <c r="BD30" s="160" t="str">
        <f>TEXT(_xlfn.IFNA(INDEX(Input_Lieferant!$D$9:$BE$158,MATCH($A30,Input_Lieferant!$B$9:$B$158,0),MATCH(BD$1,Input_Lieferant!$D$8:$BE$8,0)),""), "0.000")&amp;""</f>
        <v>10.000</v>
      </c>
      <c r="BE30" s="160" t="str">
        <f>TEXT(_xlfn.IFNA(INDEX(Input_Lieferant!$D$9:$BE$158,MATCH($A30,Input_Lieferant!$B$9:$B$158,0),MATCH(BE$1,Input_Lieferant!$D$8:$BE$8,0)),""), "0.000")&amp;""</f>
        <v>MM</v>
      </c>
      <c r="BF30" s="160" t="str">
        <f>_xlfn.IFNA(INDEX(Grunddaten!$C$9:$BO$159,MATCH($A30,Input_Lieferant!$B$9:$B$158,0),MATCH(BF$1,Grunddaten!$C$8:$BO$8,0)), "")&amp;""</f>
        <v>0077</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N</v>
      </c>
      <c r="BT30" s="164"/>
      <c r="BU30" s="164"/>
      <c r="BW30" s="164"/>
      <c r="BX30" s="160" t="str">
        <f>_xlfn.IFNA(INDEX(Grunddaten!$C$9:$BO$159,MATCH($A30,Input_Lieferant!$B$9:$B$158,0),MATCH(BX$1,Grunddaten!$C$8:$BO$8,0)), "")&amp;""</f>
        <v>6000</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V1</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CORSAIR MP600 PRO XT000122_29</v>
      </c>
      <c r="DE30" s="160" t="str">
        <f>_xlfn.IFNA(INDEX(Grunddaten!$C$9:$BO$159,MATCH($A30,Input_Lieferant!$B$9:$B$158,0),MATCH(DE$1,Grunddaten!$C$8:$BO$8,0)), "")&amp;""</f>
        <v>1000009376</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f t="shared" si="3"/>
        <v>2</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UAM</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1</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0</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f>IF(LEN(Input_Lieferant!B38)=0,"",Input_Lieferant!B38)</f>
        <v>30</v>
      </c>
      <c r="B31" s="164"/>
      <c r="C31" s="164"/>
      <c r="D31" s="164"/>
      <c r="E31" s="164"/>
      <c r="F31" s="164"/>
      <c r="G31" s="164"/>
      <c r="H31" s="164"/>
      <c r="I31" s="164"/>
      <c r="J31" s="164"/>
      <c r="K31" s="160" t="str">
        <f>_xlfn.IFNA(INDEX(Grunddaten!$C$9:$BO$159,MATCH($A31,Input_Lieferant!$B$9:$B$158,0),MATCH(K$1,Grunddaten!$C$8:$BO$8,0)), "")&amp;""</f>
        <v>V010</v>
      </c>
      <c r="L31" s="160" t="str">
        <f t="shared" si="0"/>
        <v>M</v>
      </c>
      <c r="M31" s="160" t="str">
        <f>_xlfn.IFNA(INDEX(Grunddaten!$C$9:$BO$159,MATCH($A31,Input_Lieferant!$B$9:$B$158,0),MATCH(M$1,Grunddaten!$C$8:$BO$8,0)), "")&amp;""</f>
        <v>ZX0000625</v>
      </c>
      <c r="N31" s="164"/>
      <c r="O31" s="160" t="str">
        <f>_xlfn.IFNA(INDEX(Input_Lieferant!$D$9:$BE$158,MATCH($A31,Input_Lieferant!$B$9:$B$158,0),MATCH(O$1,Input_Lieferant!$D$8:$BE$8,0)), "")&amp;""</f>
        <v>ST</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0.1</v>
      </c>
      <c r="AF31" s="160" t="str">
        <f>_xlfn.IFNA(INDEX(Input_Lieferant!$D$9:$BE$158,MATCH($A31,Input_Lieferant!$B$9:$B$158,0),MATCH(AF$1,Input_Lieferant!$D$8:$BE$8,0)),"")&amp;""</f>
        <v/>
      </c>
      <c r="AG31" s="160" t="str">
        <f>_xlfn.IFNA(INDEX(Input_Lieferant!$D$9:$BE$158,MATCH($A31,Input_Lieferant!$B$9:$B$158,0),MATCH(AG$1,Input_Lieferant!$D$8:$BE$8,0)),"")&amp;""</f>
        <v>KG</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V1</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10.000</v>
      </c>
      <c r="BC31" s="160" t="str">
        <f>TEXT(_xlfn.IFNA(INDEX(Input_Lieferant!$D$9:$BE$158,MATCH($A31,Input_Lieferant!$B$9:$B$158,0),MATCH(BC$1,Input_Lieferant!$D$8:$BE$8,0)),""), "0.000")&amp;""</f>
        <v>10.000</v>
      </c>
      <c r="BD31" s="160" t="str">
        <f>TEXT(_xlfn.IFNA(INDEX(Input_Lieferant!$D$9:$BE$158,MATCH($A31,Input_Lieferant!$B$9:$B$158,0),MATCH(BD$1,Input_Lieferant!$D$8:$BE$8,0)),""), "0.000")&amp;""</f>
        <v>10.000</v>
      </c>
      <c r="BE31" s="160" t="str">
        <f>TEXT(_xlfn.IFNA(INDEX(Input_Lieferant!$D$9:$BE$158,MATCH($A31,Input_Lieferant!$B$9:$B$158,0),MATCH(BE$1,Input_Lieferant!$D$8:$BE$8,0)),""), "0.000")&amp;""</f>
        <v>MM</v>
      </c>
      <c r="BF31" s="160" t="str">
        <f>_xlfn.IFNA(INDEX(Grunddaten!$C$9:$BO$159,MATCH($A31,Input_Lieferant!$B$9:$B$158,0),MATCH(BF$1,Grunddaten!$C$8:$BO$8,0)), "")&amp;""</f>
        <v>0077</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N</v>
      </c>
      <c r="BT31" s="164"/>
      <c r="BU31" s="164"/>
      <c r="BW31" s="164"/>
      <c r="BX31" s="160" t="str">
        <f>_xlfn.IFNA(INDEX(Grunddaten!$C$9:$BO$159,MATCH($A31,Input_Lieferant!$B$9:$B$158,0),MATCH(BX$1,Grunddaten!$C$8:$BO$8,0)), "")&amp;""</f>
        <v>6000</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V1</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CORSAIR MP600 PRO XT000122_30</v>
      </c>
      <c r="DE31" s="160" t="str">
        <f>_xlfn.IFNA(INDEX(Grunddaten!$C$9:$BO$159,MATCH($A31,Input_Lieferant!$B$9:$B$158,0),MATCH(DE$1,Grunddaten!$C$8:$BO$8,0)), "")&amp;""</f>
        <v>1000009376</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f t="shared" si="3"/>
        <v>2</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UAM</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1</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0</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f>IF(LEN(Input_Lieferant!B39)=0,"",Input_Lieferant!B39)</f>
        <v>31</v>
      </c>
      <c r="B32" s="164"/>
      <c r="C32" s="164"/>
      <c r="D32" s="164"/>
      <c r="E32" s="164"/>
      <c r="F32" s="164"/>
      <c r="G32" s="164"/>
      <c r="H32" s="164"/>
      <c r="I32" s="164"/>
      <c r="J32" s="164"/>
      <c r="K32" s="160" t="str">
        <f>_xlfn.IFNA(INDEX(Grunddaten!$C$9:$BO$159,MATCH($A32,Input_Lieferant!$B$9:$B$158,0),MATCH(K$1,Grunddaten!$C$8:$BO$8,0)), "")&amp;""</f>
        <v>V010</v>
      </c>
      <c r="L32" s="160" t="str">
        <f t="shared" si="0"/>
        <v>M</v>
      </c>
      <c r="M32" s="160" t="str">
        <f>_xlfn.IFNA(INDEX(Grunddaten!$C$9:$BO$159,MATCH($A32,Input_Lieferant!$B$9:$B$158,0),MATCH(M$1,Grunddaten!$C$8:$BO$8,0)), "")&amp;""</f>
        <v>ZX0000625</v>
      </c>
      <c r="N32" s="164"/>
      <c r="O32" s="160" t="str">
        <f>_xlfn.IFNA(INDEX(Input_Lieferant!$D$9:$BE$158,MATCH($A32,Input_Lieferant!$B$9:$B$158,0),MATCH(O$1,Input_Lieferant!$D$8:$BE$8,0)), "")&amp;""</f>
        <v>ST</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0.1</v>
      </c>
      <c r="AF32" s="160" t="str">
        <f>_xlfn.IFNA(INDEX(Input_Lieferant!$D$9:$BE$158,MATCH($A32,Input_Lieferant!$B$9:$B$158,0),MATCH(AF$1,Input_Lieferant!$D$8:$BE$8,0)),"")&amp;""</f>
        <v/>
      </c>
      <c r="AG32" s="160" t="str">
        <f>_xlfn.IFNA(INDEX(Input_Lieferant!$D$9:$BE$158,MATCH($A32,Input_Lieferant!$B$9:$B$158,0),MATCH(AG$1,Input_Lieferant!$D$8:$BE$8,0)),"")&amp;""</f>
        <v>KG</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V1</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10.000</v>
      </c>
      <c r="BC32" s="160" t="str">
        <f>TEXT(_xlfn.IFNA(INDEX(Input_Lieferant!$D$9:$BE$158,MATCH($A32,Input_Lieferant!$B$9:$B$158,0),MATCH(BC$1,Input_Lieferant!$D$8:$BE$8,0)),""), "0.000")&amp;""</f>
        <v>10.000</v>
      </c>
      <c r="BD32" s="160" t="str">
        <f>TEXT(_xlfn.IFNA(INDEX(Input_Lieferant!$D$9:$BE$158,MATCH($A32,Input_Lieferant!$B$9:$B$158,0),MATCH(BD$1,Input_Lieferant!$D$8:$BE$8,0)),""), "0.000")&amp;""</f>
        <v>10.000</v>
      </c>
      <c r="BE32" s="160" t="str">
        <f>TEXT(_xlfn.IFNA(INDEX(Input_Lieferant!$D$9:$BE$158,MATCH($A32,Input_Lieferant!$B$9:$B$158,0),MATCH(BE$1,Input_Lieferant!$D$8:$BE$8,0)),""), "0.000")&amp;""</f>
        <v>MM</v>
      </c>
      <c r="BF32" s="160" t="str">
        <f>_xlfn.IFNA(INDEX(Grunddaten!$C$9:$BO$159,MATCH($A32,Input_Lieferant!$B$9:$B$158,0),MATCH(BF$1,Grunddaten!$C$8:$BO$8,0)), "")&amp;""</f>
        <v>0077</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N</v>
      </c>
      <c r="BT32" s="164"/>
      <c r="BU32" s="164"/>
      <c r="BW32" s="164"/>
      <c r="BX32" s="160" t="str">
        <f>_xlfn.IFNA(INDEX(Grunddaten!$C$9:$BO$159,MATCH($A32,Input_Lieferant!$B$9:$B$158,0),MATCH(BX$1,Grunddaten!$C$8:$BO$8,0)), "")&amp;""</f>
        <v>6000</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V1</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CORSAIR MP600 PRO XT000122_31</v>
      </c>
      <c r="DE32" s="160" t="str">
        <f>_xlfn.IFNA(INDEX(Grunddaten!$C$9:$BO$159,MATCH($A32,Input_Lieferant!$B$9:$B$158,0),MATCH(DE$1,Grunddaten!$C$8:$BO$8,0)), "")&amp;""</f>
        <v>1000009376</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f t="shared" si="3"/>
        <v>2</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UAM</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1</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0</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f>IF(LEN(Input_Lieferant!B40)=0,"",Input_Lieferant!B40)</f>
        <v>32</v>
      </c>
      <c r="B33" s="164"/>
      <c r="C33" s="164"/>
      <c r="D33" s="164"/>
      <c r="E33" s="164"/>
      <c r="F33" s="164"/>
      <c r="G33" s="164"/>
      <c r="H33" s="164"/>
      <c r="I33" s="164"/>
      <c r="J33" s="164"/>
      <c r="K33" s="160" t="str">
        <f>_xlfn.IFNA(INDEX(Grunddaten!$C$9:$BO$159,MATCH($A33,Input_Lieferant!$B$9:$B$158,0),MATCH(K$1,Grunddaten!$C$8:$BO$8,0)), "")&amp;""</f>
        <v>V010</v>
      </c>
      <c r="L33" s="160" t="str">
        <f t="shared" si="0"/>
        <v>M</v>
      </c>
      <c r="M33" s="160" t="str">
        <f>_xlfn.IFNA(INDEX(Grunddaten!$C$9:$BO$159,MATCH($A33,Input_Lieferant!$B$9:$B$158,0),MATCH(M$1,Grunddaten!$C$8:$BO$8,0)), "")&amp;""</f>
        <v>ZX0000625</v>
      </c>
      <c r="N33" s="164"/>
      <c r="O33" s="160" t="str">
        <f>_xlfn.IFNA(INDEX(Input_Lieferant!$D$9:$BE$158,MATCH($A33,Input_Lieferant!$B$9:$B$158,0),MATCH(O$1,Input_Lieferant!$D$8:$BE$8,0)), "")&amp;""</f>
        <v>ST</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0.1</v>
      </c>
      <c r="AF33" s="160" t="str">
        <f>_xlfn.IFNA(INDEX(Input_Lieferant!$D$9:$BE$158,MATCH($A33,Input_Lieferant!$B$9:$B$158,0),MATCH(AF$1,Input_Lieferant!$D$8:$BE$8,0)),"")&amp;""</f>
        <v/>
      </c>
      <c r="AG33" s="160" t="str">
        <f>_xlfn.IFNA(INDEX(Input_Lieferant!$D$9:$BE$158,MATCH($A33,Input_Lieferant!$B$9:$B$158,0),MATCH(AG$1,Input_Lieferant!$D$8:$BE$8,0)),"")&amp;""</f>
        <v>KG</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V1</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10.000</v>
      </c>
      <c r="BC33" s="160" t="str">
        <f>TEXT(_xlfn.IFNA(INDEX(Input_Lieferant!$D$9:$BE$158,MATCH($A33,Input_Lieferant!$B$9:$B$158,0),MATCH(BC$1,Input_Lieferant!$D$8:$BE$8,0)),""), "0.000")&amp;""</f>
        <v>10.000</v>
      </c>
      <c r="BD33" s="160" t="str">
        <f>TEXT(_xlfn.IFNA(INDEX(Input_Lieferant!$D$9:$BE$158,MATCH($A33,Input_Lieferant!$B$9:$B$158,0),MATCH(BD$1,Input_Lieferant!$D$8:$BE$8,0)),""), "0.000")&amp;""</f>
        <v>10.000</v>
      </c>
      <c r="BE33" s="160" t="str">
        <f>TEXT(_xlfn.IFNA(INDEX(Input_Lieferant!$D$9:$BE$158,MATCH($A33,Input_Lieferant!$B$9:$B$158,0),MATCH(BE$1,Input_Lieferant!$D$8:$BE$8,0)),""), "0.000")&amp;""</f>
        <v>MM</v>
      </c>
      <c r="BF33" s="160" t="str">
        <f>_xlfn.IFNA(INDEX(Grunddaten!$C$9:$BO$159,MATCH($A33,Input_Lieferant!$B$9:$B$158,0),MATCH(BF$1,Grunddaten!$C$8:$BO$8,0)), "")&amp;""</f>
        <v>0077</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N</v>
      </c>
      <c r="BT33" s="164"/>
      <c r="BU33" s="164"/>
      <c r="BW33" s="164"/>
      <c r="BX33" s="160" t="str">
        <f>_xlfn.IFNA(INDEX(Grunddaten!$C$9:$BO$159,MATCH($A33,Input_Lieferant!$B$9:$B$158,0),MATCH(BX$1,Grunddaten!$C$8:$BO$8,0)), "")&amp;""</f>
        <v>6000</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V1</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CORSAIR MP600 PRO XT000122_32</v>
      </c>
      <c r="DE33" s="160" t="str">
        <f>_xlfn.IFNA(INDEX(Grunddaten!$C$9:$BO$159,MATCH($A33,Input_Lieferant!$B$9:$B$158,0),MATCH(DE$1,Grunddaten!$C$8:$BO$8,0)), "")&amp;""</f>
        <v>1000009376</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f t="shared" si="3"/>
        <v>2</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UAM</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1</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0</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f>IF(LEN(Input_Lieferant!B41)=0,"",Input_Lieferant!B41)</f>
        <v>33</v>
      </c>
      <c r="B34" s="164"/>
      <c r="C34" s="164"/>
      <c r="D34" s="164"/>
      <c r="E34" s="164"/>
      <c r="F34" s="164"/>
      <c r="G34" s="164"/>
      <c r="H34" s="164"/>
      <c r="I34" s="164"/>
      <c r="J34" s="164"/>
      <c r="K34" s="160" t="str">
        <f>_xlfn.IFNA(INDEX(Grunddaten!$C$9:$BO$159,MATCH($A34,Input_Lieferant!$B$9:$B$158,0),MATCH(K$1,Grunddaten!$C$8:$BO$8,0)), "")&amp;""</f>
        <v>V010</v>
      </c>
      <c r="L34" s="160" t="str">
        <f t="shared" ref="L34:L65" si="5">IF(LEN(A34)=0,"","M")</f>
        <v>M</v>
      </c>
      <c r="M34" s="160" t="str">
        <f>_xlfn.IFNA(INDEX(Grunddaten!$C$9:$BO$159,MATCH($A34,Input_Lieferant!$B$9:$B$158,0),MATCH(M$1,Grunddaten!$C$8:$BO$8,0)), "")&amp;""</f>
        <v>ZX0000625</v>
      </c>
      <c r="N34" s="164"/>
      <c r="O34" s="160" t="str">
        <f>_xlfn.IFNA(INDEX(Input_Lieferant!$D$9:$BE$158,MATCH($A34,Input_Lieferant!$B$9:$B$158,0),MATCH(O$1,Input_Lieferant!$D$8:$BE$8,0)), "")&amp;""</f>
        <v>ST</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0.1</v>
      </c>
      <c r="AF34" s="160" t="str">
        <f>_xlfn.IFNA(INDEX(Input_Lieferant!$D$9:$BE$158,MATCH($A34,Input_Lieferant!$B$9:$B$158,0),MATCH(AF$1,Input_Lieferant!$D$8:$BE$8,0)),"")&amp;""</f>
        <v/>
      </c>
      <c r="AG34" s="160" t="str">
        <f>_xlfn.IFNA(INDEX(Input_Lieferant!$D$9:$BE$158,MATCH($A34,Input_Lieferant!$B$9:$B$158,0),MATCH(AG$1,Input_Lieferant!$D$8:$BE$8,0)),"")&amp;""</f>
        <v>KG</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V1</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10.000</v>
      </c>
      <c r="BC34" s="160" t="str">
        <f>TEXT(_xlfn.IFNA(INDEX(Input_Lieferant!$D$9:$BE$158,MATCH($A34,Input_Lieferant!$B$9:$B$158,0),MATCH(BC$1,Input_Lieferant!$D$8:$BE$8,0)),""), "0.000")&amp;""</f>
        <v>10.000</v>
      </c>
      <c r="BD34" s="160" t="str">
        <f>TEXT(_xlfn.IFNA(INDEX(Input_Lieferant!$D$9:$BE$158,MATCH($A34,Input_Lieferant!$B$9:$B$158,0),MATCH(BD$1,Input_Lieferant!$D$8:$BE$8,0)),""), "0.000")&amp;""</f>
        <v>10.000</v>
      </c>
      <c r="BE34" s="160" t="str">
        <f>TEXT(_xlfn.IFNA(INDEX(Input_Lieferant!$D$9:$BE$158,MATCH($A34,Input_Lieferant!$B$9:$B$158,0),MATCH(BE$1,Input_Lieferant!$D$8:$BE$8,0)),""), "0.000")&amp;""</f>
        <v>MM</v>
      </c>
      <c r="BF34" s="160" t="str">
        <f>_xlfn.IFNA(INDEX(Grunddaten!$C$9:$BO$159,MATCH($A34,Input_Lieferant!$B$9:$B$158,0),MATCH(BF$1,Grunddaten!$C$8:$BO$8,0)), "")&amp;""</f>
        <v>0077</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N</v>
      </c>
      <c r="BT34" s="164"/>
      <c r="BU34" s="164"/>
      <c r="BW34" s="164"/>
      <c r="BX34" s="160" t="str">
        <f>_xlfn.IFNA(INDEX(Grunddaten!$C$9:$BO$159,MATCH($A34,Input_Lieferant!$B$9:$B$158,0),MATCH(BX$1,Grunddaten!$C$8:$BO$8,0)), "")&amp;""</f>
        <v>6000</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V1</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CORSAIR MP600 PRO XT000122_33</v>
      </c>
      <c r="DE34" s="160" t="str">
        <f>_xlfn.IFNA(INDEX(Grunddaten!$C$9:$BO$159,MATCH($A34,Input_Lieferant!$B$9:$B$158,0),MATCH(DE$1,Grunddaten!$C$8:$BO$8,0)), "")&amp;""</f>
        <v>1000009376</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f t="shared" ref="DR34:DR65" si="8">IF(LEN(A34)=0,"",2)</f>
        <v>2</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UAM</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1</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0</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f>IF(LEN(Input_Lieferant!B42)=0,"",Input_Lieferant!B42)</f>
        <v>34</v>
      </c>
      <c r="B35" s="164"/>
      <c r="C35" s="164"/>
      <c r="D35" s="164"/>
      <c r="E35" s="164"/>
      <c r="F35" s="164"/>
      <c r="G35" s="164"/>
      <c r="H35" s="164"/>
      <c r="I35" s="164"/>
      <c r="J35" s="164"/>
      <c r="K35" s="160" t="str">
        <f>_xlfn.IFNA(INDEX(Grunddaten!$C$9:$BO$159,MATCH($A35,Input_Lieferant!$B$9:$B$158,0),MATCH(K$1,Grunddaten!$C$8:$BO$8,0)), "")&amp;""</f>
        <v>V010</v>
      </c>
      <c r="L35" s="160" t="str">
        <f t="shared" si="5"/>
        <v>M</v>
      </c>
      <c r="M35" s="160" t="str">
        <f>_xlfn.IFNA(INDEX(Grunddaten!$C$9:$BO$159,MATCH($A35,Input_Lieferant!$B$9:$B$158,0),MATCH(M$1,Grunddaten!$C$8:$BO$8,0)), "")&amp;""</f>
        <v>ZX0000625</v>
      </c>
      <c r="N35" s="164"/>
      <c r="O35" s="160" t="str">
        <f>_xlfn.IFNA(INDEX(Input_Lieferant!$D$9:$BE$158,MATCH($A35,Input_Lieferant!$B$9:$B$158,0),MATCH(O$1,Input_Lieferant!$D$8:$BE$8,0)), "")&amp;""</f>
        <v>ST</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0.1</v>
      </c>
      <c r="AF35" s="160" t="str">
        <f>_xlfn.IFNA(INDEX(Input_Lieferant!$D$9:$BE$158,MATCH($A35,Input_Lieferant!$B$9:$B$158,0),MATCH(AF$1,Input_Lieferant!$D$8:$BE$8,0)),"")&amp;""</f>
        <v/>
      </c>
      <c r="AG35" s="160" t="str">
        <f>_xlfn.IFNA(INDEX(Input_Lieferant!$D$9:$BE$158,MATCH($A35,Input_Lieferant!$B$9:$B$158,0),MATCH(AG$1,Input_Lieferant!$D$8:$BE$8,0)),"")&amp;""</f>
        <v>KG</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V1</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10.000</v>
      </c>
      <c r="BC35" s="160" t="str">
        <f>TEXT(_xlfn.IFNA(INDEX(Input_Lieferant!$D$9:$BE$158,MATCH($A35,Input_Lieferant!$B$9:$B$158,0),MATCH(BC$1,Input_Lieferant!$D$8:$BE$8,0)),""), "0.000")&amp;""</f>
        <v>10.000</v>
      </c>
      <c r="BD35" s="160" t="str">
        <f>TEXT(_xlfn.IFNA(INDEX(Input_Lieferant!$D$9:$BE$158,MATCH($A35,Input_Lieferant!$B$9:$B$158,0),MATCH(BD$1,Input_Lieferant!$D$8:$BE$8,0)),""), "0.000")&amp;""</f>
        <v>10.000</v>
      </c>
      <c r="BE35" s="160" t="str">
        <f>TEXT(_xlfn.IFNA(INDEX(Input_Lieferant!$D$9:$BE$158,MATCH($A35,Input_Lieferant!$B$9:$B$158,0),MATCH(BE$1,Input_Lieferant!$D$8:$BE$8,0)),""), "0.000")&amp;""</f>
        <v>MM</v>
      </c>
      <c r="BF35" s="160" t="str">
        <f>_xlfn.IFNA(INDEX(Grunddaten!$C$9:$BO$159,MATCH($A35,Input_Lieferant!$B$9:$B$158,0),MATCH(BF$1,Grunddaten!$C$8:$BO$8,0)), "")&amp;""</f>
        <v>0077</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N</v>
      </c>
      <c r="BT35" s="164"/>
      <c r="BU35" s="164"/>
      <c r="BW35" s="164"/>
      <c r="BX35" s="160" t="str">
        <f>_xlfn.IFNA(INDEX(Grunddaten!$C$9:$BO$159,MATCH($A35,Input_Lieferant!$B$9:$B$158,0),MATCH(BX$1,Grunddaten!$C$8:$BO$8,0)), "")&amp;""</f>
        <v>6000</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V1</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CORSAIR MP600 PRO XT000122_34</v>
      </c>
      <c r="DE35" s="160" t="str">
        <f>_xlfn.IFNA(INDEX(Grunddaten!$C$9:$BO$159,MATCH($A35,Input_Lieferant!$B$9:$B$158,0),MATCH(DE$1,Grunddaten!$C$8:$BO$8,0)), "")&amp;""</f>
        <v>1000009376</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f t="shared" si="8"/>
        <v>2</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UAM</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1</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0</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f>IF(LEN(Input_Lieferant!B43)=0,"",Input_Lieferant!B43)</f>
        <v>35</v>
      </c>
      <c r="B36" s="164"/>
      <c r="C36" s="164"/>
      <c r="D36" s="164"/>
      <c r="E36" s="164"/>
      <c r="F36" s="164"/>
      <c r="G36" s="164"/>
      <c r="H36" s="164"/>
      <c r="I36" s="164"/>
      <c r="J36" s="164"/>
      <c r="K36" s="160" t="str">
        <f>_xlfn.IFNA(INDEX(Grunddaten!$C$9:$BO$159,MATCH($A36,Input_Lieferant!$B$9:$B$158,0),MATCH(K$1,Grunddaten!$C$8:$BO$8,0)), "")&amp;""</f>
        <v>V010</v>
      </c>
      <c r="L36" s="160" t="str">
        <f t="shared" si="5"/>
        <v>M</v>
      </c>
      <c r="M36" s="160" t="str">
        <f>_xlfn.IFNA(INDEX(Grunddaten!$C$9:$BO$159,MATCH($A36,Input_Lieferant!$B$9:$B$158,0),MATCH(M$1,Grunddaten!$C$8:$BO$8,0)), "")&amp;""</f>
        <v>ZX0000625</v>
      </c>
      <c r="N36" s="164"/>
      <c r="O36" s="160" t="str">
        <f>_xlfn.IFNA(INDEX(Input_Lieferant!$D$9:$BE$158,MATCH($A36,Input_Lieferant!$B$9:$B$158,0),MATCH(O$1,Input_Lieferant!$D$8:$BE$8,0)), "")&amp;""</f>
        <v>ST</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0.1</v>
      </c>
      <c r="AF36" s="160" t="str">
        <f>_xlfn.IFNA(INDEX(Input_Lieferant!$D$9:$BE$158,MATCH($A36,Input_Lieferant!$B$9:$B$158,0),MATCH(AF$1,Input_Lieferant!$D$8:$BE$8,0)),"")&amp;""</f>
        <v/>
      </c>
      <c r="AG36" s="160" t="str">
        <f>_xlfn.IFNA(INDEX(Input_Lieferant!$D$9:$BE$158,MATCH($A36,Input_Lieferant!$B$9:$B$158,0),MATCH(AG$1,Input_Lieferant!$D$8:$BE$8,0)),"")&amp;""</f>
        <v>KG</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V1</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10.000</v>
      </c>
      <c r="BC36" s="160" t="str">
        <f>TEXT(_xlfn.IFNA(INDEX(Input_Lieferant!$D$9:$BE$158,MATCH($A36,Input_Lieferant!$B$9:$B$158,0),MATCH(BC$1,Input_Lieferant!$D$8:$BE$8,0)),""), "0.000")&amp;""</f>
        <v>10.000</v>
      </c>
      <c r="BD36" s="160" t="str">
        <f>TEXT(_xlfn.IFNA(INDEX(Input_Lieferant!$D$9:$BE$158,MATCH($A36,Input_Lieferant!$B$9:$B$158,0),MATCH(BD$1,Input_Lieferant!$D$8:$BE$8,0)),""), "0.000")&amp;""</f>
        <v>10.000</v>
      </c>
      <c r="BE36" s="160" t="str">
        <f>TEXT(_xlfn.IFNA(INDEX(Input_Lieferant!$D$9:$BE$158,MATCH($A36,Input_Lieferant!$B$9:$B$158,0),MATCH(BE$1,Input_Lieferant!$D$8:$BE$8,0)),""), "0.000")&amp;""</f>
        <v>MM</v>
      </c>
      <c r="BF36" s="160" t="str">
        <f>_xlfn.IFNA(INDEX(Grunddaten!$C$9:$BO$159,MATCH($A36,Input_Lieferant!$B$9:$B$158,0),MATCH(BF$1,Grunddaten!$C$8:$BO$8,0)), "")&amp;""</f>
        <v>0077</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N</v>
      </c>
      <c r="BT36" s="164"/>
      <c r="BU36" s="164"/>
      <c r="BW36" s="164"/>
      <c r="BX36" s="160" t="str">
        <f>_xlfn.IFNA(INDEX(Grunddaten!$C$9:$BO$159,MATCH($A36,Input_Lieferant!$B$9:$B$158,0),MATCH(BX$1,Grunddaten!$C$8:$BO$8,0)), "")&amp;""</f>
        <v>6000</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V1</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CORSAIR MP600 PRO XT000122_35</v>
      </c>
      <c r="DE36" s="160" t="str">
        <f>_xlfn.IFNA(INDEX(Grunddaten!$C$9:$BO$159,MATCH($A36,Input_Lieferant!$B$9:$B$158,0),MATCH(DE$1,Grunddaten!$C$8:$BO$8,0)), "")&amp;""</f>
        <v>1000009376</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f t="shared" si="8"/>
        <v>2</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UAM</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1</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0</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f>IF(LEN(Input_Lieferant!B44)=0,"",Input_Lieferant!B44)</f>
        <v>36</v>
      </c>
      <c r="B37" s="164"/>
      <c r="C37" s="164"/>
      <c r="D37" s="164"/>
      <c r="E37" s="164"/>
      <c r="F37" s="164"/>
      <c r="G37" s="164"/>
      <c r="H37" s="164"/>
      <c r="I37" s="164"/>
      <c r="J37" s="164"/>
      <c r="K37" s="160" t="str">
        <f>_xlfn.IFNA(INDEX(Grunddaten!$C$9:$BO$159,MATCH($A37,Input_Lieferant!$B$9:$B$158,0),MATCH(K$1,Grunddaten!$C$8:$BO$8,0)), "")&amp;""</f>
        <v>V010</v>
      </c>
      <c r="L37" s="160" t="str">
        <f t="shared" si="5"/>
        <v>M</v>
      </c>
      <c r="M37" s="160" t="str">
        <f>_xlfn.IFNA(INDEX(Grunddaten!$C$9:$BO$159,MATCH($A37,Input_Lieferant!$B$9:$B$158,0),MATCH(M$1,Grunddaten!$C$8:$BO$8,0)), "")&amp;""</f>
        <v>ZX0000625</v>
      </c>
      <c r="N37" s="164"/>
      <c r="O37" s="160" t="str">
        <f>_xlfn.IFNA(INDEX(Input_Lieferant!$D$9:$BE$158,MATCH($A37,Input_Lieferant!$B$9:$B$158,0),MATCH(O$1,Input_Lieferant!$D$8:$BE$8,0)), "")&amp;""</f>
        <v>ST</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0.1</v>
      </c>
      <c r="AF37" s="160" t="str">
        <f>_xlfn.IFNA(INDEX(Input_Lieferant!$D$9:$BE$158,MATCH($A37,Input_Lieferant!$B$9:$B$158,0),MATCH(AF$1,Input_Lieferant!$D$8:$BE$8,0)),"")&amp;""</f>
        <v/>
      </c>
      <c r="AG37" s="160" t="str">
        <f>_xlfn.IFNA(INDEX(Input_Lieferant!$D$9:$BE$158,MATCH($A37,Input_Lieferant!$B$9:$B$158,0),MATCH(AG$1,Input_Lieferant!$D$8:$BE$8,0)),"")&amp;""</f>
        <v>KG</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V1</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10.000</v>
      </c>
      <c r="BC37" s="160" t="str">
        <f>TEXT(_xlfn.IFNA(INDEX(Input_Lieferant!$D$9:$BE$158,MATCH($A37,Input_Lieferant!$B$9:$B$158,0),MATCH(BC$1,Input_Lieferant!$D$8:$BE$8,0)),""), "0.000")&amp;""</f>
        <v>10.000</v>
      </c>
      <c r="BD37" s="160" t="str">
        <f>TEXT(_xlfn.IFNA(INDEX(Input_Lieferant!$D$9:$BE$158,MATCH($A37,Input_Lieferant!$B$9:$B$158,0),MATCH(BD$1,Input_Lieferant!$D$8:$BE$8,0)),""), "0.000")&amp;""</f>
        <v>10.000</v>
      </c>
      <c r="BE37" s="160" t="str">
        <f>TEXT(_xlfn.IFNA(INDEX(Input_Lieferant!$D$9:$BE$158,MATCH($A37,Input_Lieferant!$B$9:$B$158,0),MATCH(BE$1,Input_Lieferant!$D$8:$BE$8,0)),""), "0.000")&amp;""</f>
        <v>MM</v>
      </c>
      <c r="BF37" s="160" t="str">
        <f>_xlfn.IFNA(INDEX(Grunddaten!$C$9:$BO$159,MATCH($A37,Input_Lieferant!$B$9:$B$158,0),MATCH(BF$1,Grunddaten!$C$8:$BO$8,0)), "")&amp;""</f>
        <v>0077</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N</v>
      </c>
      <c r="BT37" s="164"/>
      <c r="BU37" s="164"/>
      <c r="BW37" s="164"/>
      <c r="BX37" s="160" t="str">
        <f>_xlfn.IFNA(INDEX(Grunddaten!$C$9:$BO$159,MATCH($A37,Input_Lieferant!$B$9:$B$158,0),MATCH(BX$1,Grunddaten!$C$8:$BO$8,0)), "")&amp;""</f>
        <v>6000</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V1</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CORSAIR MP600 PRO XT000122_36</v>
      </c>
      <c r="DE37" s="160" t="str">
        <f>_xlfn.IFNA(INDEX(Grunddaten!$C$9:$BO$159,MATCH($A37,Input_Lieferant!$B$9:$B$158,0),MATCH(DE$1,Grunddaten!$C$8:$BO$8,0)), "")&amp;""</f>
        <v>1000009376</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f t="shared" si="8"/>
        <v>2</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UAM</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1</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0</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f>IF(LEN(Input_Lieferant!B45)=0,"",Input_Lieferant!B45)</f>
        <v>37</v>
      </c>
      <c r="B38" s="164"/>
      <c r="C38" s="164"/>
      <c r="D38" s="164"/>
      <c r="E38" s="164"/>
      <c r="F38" s="164"/>
      <c r="G38" s="164"/>
      <c r="H38" s="164"/>
      <c r="I38" s="164"/>
      <c r="J38" s="164"/>
      <c r="K38" s="160" t="str">
        <f>_xlfn.IFNA(INDEX(Grunddaten!$C$9:$BO$159,MATCH($A38,Input_Lieferant!$B$9:$B$158,0),MATCH(K$1,Grunddaten!$C$8:$BO$8,0)), "")&amp;""</f>
        <v>V010</v>
      </c>
      <c r="L38" s="160" t="str">
        <f t="shared" si="5"/>
        <v>M</v>
      </c>
      <c r="M38" s="160" t="str">
        <f>_xlfn.IFNA(INDEX(Grunddaten!$C$9:$BO$159,MATCH($A38,Input_Lieferant!$B$9:$B$158,0),MATCH(M$1,Grunddaten!$C$8:$BO$8,0)), "")&amp;""</f>
        <v>ZX0000625</v>
      </c>
      <c r="N38" s="164"/>
      <c r="O38" s="160" t="str">
        <f>_xlfn.IFNA(INDEX(Input_Lieferant!$D$9:$BE$158,MATCH($A38,Input_Lieferant!$B$9:$B$158,0),MATCH(O$1,Input_Lieferant!$D$8:$BE$8,0)), "")&amp;""</f>
        <v>ST</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0.1</v>
      </c>
      <c r="AF38" s="160" t="str">
        <f>_xlfn.IFNA(INDEX(Input_Lieferant!$D$9:$BE$158,MATCH($A38,Input_Lieferant!$B$9:$B$158,0),MATCH(AF$1,Input_Lieferant!$D$8:$BE$8,0)),"")&amp;""</f>
        <v/>
      </c>
      <c r="AG38" s="160" t="str">
        <f>_xlfn.IFNA(INDEX(Input_Lieferant!$D$9:$BE$158,MATCH($A38,Input_Lieferant!$B$9:$B$158,0),MATCH(AG$1,Input_Lieferant!$D$8:$BE$8,0)),"")&amp;""</f>
        <v>KG</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V1</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10.000</v>
      </c>
      <c r="BC38" s="160" t="str">
        <f>TEXT(_xlfn.IFNA(INDEX(Input_Lieferant!$D$9:$BE$158,MATCH($A38,Input_Lieferant!$B$9:$B$158,0),MATCH(BC$1,Input_Lieferant!$D$8:$BE$8,0)),""), "0.000")&amp;""</f>
        <v>10.000</v>
      </c>
      <c r="BD38" s="160" t="str">
        <f>TEXT(_xlfn.IFNA(INDEX(Input_Lieferant!$D$9:$BE$158,MATCH($A38,Input_Lieferant!$B$9:$B$158,0),MATCH(BD$1,Input_Lieferant!$D$8:$BE$8,0)),""), "0.000")&amp;""</f>
        <v>10.000</v>
      </c>
      <c r="BE38" s="160" t="str">
        <f>TEXT(_xlfn.IFNA(INDEX(Input_Lieferant!$D$9:$BE$158,MATCH($A38,Input_Lieferant!$B$9:$B$158,0),MATCH(BE$1,Input_Lieferant!$D$8:$BE$8,0)),""), "0.000")&amp;""</f>
        <v>MM</v>
      </c>
      <c r="BF38" s="160" t="str">
        <f>_xlfn.IFNA(INDEX(Grunddaten!$C$9:$BO$159,MATCH($A38,Input_Lieferant!$B$9:$B$158,0),MATCH(BF$1,Grunddaten!$C$8:$BO$8,0)), "")&amp;""</f>
        <v>0077</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N</v>
      </c>
      <c r="BT38" s="164"/>
      <c r="BU38" s="164"/>
      <c r="BW38" s="164"/>
      <c r="BX38" s="160" t="str">
        <f>_xlfn.IFNA(INDEX(Grunddaten!$C$9:$BO$159,MATCH($A38,Input_Lieferant!$B$9:$B$158,0),MATCH(BX$1,Grunddaten!$C$8:$BO$8,0)), "")&amp;""</f>
        <v>6000</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V1</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CORSAIR MP600 PRO XT000122_37</v>
      </c>
      <c r="DE38" s="160" t="str">
        <f>_xlfn.IFNA(INDEX(Grunddaten!$C$9:$BO$159,MATCH($A38,Input_Lieferant!$B$9:$B$158,0),MATCH(DE$1,Grunddaten!$C$8:$BO$8,0)), "")&amp;""</f>
        <v>1000009376</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f t="shared" si="8"/>
        <v>2</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UAM</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1</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0</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f>IF(LEN(Input_Lieferant!B46)=0,"",Input_Lieferant!B46)</f>
        <v>38</v>
      </c>
      <c r="B39" s="164"/>
      <c r="C39" s="164"/>
      <c r="D39" s="164"/>
      <c r="E39" s="164"/>
      <c r="F39" s="164"/>
      <c r="G39" s="164"/>
      <c r="H39" s="164"/>
      <c r="I39" s="164"/>
      <c r="J39" s="164"/>
      <c r="K39" s="160" t="str">
        <f>_xlfn.IFNA(INDEX(Grunddaten!$C$9:$BO$159,MATCH($A39,Input_Lieferant!$B$9:$B$158,0),MATCH(K$1,Grunddaten!$C$8:$BO$8,0)), "")&amp;""</f>
        <v>V010</v>
      </c>
      <c r="L39" s="160" t="str">
        <f t="shared" si="5"/>
        <v>M</v>
      </c>
      <c r="M39" s="160" t="str">
        <f>_xlfn.IFNA(INDEX(Grunddaten!$C$9:$BO$159,MATCH($A39,Input_Lieferant!$B$9:$B$158,0),MATCH(M$1,Grunddaten!$C$8:$BO$8,0)), "")&amp;""</f>
        <v>ZX0000625</v>
      </c>
      <c r="N39" s="164"/>
      <c r="O39" s="160" t="str">
        <f>_xlfn.IFNA(INDEX(Input_Lieferant!$D$9:$BE$158,MATCH($A39,Input_Lieferant!$B$9:$B$158,0),MATCH(O$1,Input_Lieferant!$D$8:$BE$8,0)), "")&amp;""</f>
        <v>ST</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0.1</v>
      </c>
      <c r="AF39" s="160" t="str">
        <f>_xlfn.IFNA(INDEX(Input_Lieferant!$D$9:$BE$158,MATCH($A39,Input_Lieferant!$B$9:$B$158,0),MATCH(AF$1,Input_Lieferant!$D$8:$BE$8,0)),"")&amp;""</f>
        <v/>
      </c>
      <c r="AG39" s="160" t="str">
        <f>_xlfn.IFNA(INDEX(Input_Lieferant!$D$9:$BE$158,MATCH($A39,Input_Lieferant!$B$9:$B$158,0),MATCH(AG$1,Input_Lieferant!$D$8:$BE$8,0)),"")&amp;""</f>
        <v>KG</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V1</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10.000</v>
      </c>
      <c r="BC39" s="160" t="str">
        <f>TEXT(_xlfn.IFNA(INDEX(Input_Lieferant!$D$9:$BE$158,MATCH($A39,Input_Lieferant!$B$9:$B$158,0),MATCH(BC$1,Input_Lieferant!$D$8:$BE$8,0)),""), "0.000")&amp;""</f>
        <v>10.000</v>
      </c>
      <c r="BD39" s="160" t="str">
        <f>TEXT(_xlfn.IFNA(INDEX(Input_Lieferant!$D$9:$BE$158,MATCH($A39,Input_Lieferant!$B$9:$B$158,0),MATCH(BD$1,Input_Lieferant!$D$8:$BE$8,0)),""), "0.000")&amp;""</f>
        <v>10.000</v>
      </c>
      <c r="BE39" s="160" t="str">
        <f>TEXT(_xlfn.IFNA(INDEX(Input_Lieferant!$D$9:$BE$158,MATCH($A39,Input_Lieferant!$B$9:$B$158,0),MATCH(BE$1,Input_Lieferant!$D$8:$BE$8,0)),""), "0.000")&amp;""</f>
        <v>MM</v>
      </c>
      <c r="BF39" s="160" t="str">
        <f>_xlfn.IFNA(INDEX(Grunddaten!$C$9:$BO$159,MATCH($A39,Input_Lieferant!$B$9:$B$158,0),MATCH(BF$1,Grunddaten!$C$8:$BO$8,0)), "")&amp;""</f>
        <v>0077</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N</v>
      </c>
      <c r="BT39" s="164"/>
      <c r="BU39" s="164"/>
      <c r="BW39" s="164"/>
      <c r="BX39" s="160" t="str">
        <f>_xlfn.IFNA(INDEX(Grunddaten!$C$9:$BO$159,MATCH($A39,Input_Lieferant!$B$9:$B$158,0),MATCH(BX$1,Grunddaten!$C$8:$BO$8,0)), "")&amp;""</f>
        <v>6000</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V1</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CORSAIR MP600 PRO XT000122_38</v>
      </c>
      <c r="DE39" s="160" t="str">
        <f>_xlfn.IFNA(INDEX(Grunddaten!$C$9:$BO$159,MATCH($A39,Input_Lieferant!$B$9:$B$158,0),MATCH(DE$1,Grunddaten!$C$8:$BO$8,0)), "")&amp;""</f>
        <v>1000009376</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f t="shared" si="8"/>
        <v>2</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UAM</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1</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0</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f>IF(LEN(Input_Lieferant!B47)=0,"",Input_Lieferant!B47)</f>
        <v>39</v>
      </c>
      <c r="B40" s="164"/>
      <c r="C40" s="164"/>
      <c r="D40" s="164"/>
      <c r="E40" s="164"/>
      <c r="F40" s="164"/>
      <c r="G40" s="164"/>
      <c r="H40" s="164"/>
      <c r="I40" s="164"/>
      <c r="J40" s="164"/>
      <c r="K40" s="160" t="str">
        <f>_xlfn.IFNA(INDEX(Grunddaten!$C$9:$BO$159,MATCH($A40,Input_Lieferant!$B$9:$B$158,0),MATCH(K$1,Grunddaten!$C$8:$BO$8,0)), "")&amp;""</f>
        <v>V010</v>
      </c>
      <c r="L40" s="160" t="str">
        <f t="shared" si="5"/>
        <v>M</v>
      </c>
      <c r="M40" s="160" t="str">
        <f>_xlfn.IFNA(INDEX(Grunddaten!$C$9:$BO$159,MATCH($A40,Input_Lieferant!$B$9:$B$158,0),MATCH(M$1,Grunddaten!$C$8:$BO$8,0)), "")&amp;""</f>
        <v>ZX0000625</v>
      </c>
      <c r="N40" s="164"/>
      <c r="O40" s="160" t="str">
        <f>_xlfn.IFNA(INDEX(Input_Lieferant!$D$9:$BE$158,MATCH($A40,Input_Lieferant!$B$9:$B$158,0),MATCH(O$1,Input_Lieferant!$D$8:$BE$8,0)), "")&amp;""</f>
        <v>ST</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0.1</v>
      </c>
      <c r="AF40" s="160" t="str">
        <f>_xlfn.IFNA(INDEX(Input_Lieferant!$D$9:$BE$158,MATCH($A40,Input_Lieferant!$B$9:$B$158,0),MATCH(AF$1,Input_Lieferant!$D$8:$BE$8,0)),"")&amp;""</f>
        <v/>
      </c>
      <c r="AG40" s="160" t="str">
        <f>_xlfn.IFNA(INDEX(Input_Lieferant!$D$9:$BE$158,MATCH($A40,Input_Lieferant!$B$9:$B$158,0),MATCH(AG$1,Input_Lieferant!$D$8:$BE$8,0)),"")&amp;""</f>
        <v>KG</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V1</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10.000</v>
      </c>
      <c r="BC40" s="160" t="str">
        <f>TEXT(_xlfn.IFNA(INDEX(Input_Lieferant!$D$9:$BE$158,MATCH($A40,Input_Lieferant!$B$9:$B$158,0),MATCH(BC$1,Input_Lieferant!$D$8:$BE$8,0)),""), "0.000")&amp;""</f>
        <v>10.000</v>
      </c>
      <c r="BD40" s="160" t="str">
        <f>TEXT(_xlfn.IFNA(INDEX(Input_Lieferant!$D$9:$BE$158,MATCH($A40,Input_Lieferant!$B$9:$B$158,0),MATCH(BD$1,Input_Lieferant!$D$8:$BE$8,0)),""), "0.000")&amp;""</f>
        <v>10.000</v>
      </c>
      <c r="BE40" s="160" t="str">
        <f>TEXT(_xlfn.IFNA(INDEX(Input_Lieferant!$D$9:$BE$158,MATCH($A40,Input_Lieferant!$B$9:$B$158,0),MATCH(BE$1,Input_Lieferant!$D$8:$BE$8,0)),""), "0.000")&amp;""</f>
        <v>MM</v>
      </c>
      <c r="BF40" s="160" t="str">
        <f>_xlfn.IFNA(INDEX(Grunddaten!$C$9:$BO$159,MATCH($A40,Input_Lieferant!$B$9:$B$158,0),MATCH(BF$1,Grunddaten!$C$8:$BO$8,0)), "")&amp;""</f>
        <v>0077</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N</v>
      </c>
      <c r="BT40" s="164"/>
      <c r="BU40" s="164"/>
      <c r="BW40" s="164"/>
      <c r="BX40" s="160" t="str">
        <f>_xlfn.IFNA(INDEX(Grunddaten!$C$9:$BO$159,MATCH($A40,Input_Lieferant!$B$9:$B$158,0),MATCH(BX$1,Grunddaten!$C$8:$BO$8,0)), "")&amp;""</f>
        <v>6000</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V1</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CORSAIR MP600 PRO XT000122_39</v>
      </c>
      <c r="DE40" s="160" t="str">
        <f>_xlfn.IFNA(INDEX(Grunddaten!$C$9:$BO$159,MATCH($A40,Input_Lieferant!$B$9:$B$158,0),MATCH(DE$1,Grunddaten!$C$8:$BO$8,0)), "")&amp;""</f>
        <v>1000009376</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f t="shared" si="8"/>
        <v>2</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UAM</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1</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0</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f>IF(LEN(Input_Lieferant!B48)=0,"",Input_Lieferant!B48)</f>
        <v>40</v>
      </c>
      <c r="B41" s="164"/>
      <c r="C41" s="164"/>
      <c r="D41" s="164"/>
      <c r="E41" s="164"/>
      <c r="F41" s="164"/>
      <c r="G41" s="164"/>
      <c r="H41" s="164"/>
      <c r="I41" s="164"/>
      <c r="J41" s="164"/>
      <c r="K41" s="160" t="str">
        <f>_xlfn.IFNA(INDEX(Grunddaten!$C$9:$BO$159,MATCH($A41,Input_Lieferant!$B$9:$B$158,0),MATCH(K$1,Grunddaten!$C$8:$BO$8,0)), "")&amp;""</f>
        <v>V010</v>
      </c>
      <c r="L41" s="160" t="str">
        <f t="shared" si="5"/>
        <v>M</v>
      </c>
      <c r="M41" s="160" t="str">
        <f>_xlfn.IFNA(INDEX(Grunddaten!$C$9:$BO$159,MATCH($A41,Input_Lieferant!$B$9:$B$158,0),MATCH(M$1,Grunddaten!$C$8:$BO$8,0)), "")&amp;""</f>
        <v>ZX0000625</v>
      </c>
      <c r="N41" s="164"/>
      <c r="O41" s="160" t="str">
        <f>_xlfn.IFNA(INDEX(Input_Lieferant!$D$9:$BE$158,MATCH($A41,Input_Lieferant!$B$9:$B$158,0),MATCH(O$1,Input_Lieferant!$D$8:$BE$8,0)), "")&amp;""</f>
        <v>ST</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0.1</v>
      </c>
      <c r="AF41" s="160" t="str">
        <f>_xlfn.IFNA(INDEX(Input_Lieferant!$D$9:$BE$158,MATCH($A41,Input_Lieferant!$B$9:$B$158,0),MATCH(AF$1,Input_Lieferant!$D$8:$BE$8,0)),"")&amp;""</f>
        <v/>
      </c>
      <c r="AG41" s="160" t="str">
        <f>_xlfn.IFNA(INDEX(Input_Lieferant!$D$9:$BE$158,MATCH($A41,Input_Lieferant!$B$9:$B$158,0),MATCH(AG$1,Input_Lieferant!$D$8:$BE$8,0)),"")&amp;""</f>
        <v>KG</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V1</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10.000</v>
      </c>
      <c r="BC41" s="160" t="str">
        <f>TEXT(_xlfn.IFNA(INDEX(Input_Lieferant!$D$9:$BE$158,MATCH($A41,Input_Lieferant!$B$9:$B$158,0),MATCH(BC$1,Input_Lieferant!$D$8:$BE$8,0)),""), "0.000")&amp;""</f>
        <v>10.000</v>
      </c>
      <c r="BD41" s="160" t="str">
        <f>TEXT(_xlfn.IFNA(INDEX(Input_Lieferant!$D$9:$BE$158,MATCH($A41,Input_Lieferant!$B$9:$B$158,0),MATCH(BD$1,Input_Lieferant!$D$8:$BE$8,0)),""), "0.000")&amp;""</f>
        <v>10.000</v>
      </c>
      <c r="BE41" s="160" t="str">
        <f>TEXT(_xlfn.IFNA(INDEX(Input_Lieferant!$D$9:$BE$158,MATCH($A41,Input_Lieferant!$B$9:$B$158,0),MATCH(BE$1,Input_Lieferant!$D$8:$BE$8,0)),""), "0.000")&amp;""</f>
        <v>MM</v>
      </c>
      <c r="BF41" s="160" t="str">
        <f>_xlfn.IFNA(INDEX(Grunddaten!$C$9:$BO$159,MATCH($A41,Input_Lieferant!$B$9:$B$158,0),MATCH(BF$1,Grunddaten!$C$8:$BO$8,0)), "")&amp;""</f>
        <v>0077</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N</v>
      </c>
      <c r="BT41" s="164"/>
      <c r="BU41" s="164"/>
      <c r="BW41" s="164"/>
      <c r="BX41" s="160" t="str">
        <f>_xlfn.IFNA(INDEX(Grunddaten!$C$9:$BO$159,MATCH($A41,Input_Lieferant!$B$9:$B$158,0),MATCH(BX$1,Grunddaten!$C$8:$BO$8,0)), "")&amp;""</f>
        <v>6000</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V1</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CORSAIR MP600 PRO XT000122_40</v>
      </c>
      <c r="DE41" s="160" t="str">
        <f>_xlfn.IFNA(INDEX(Grunddaten!$C$9:$BO$159,MATCH($A41,Input_Lieferant!$B$9:$B$158,0),MATCH(DE$1,Grunddaten!$C$8:$BO$8,0)), "")&amp;""</f>
        <v>1000009376</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f t="shared" si="8"/>
        <v>2</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UAM</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1</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0</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f>IF(LEN(Input_Lieferant!B49)=0,"",Input_Lieferant!B49)</f>
        <v>41</v>
      </c>
      <c r="B42" s="164"/>
      <c r="C42" s="164"/>
      <c r="D42" s="164"/>
      <c r="E42" s="164"/>
      <c r="F42" s="164"/>
      <c r="G42" s="164"/>
      <c r="H42" s="164"/>
      <c r="I42" s="164"/>
      <c r="J42" s="164"/>
      <c r="K42" s="160" t="str">
        <f>_xlfn.IFNA(INDEX(Grunddaten!$C$9:$BO$159,MATCH($A42,Input_Lieferant!$B$9:$B$158,0),MATCH(K$1,Grunddaten!$C$8:$BO$8,0)), "")&amp;""</f>
        <v>V010</v>
      </c>
      <c r="L42" s="160" t="str">
        <f t="shared" si="5"/>
        <v>M</v>
      </c>
      <c r="M42" s="160" t="str">
        <f>_xlfn.IFNA(INDEX(Grunddaten!$C$9:$BO$159,MATCH($A42,Input_Lieferant!$B$9:$B$158,0),MATCH(M$1,Grunddaten!$C$8:$BO$8,0)), "")&amp;""</f>
        <v>ZX0000625</v>
      </c>
      <c r="N42" s="164"/>
      <c r="O42" s="160" t="str">
        <f>_xlfn.IFNA(INDEX(Input_Lieferant!$D$9:$BE$158,MATCH($A42,Input_Lieferant!$B$9:$B$158,0),MATCH(O$1,Input_Lieferant!$D$8:$BE$8,0)), "")&amp;""</f>
        <v>ST</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0.1</v>
      </c>
      <c r="AF42" s="160" t="str">
        <f>_xlfn.IFNA(INDEX(Input_Lieferant!$D$9:$BE$158,MATCH($A42,Input_Lieferant!$B$9:$B$158,0),MATCH(AF$1,Input_Lieferant!$D$8:$BE$8,0)),"")&amp;""</f>
        <v/>
      </c>
      <c r="AG42" s="160" t="str">
        <f>_xlfn.IFNA(INDEX(Input_Lieferant!$D$9:$BE$158,MATCH($A42,Input_Lieferant!$B$9:$B$158,0),MATCH(AG$1,Input_Lieferant!$D$8:$BE$8,0)),"")&amp;""</f>
        <v>KG</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V1</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10.000</v>
      </c>
      <c r="BC42" s="160" t="str">
        <f>TEXT(_xlfn.IFNA(INDEX(Input_Lieferant!$D$9:$BE$158,MATCH($A42,Input_Lieferant!$B$9:$B$158,0),MATCH(BC$1,Input_Lieferant!$D$8:$BE$8,0)),""), "0.000")&amp;""</f>
        <v>10.000</v>
      </c>
      <c r="BD42" s="160" t="str">
        <f>TEXT(_xlfn.IFNA(INDEX(Input_Lieferant!$D$9:$BE$158,MATCH($A42,Input_Lieferant!$B$9:$B$158,0),MATCH(BD$1,Input_Lieferant!$D$8:$BE$8,0)),""), "0.000")&amp;""</f>
        <v>10.000</v>
      </c>
      <c r="BE42" s="160" t="str">
        <f>TEXT(_xlfn.IFNA(INDEX(Input_Lieferant!$D$9:$BE$158,MATCH($A42,Input_Lieferant!$B$9:$B$158,0),MATCH(BE$1,Input_Lieferant!$D$8:$BE$8,0)),""), "0.000")&amp;""</f>
        <v>MM</v>
      </c>
      <c r="BF42" s="160" t="str">
        <f>_xlfn.IFNA(INDEX(Grunddaten!$C$9:$BO$159,MATCH($A42,Input_Lieferant!$B$9:$B$158,0),MATCH(BF$1,Grunddaten!$C$8:$BO$8,0)), "")&amp;""</f>
        <v>0077</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N</v>
      </c>
      <c r="BT42" s="164"/>
      <c r="BU42" s="164"/>
      <c r="BW42" s="164"/>
      <c r="BX42" s="160" t="str">
        <f>_xlfn.IFNA(INDEX(Grunddaten!$C$9:$BO$159,MATCH($A42,Input_Lieferant!$B$9:$B$158,0),MATCH(BX$1,Grunddaten!$C$8:$BO$8,0)), "")&amp;""</f>
        <v>6000</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V1</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CORSAIR MP600 PRO XT000122_41</v>
      </c>
      <c r="DE42" s="160" t="str">
        <f>_xlfn.IFNA(INDEX(Grunddaten!$C$9:$BO$159,MATCH($A42,Input_Lieferant!$B$9:$B$158,0),MATCH(DE$1,Grunddaten!$C$8:$BO$8,0)), "")&amp;""</f>
        <v>1000009376</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f t="shared" si="8"/>
        <v>2</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UAM</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1</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0</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f>IF(LEN(Input_Lieferant!B50)=0,"",Input_Lieferant!B50)</f>
        <v>42</v>
      </c>
      <c r="B43" s="164"/>
      <c r="C43" s="164"/>
      <c r="D43" s="164"/>
      <c r="E43" s="164"/>
      <c r="F43" s="164"/>
      <c r="G43" s="164"/>
      <c r="H43" s="164"/>
      <c r="I43" s="164"/>
      <c r="J43" s="164"/>
      <c r="K43" s="160" t="str">
        <f>_xlfn.IFNA(INDEX(Grunddaten!$C$9:$BO$159,MATCH($A43,Input_Lieferant!$B$9:$B$158,0),MATCH(K$1,Grunddaten!$C$8:$BO$8,0)), "")&amp;""</f>
        <v>V010</v>
      </c>
      <c r="L43" s="160" t="str">
        <f t="shared" si="5"/>
        <v>M</v>
      </c>
      <c r="M43" s="160" t="str">
        <f>_xlfn.IFNA(INDEX(Grunddaten!$C$9:$BO$159,MATCH($A43,Input_Lieferant!$B$9:$B$158,0),MATCH(M$1,Grunddaten!$C$8:$BO$8,0)), "")&amp;""</f>
        <v>ZX0000625</v>
      </c>
      <c r="N43" s="164"/>
      <c r="O43" s="160" t="str">
        <f>_xlfn.IFNA(INDEX(Input_Lieferant!$D$9:$BE$158,MATCH($A43,Input_Lieferant!$B$9:$B$158,0),MATCH(O$1,Input_Lieferant!$D$8:$BE$8,0)), "")&amp;""</f>
        <v>ST</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0.1</v>
      </c>
      <c r="AF43" s="160" t="str">
        <f>_xlfn.IFNA(INDEX(Input_Lieferant!$D$9:$BE$158,MATCH($A43,Input_Lieferant!$B$9:$B$158,0),MATCH(AF$1,Input_Lieferant!$D$8:$BE$8,0)),"")&amp;""</f>
        <v/>
      </c>
      <c r="AG43" s="160" t="str">
        <f>_xlfn.IFNA(INDEX(Input_Lieferant!$D$9:$BE$158,MATCH($A43,Input_Lieferant!$B$9:$B$158,0),MATCH(AG$1,Input_Lieferant!$D$8:$BE$8,0)),"")&amp;""</f>
        <v>KG</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V1</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10.000</v>
      </c>
      <c r="BC43" s="160" t="str">
        <f>TEXT(_xlfn.IFNA(INDEX(Input_Lieferant!$D$9:$BE$158,MATCH($A43,Input_Lieferant!$B$9:$B$158,0),MATCH(BC$1,Input_Lieferant!$D$8:$BE$8,0)),""), "0.000")&amp;""</f>
        <v>10.000</v>
      </c>
      <c r="BD43" s="160" t="str">
        <f>TEXT(_xlfn.IFNA(INDEX(Input_Lieferant!$D$9:$BE$158,MATCH($A43,Input_Lieferant!$B$9:$B$158,0),MATCH(BD$1,Input_Lieferant!$D$8:$BE$8,0)),""), "0.000")&amp;""</f>
        <v>10.000</v>
      </c>
      <c r="BE43" s="160" t="str">
        <f>TEXT(_xlfn.IFNA(INDEX(Input_Lieferant!$D$9:$BE$158,MATCH($A43,Input_Lieferant!$B$9:$B$158,0),MATCH(BE$1,Input_Lieferant!$D$8:$BE$8,0)),""), "0.000")&amp;""</f>
        <v>MM</v>
      </c>
      <c r="BF43" s="160" t="str">
        <f>_xlfn.IFNA(INDEX(Grunddaten!$C$9:$BO$159,MATCH($A43,Input_Lieferant!$B$9:$B$158,0),MATCH(BF$1,Grunddaten!$C$8:$BO$8,0)), "")&amp;""</f>
        <v>0077</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N</v>
      </c>
      <c r="BT43" s="164"/>
      <c r="BU43" s="164"/>
      <c r="BW43" s="164"/>
      <c r="BX43" s="160" t="str">
        <f>_xlfn.IFNA(INDEX(Grunddaten!$C$9:$BO$159,MATCH($A43,Input_Lieferant!$B$9:$B$158,0),MATCH(BX$1,Grunddaten!$C$8:$BO$8,0)), "")&amp;""</f>
        <v>6000</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V1</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CORSAIR MP600 PRO XT000122_42</v>
      </c>
      <c r="DE43" s="160" t="str">
        <f>_xlfn.IFNA(INDEX(Grunddaten!$C$9:$BO$159,MATCH($A43,Input_Lieferant!$B$9:$B$158,0),MATCH(DE$1,Grunddaten!$C$8:$BO$8,0)), "")&amp;""</f>
        <v>1000009376</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f t="shared" si="8"/>
        <v>2</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UAM</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1</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0</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f>IF(LEN(Input_Lieferant!B51)=0,"",Input_Lieferant!B51)</f>
        <v>43</v>
      </c>
      <c r="B44" s="164"/>
      <c r="C44" s="164"/>
      <c r="D44" s="164"/>
      <c r="E44" s="164"/>
      <c r="F44" s="164"/>
      <c r="G44" s="164"/>
      <c r="H44" s="164"/>
      <c r="I44" s="164"/>
      <c r="J44" s="164"/>
      <c r="K44" s="160" t="str">
        <f>_xlfn.IFNA(INDEX(Grunddaten!$C$9:$BO$159,MATCH($A44,Input_Lieferant!$B$9:$B$158,0),MATCH(K$1,Grunddaten!$C$8:$BO$8,0)), "")&amp;""</f>
        <v>V010</v>
      </c>
      <c r="L44" s="160" t="str">
        <f t="shared" si="5"/>
        <v>M</v>
      </c>
      <c r="M44" s="160" t="str">
        <f>_xlfn.IFNA(INDEX(Grunddaten!$C$9:$BO$159,MATCH($A44,Input_Lieferant!$B$9:$B$158,0),MATCH(M$1,Grunddaten!$C$8:$BO$8,0)), "")&amp;""</f>
        <v>ZX0000625</v>
      </c>
      <c r="N44" s="164"/>
      <c r="O44" s="160" t="str">
        <f>_xlfn.IFNA(INDEX(Input_Lieferant!$D$9:$BE$158,MATCH($A44,Input_Lieferant!$B$9:$B$158,0),MATCH(O$1,Input_Lieferant!$D$8:$BE$8,0)), "")&amp;""</f>
        <v>ST</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0.1</v>
      </c>
      <c r="AF44" s="160" t="str">
        <f>_xlfn.IFNA(INDEX(Input_Lieferant!$D$9:$BE$158,MATCH($A44,Input_Lieferant!$B$9:$B$158,0),MATCH(AF$1,Input_Lieferant!$D$8:$BE$8,0)),"")&amp;""</f>
        <v/>
      </c>
      <c r="AG44" s="160" t="str">
        <f>_xlfn.IFNA(INDEX(Input_Lieferant!$D$9:$BE$158,MATCH($A44,Input_Lieferant!$B$9:$B$158,0),MATCH(AG$1,Input_Lieferant!$D$8:$BE$8,0)),"")&amp;""</f>
        <v>KG</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V1</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10.000</v>
      </c>
      <c r="BC44" s="160" t="str">
        <f>TEXT(_xlfn.IFNA(INDEX(Input_Lieferant!$D$9:$BE$158,MATCH($A44,Input_Lieferant!$B$9:$B$158,0),MATCH(BC$1,Input_Lieferant!$D$8:$BE$8,0)),""), "0.000")&amp;""</f>
        <v>10.000</v>
      </c>
      <c r="BD44" s="160" t="str">
        <f>TEXT(_xlfn.IFNA(INDEX(Input_Lieferant!$D$9:$BE$158,MATCH($A44,Input_Lieferant!$B$9:$B$158,0),MATCH(BD$1,Input_Lieferant!$D$8:$BE$8,0)),""), "0.000")&amp;""</f>
        <v>10.000</v>
      </c>
      <c r="BE44" s="160" t="str">
        <f>TEXT(_xlfn.IFNA(INDEX(Input_Lieferant!$D$9:$BE$158,MATCH($A44,Input_Lieferant!$B$9:$B$158,0),MATCH(BE$1,Input_Lieferant!$D$8:$BE$8,0)),""), "0.000")&amp;""</f>
        <v>MM</v>
      </c>
      <c r="BF44" s="160" t="str">
        <f>_xlfn.IFNA(INDEX(Grunddaten!$C$9:$BO$159,MATCH($A44,Input_Lieferant!$B$9:$B$158,0),MATCH(BF$1,Grunddaten!$C$8:$BO$8,0)), "")&amp;""</f>
        <v>0077</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N</v>
      </c>
      <c r="BT44" s="164"/>
      <c r="BU44" s="164"/>
      <c r="BW44" s="164"/>
      <c r="BX44" s="160" t="str">
        <f>_xlfn.IFNA(INDEX(Grunddaten!$C$9:$BO$159,MATCH($A44,Input_Lieferant!$B$9:$B$158,0),MATCH(BX$1,Grunddaten!$C$8:$BO$8,0)), "")&amp;""</f>
        <v>6000</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V1</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CORSAIR MP600 PRO XT000122_43</v>
      </c>
      <c r="DE44" s="160" t="str">
        <f>_xlfn.IFNA(INDEX(Grunddaten!$C$9:$BO$159,MATCH($A44,Input_Lieferant!$B$9:$B$158,0),MATCH(DE$1,Grunddaten!$C$8:$BO$8,0)), "")&amp;""</f>
        <v>1000009376</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f t="shared" si="8"/>
        <v>2</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UAM</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1</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0</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f>IF(LEN(Input_Lieferant!B52)=0,"",Input_Lieferant!B52)</f>
        <v>44</v>
      </c>
      <c r="B45" s="164"/>
      <c r="C45" s="164"/>
      <c r="D45" s="164"/>
      <c r="E45" s="164"/>
      <c r="F45" s="164"/>
      <c r="G45" s="164"/>
      <c r="H45" s="164"/>
      <c r="I45" s="164"/>
      <c r="J45" s="164"/>
      <c r="K45" s="160" t="str">
        <f>_xlfn.IFNA(INDEX(Grunddaten!$C$9:$BO$159,MATCH($A45,Input_Lieferant!$B$9:$B$158,0),MATCH(K$1,Grunddaten!$C$8:$BO$8,0)), "")&amp;""</f>
        <v>V010</v>
      </c>
      <c r="L45" s="160" t="str">
        <f t="shared" si="5"/>
        <v>M</v>
      </c>
      <c r="M45" s="160" t="str">
        <f>_xlfn.IFNA(INDEX(Grunddaten!$C$9:$BO$159,MATCH($A45,Input_Lieferant!$B$9:$B$158,0),MATCH(M$1,Grunddaten!$C$8:$BO$8,0)), "")&amp;""</f>
        <v>ZX0000625</v>
      </c>
      <c r="N45" s="164"/>
      <c r="O45" s="160" t="str">
        <f>_xlfn.IFNA(INDEX(Input_Lieferant!$D$9:$BE$158,MATCH($A45,Input_Lieferant!$B$9:$B$158,0),MATCH(O$1,Input_Lieferant!$D$8:$BE$8,0)), "")&amp;""</f>
        <v>ST</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0.1</v>
      </c>
      <c r="AF45" s="160" t="str">
        <f>_xlfn.IFNA(INDEX(Input_Lieferant!$D$9:$BE$158,MATCH($A45,Input_Lieferant!$B$9:$B$158,0),MATCH(AF$1,Input_Lieferant!$D$8:$BE$8,0)),"")&amp;""</f>
        <v/>
      </c>
      <c r="AG45" s="160" t="str">
        <f>_xlfn.IFNA(INDEX(Input_Lieferant!$D$9:$BE$158,MATCH($A45,Input_Lieferant!$B$9:$B$158,0),MATCH(AG$1,Input_Lieferant!$D$8:$BE$8,0)),"")&amp;""</f>
        <v>KG</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V1</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10.000</v>
      </c>
      <c r="BC45" s="160" t="str">
        <f>TEXT(_xlfn.IFNA(INDEX(Input_Lieferant!$D$9:$BE$158,MATCH($A45,Input_Lieferant!$B$9:$B$158,0),MATCH(BC$1,Input_Lieferant!$D$8:$BE$8,0)),""), "0.000")&amp;""</f>
        <v>10.000</v>
      </c>
      <c r="BD45" s="160" t="str">
        <f>TEXT(_xlfn.IFNA(INDEX(Input_Lieferant!$D$9:$BE$158,MATCH($A45,Input_Lieferant!$B$9:$B$158,0),MATCH(BD$1,Input_Lieferant!$D$8:$BE$8,0)),""), "0.000")&amp;""</f>
        <v>10.000</v>
      </c>
      <c r="BE45" s="160" t="str">
        <f>TEXT(_xlfn.IFNA(INDEX(Input_Lieferant!$D$9:$BE$158,MATCH($A45,Input_Lieferant!$B$9:$B$158,0),MATCH(BE$1,Input_Lieferant!$D$8:$BE$8,0)),""), "0.000")&amp;""</f>
        <v>MM</v>
      </c>
      <c r="BF45" s="160" t="str">
        <f>_xlfn.IFNA(INDEX(Grunddaten!$C$9:$BO$159,MATCH($A45,Input_Lieferant!$B$9:$B$158,0),MATCH(BF$1,Grunddaten!$C$8:$BO$8,0)), "")&amp;""</f>
        <v>0077</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N</v>
      </c>
      <c r="BT45" s="164"/>
      <c r="BU45" s="164"/>
      <c r="BW45" s="164"/>
      <c r="BX45" s="160" t="str">
        <f>_xlfn.IFNA(INDEX(Grunddaten!$C$9:$BO$159,MATCH($A45,Input_Lieferant!$B$9:$B$158,0),MATCH(BX$1,Grunddaten!$C$8:$BO$8,0)), "")&amp;""</f>
        <v>6000</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V1</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CORSAIR MP600 PRO XT000122_44</v>
      </c>
      <c r="DE45" s="160" t="str">
        <f>_xlfn.IFNA(INDEX(Grunddaten!$C$9:$BO$159,MATCH($A45,Input_Lieferant!$B$9:$B$158,0),MATCH(DE$1,Grunddaten!$C$8:$BO$8,0)), "")&amp;""</f>
        <v>1000009376</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f t="shared" si="8"/>
        <v>2</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UAM</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1</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0</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f>IF(LEN(Input_Lieferant!B53)=0,"",Input_Lieferant!B53)</f>
        <v>45</v>
      </c>
      <c r="B46" s="164"/>
      <c r="C46" s="164"/>
      <c r="D46" s="164"/>
      <c r="E46" s="164"/>
      <c r="F46" s="164"/>
      <c r="G46" s="164"/>
      <c r="H46" s="164"/>
      <c r="I46" s="164"/>
      <c r="J46" s="164"/>
      <c r="K46" s="160" t="str">
        <f>_xlfn.IFNA(INDEX(Grunddaten!$C$9:$BO$159,MATCH($A46,Input_Lieferant!$B$9:$B$158,0),MATCH(K$1,Grunddaten!$C$8:$BO$8,0)), "")&amp;""</f>
        <v>V010</v>
      </c>
      <c r="L46" s="160" t="str">
        <f t="shared" si="5"/>
        <v>M</v>
      </c>
      <c r="M46" s="160" t="str">
        <f>_xlfn.IFNA(INDEX(Grunddaten!$C$9:$BO$159,MATCH($A46,Input_Lieferant!$B$9:$B$158,0),MATCH(M$1,Grunddaten!$C$8:$BO$8,0)), "")&amp;""</f>
        <v>ZX0000625</v>
      </c>
      <c r="N46" s="164"/>
      <c r="O46" s="160" t="str">
        <f>_xlfn.IFNA(INDEX(Input_Lieferant!$D$9:$BE$158,MATCH($A46,Input_Lieferant!$B$9:$B$158,0),MATCH(O$1,Input_Lieferant!$D$8:$BE$8,0)), "")&amp;""</f>
        <v>ST</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0.1</v>
      </c>
      <c r="AF46" s="160" t="str">
        <f>_xlfn.IFNA(INDEX(Input_Lieferant!$D$9:$BE$158,MATCH($A46,Input_Lieferant!$B$9:$B$158,0),MATCH(AF$1,Input_Lieferant!$D$8:$BE$8,0)),"")&amp;""</f>
        <v/>
      </c>
      <c r="AG46" s="160" t="str">
        <f>_xlfn.IFNA(INDEX(Input_Lieferant!$D$9:$BE$158,MATCH($A46,Input_Lieferant!$B$9:$B$158,0),MATCH(AG$1,Input_Lieferant!$D$8:$BE$8,0)),"")&amp;""</f>
        <v>KG</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V1</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10.000</v>
      </c>
      <c r="BC46" s="160" t="str">
        <f>TEXT(_xlfn.IFNA(INDEX(Input_Lieferant!$D$9:$BE$158,MATCH($A46,Input_Lieferant!$B$9:$B$158,0),MATCH(BC$1,Input_Lieferant!$D$8:$BE$8,0)),""), "0.000")&amp;""</f>
        <v>10.000</v>
      </c>
      <c r="BD46" s="160" t="str">
        <f>TEXT(_xlfn.IFNA(INDEX(Input_Lieferant!$D$9:$BE$158,MATCH($A46,Input_Lieferant!$B$9:$B$158,0),MATCH(BD$1,Input_Lieferant!$D$8:$BE$8,0)),""), "0.000")&amp;""</f>
        <v>10.000</v>
      </c>
      <c r="BE46" s="160" t="str">
        <f>TEXT(_xlfn.IFNA(INDEX(Input_Lieferant!$D$9:$BE$158,MATCH($A46,Input_Lieferant!$B$9:$B$158,0),MATCH(BE$1,Input_Lieferant!$D$8:$BE$8,0)),""), "0.000")&amp;""</f>
        <v>MM</v>
      </c>
      <c r="BF46" s="160" t="str">
        <f>_xlfn.IFNA(INDEX(Grunddaten!$C$9:$BO$159,MATCH($A46,Input_Lieferant!$B$9:$B$158,0),MATCH(BF$1,Grunddaten!$C$8:$BO$8,0)), "")&amp;""</f>
        <v>0077</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N</v>
      </c>
      <c r="BT46" s="164"/>
      <c r="BU46" s="164"/>
      <c r="BW46" s="164"/>
      <c r="BX46" s="160" t="str">
        <f>_xlfn.IFNA(INDEX(Grunddaten!$C$9:$BO$159,MATCH($A46,Input_Lieferant!$B$9:$B$158,0),MATCH(BX$1,Grunddaten!$C$8:$BO$8,0)), "")&amp;""</f>
        <v>6000</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V1</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CORSAIR MP600 PRO XT000122_45</v>
      </c>
      <c r="DE46" s="160" t="str">
        <f>_xlfn.IFNA(INDEX(Grunddaten!$C$9:$BO$159,MATCH($A46,Input_Lieferant!$B$9:$B$158,0),MATCH(DE$1,Grunddaten!$C$8:$BO$8,0)), "")&amp;""</f>
        <v>1000009376</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f t="shared" si="8"/>
        <v>2</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UAM</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1</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0</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f>IF(LEN(Input_Lieferant!B54)=0,"",Input_Lieferant!B54)</f>
        <v>46</v>
      </c>
      <c r="B47" s="164"/>
      <c r="C47" s="164"/>
      <c r="D47" s="164"/>
      <c r="E47" s="164"/>
      <c r="F47" s="164"/>
      <c r="G47" s="164"/>
      <c r="H47" s="164"/>
      <c r="I47" s="164"/>
      <c r="J47" s="164"/>
      <c r="K47" s="160" t="str">
        <f>_xlfn.IFNA(INDEX(Grunddaten!$C$9:$BO$159,MATCH($A47,Input_Lieferant!$B$9:$B$158,0),MATCH(K$1,Grunddaten!$C$8:$BO$8,0)), "")&amp;""</f>
        <v>V010</v>
      </c>
      <c r="L47" s="160" t="str">
        <f t="shared" si="5"/>
        <v>M</v>
      </c>
      <c r="M47" s="160" t="str">
        <f>_xlfn.IFNA(INDEX(Grunddaten!$C$9:$BO$159,MATCH($A47,Input_Lieferant!$B$9:$B$158,0),MATCH(M$1,Grunddaten!$C$8:$BO$8,0)), "")&amp;""</f>
        <v>ZX0000625</v>
      </c>
      <c r="N47" s="164"/>
      <c r="O47" s="160" t="str">
        <f>_xlfn.IFNA(INDEX(Input_Lieferant!$D$9:$BE$158,MATCH($A47,Input_Lieferant!$B$9:$B$158,0),MATCH(O$1,Input_Lieferant!$D$8:$BE$8,0)), "")&amp;""</f>
        <v>ST</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0.1</v>
      </c>
      <c r="AF47" s="160" t="str">
        <f>_xlfn.IFNA(INDEX(Input_Lieferant!$D$9:$BE$158,MATCH($A47,Input_Lieferant!$B$9:$B$158,0),MATCH(AF$1,Input_Lieferant!$D$8:$BE$8,0)),"")&amp;""</f>
        <v/>
      </c>
      <c r="AG47" s="160" t="str">
        <f>_xlfn.IFNA(INDEX(Input_Lieferant!$D$9:$BE$158,MATCH($A47,Input_Lieferant!$B$9:$B$158,0),MATCH(AG$1,Input_Lieferant!$D$8:$BE$8,0)),"")&amp;""</f>
        <v>KG</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V1</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10.000</v>
      </c>
      <c r="BC47" s="160" t="str">
        <f>TEXT(_xlfn.IFNA(INDEX(Input_Lieferant!$D$9:$BE$158,MATCH($A47,Input_Lieferant!$B$9:$B$158,0),MATCH(BC$1,Input_Lieferant!$D$8:$BE$8,0)),""), "0.000")&amp;""</f>
        <v>10.000</v>
      </c>
      <c r="BD47" s="160" t="str">
        <f>TEXT(_xlfn.IFNA(INDEX(Input_Lieferant!$D$9:$BE$158,MATCH($A47,Input_Lieferant!$B$9:$B$158,0),MATCH(BD$1,Input_Lieferant!$D$8:$BE$8,0)),""), "0.000")&amp;""</f>
        <v>10.000</v>
      </c>
      <c r="BE47" s="160" t="str">
        <f>TEXT(_xlfn.IFNA(INDEX(Input_Lieferant!$D$9:$BE$158,MATCH($A47,Input_Lieferant!$B$9:$B$158,0),MATCH(BE$1,Input_Lieferant!$D$8:$BE$8,0)),""), "0.000")&amp;""</f>
        <v>MM</v>
      </c>
      <c r="BF47" s="160" t="str">
        <f>_xlfn.IFNA(INDEX(Grunddaten!$C$9:$BO$159,MATCH($A47,Input_Lieferant!$B$9:$B$158,0),MATCH(BF$1,Grunddaten!$C$8:$BO$8,0)), "")&amp;""</f>
        <v>0077</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N</v>
      </c>
      <c r="BT47" s="164"/>
      <c r="BU47" s="164"/>
      <c r="BW47" s="164"/>
      <c r="BX47" s="160" t="str">
        <f>_xlfn.IFNA(INDEX(Grunddaten!$C$9:$BO$159,MATCH($A47,Input_Lieferant!$B$9:$B$158,0),MATCH(BX$1,Grunddaten!$C$8:$BO$8,0)), "")&amp;""</f>
        <v>6000</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V1</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CORSAIR MP600 PRO XT000122_46</v>
      </c>
      <c r="DE47" s="160" t="str">
        <f>_xlfn.IFNA(INDEX(Grunddaten!$C$9:$BO$159,MATCH($A47,Input_Lieferant!$B$9:$B$158,0),MATCH(DE$1,Grunddaten!$C$8:$BO$8,0)), "")&amp;""</f>
        <v>1000009376</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f t="shared" si="8"/>
        <v>2</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UAM</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1</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0</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f>IF(LEN(Input_Lieferant!B55)=0,"",Input_Lieferant!B55)</f>
        <v>47</v>
      </c>
      <c r="B48" s="164"/>
      <c r="C48" s="164"/>
      <c r="D48" s="164"/>
      <c r="E48" s="164"/>
      <c r="F48" s="164"/>
      <c r="G48" s="164"/>
      <c r="H48" s="164"/>
      <c r="I48" s="164"/>
      <c r="J48" s="164"/>
      <c r="K48" s="160" t="str">
        <f>_xlfn.IFNA(INDEX(Grunddaten!$C$9:$BO$159,MATCH($A48,Input_Lieferant!$B$9:$B$158,0),MATCH(K$1,Grunddaten!$C$8:$BO$8,0)), "")&amp;""</f>
        <v>V010</v>
      </c>
      <c r="L48" s="160" t="str">
        <f t="shared" si="5"/>
        <v>M</v>
      </c>
      <c r="M48" s="160" t="str">
        <f>_xlfn.IFNA(INDEX(Grunddaten!$C$9:$BO$159,MATCH($A48,Input_Lieferant!$B$9:$B$158,0),MATCH(M$1,Grunddaten!$C$8:$BO$8,0)), "")&amp;""</f>
        <v>ZX0000625</v>
      </c>
      <c r="N48" s="164"/>
      <c r="O48" s="160" t="str">
        <f>_xlfn.IFNA(INDEX(Input_Lieferant!$D$9:$BE$158,MATCH($A48,Input_Lieferant!$B$9:$B$158,0),MATCH(O$1,Input_Lieferant!$D$8:$BE$8,0)), "")&amp;""</f>
        <v>ST</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0.1</v>
      </c>
      <c r="AF48" s="160" t="str">
        <f>_xlfn.IFNA(INDEX(Input_Lieferant!$D$9:$BE$158,MATCH($A48,Input_Lieferant!$B$9:$B$158,0),MATCH(AF$1,Input_Lieferant!$D$8:$BE$8,0)),"")&amp;""</f>
        <v/>
      </c>
      <c r="AG48" s="160" t="str">
        <f>_xlfn.IFNA(INDEX(Input_Lieferant!$D$9:$BE$158,MATCH($A48,Input_Lieferant!$B$9:$B$158,0),MATCH(AG$1,Input_Lieferant!$D$8:$BE$8,0)),"")&amp;""</f>
        <v>KG</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V1</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10.000</v>
      </c>
      <c r="BC48" s="160" t="str">
        <f>TEXT(_xlfn.IFNA(INDEX(Input_Lieferant!$D$9:$BE$158,MATCH($A48,Input_Lieferant!$B$9:$B$158,0),MATCH(BC$1,Input_Lieferant!$D$8:$BE$8,0)),""), "0.000")&amp;""</f>
        <v>10.000</v>
      </c>
      <c r="BD48" s="160" t="str">
        <f>TEXT(_xlfn.IFNA(INDEX(Input_Lieferant!$D$9:$BE$158,MATCH($A48,Input_Lieferant!$B$9:$B$158,0),MATCH(BD$1,Input_Lieferant!$D$8:$BE$8,0)),""), "0.000")&amp;""</f>
        <v>10.000</v>
      </c>
      <c r="BE48" s="160" t="str">
        <f>TEXT(_xlfn.IFNA(INDEX(Input_Lieferant!$D$9:$BE$158,MATCH($A48,Input_Lieferant!$B$9:$B$158,0),MATCH(BE$1,Input_Lieferant!$D$8:$BE$8,0)),""), "0.000")&amp;""</f>
        <v>MM</v>
      </c>
      <c r="BF48" s="160" t="str">
        <f>_xlfn.IFNA(INDEX(Grunddaten!$C$9:$BO$159,MATCH($A48,Input_Lieferant!$B$9:$B$158,0),MATCH(BF$1,Grunddaten!$C$8:$BO$8,0)), "")&amp;""</f>
        <v>0077</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N</v>
      </c>
      <c r="BT48" s="164"/>
      <c r="BU48" s="164"/>
      <c r="BW48" s="164"/>
      <c r="BX48" s="160" t="str">
        <f>_xlfn.IFNA(INDEX(Grunddaten!$C$9:$BO$159,MATCH($A48,Input_Lieferant!$B$9:$B$158,0),MATCH(BX$1,Grunddaten!$C$8:$BO$8,0)), "")&amp;""</f>
        <v>6000</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V1</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CORSAIR MP600 PRO XT000122_47</v>
      </c>
      <c r="DE48" s="160" t="str">
        <f>_xlfn.IFNA(INDEX(Grunddaten!$C$9:$BO$159,MATCH($A48,Input_Lieferant!$B$9:$B$158,0),MATCH(DE$1,Grunddaten!$C$8:$BO$8,0)), "")&amp;""</f>
        <v>1000009376</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f t="shared" si="8"/>
        <v>2</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UAM</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1</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0</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f>IF(LEN(Input_Lieferant!B56)=0,"",Input_Lieferant!B56)</f>
        <v>48</v>
      </c>
      <c r="B49" s="164"/>
      <c r="C49" s="164"/>
      <c r="D49" s="164"/>
      <c r="E49" s="164"/>
      <c r="F49" s="164"/>
      <c r="G49" s="164"/>
      <c r="H49" s="164"/>
      <c r="I49" s="164"/>
      <c r="J49" s="164"/>
      <c r="K49" s="160" t="str">
        <f>_xlfn.IFNA(INDEX(Grunddaten!$C$9:$BO$159,MATCH($A49,Input_Lieferant!$B$9:$B$158,0),MATCH(K$1,Grunddaten!$C$8:$BO$8,0)), "")&amp;""</f>
        <v>V010</v>
      </c>
      <c r="L49" s="160" t="str">
        <f t="shared" si="5"/>
        <v>M</v>
      </c>
      <c r="M49" s="160" t="str">
        <f>_xlfn.IFNA(INDEX(Grunddaten!$C$9:$BO$159,MATCH($A49,Input_Lieferant!$B$9:$B$158,0),MATCH(M$1,Grunddaten!$C$8:$BO$8,0)), "")&amp;""</f>
        <v>ZX0000625</v>
      </c>
      <c r="N49" s="164"/>
      <c r="O49" s="160" t="str">
        <f>_xlfn.IFNA(INDEX(Input_Lieferant!$D$9:$BE$158,MATCH($A49,Input_Lieferant!$B$9:$B$158,0),MATCH(O$1,Input_Lieferant!$D$8:$BE$8,0)), "")&amp;""</f>
        <v>ST</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0.1</v>
      </c>
      <c r="AF49" s="160" t="str">
        <f>_xlfn.IFNA(INDEX(Input_Lieferant!$D$9:$BE$158,MATCH($A49,Input_Lieferant!$B$9:$B$158,0),MATCH(AF$1,Input_Lieferant!$D$8:$BE$8,0)),"")&amp;""</f>
        <v/>
      </c>
      <c r="AG49" s="160" t="str">
        <f>_xlfn.IFNA(INDEX(Input_Lieferant!$D$9:$BE$158,MATCH($A49,Input_Lieferant!$B$9:$B$158,0),MATCH(AG$1,Input_Lieferant!$D$8:$BE$8,0)),"")&amp;""</f>
        <v>KG</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V1</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10.000</v>
      </c>
      <c r="BC49" s="160" t="str">
        <f>TEXT(_xlfn.IFNA(INDEX(Input_Lieferant!$D$9:$BE$158,MATCH($A49,Input_Lieferant!$B$9:$B$158,0),MATCH(BC$1,Input_Lieferant!$D$8:$BE$8,0)),""), "0.000")&amp;""</f>
        <v>10.000</v>
      </c>
      <c r="BD49" s="160" t="str">
        <f>TEXT(_xlfn.IFNA(INDEX(Input_Lieferant!$D$9:$BE$158,MATCH($A49,Input_Lieferant!$B$9:$B$158,0),MATCH(BD$1,Input_Lieferant!$D$8:$BE$8,0)),""), "0.000")&amp;""</f>
        <v>10.000</v>
      </c>
      <c r="BE49" s="160" t="str">
        <f>TEXT(_xlfn.IFNA(INDEX(Input_Lieferant!$D$9:$BE$158,MATCH($A49,Input_Lieferant!$B$9:$B$158,0),MATCH(BE$1,Input_Lieferant!$D$8:$BE$8,0)),""), "0.000")&amp;""</f>
        <v>MM</v>
      </c>
      <c r="BF49" s="160" t="str">
        <f>_xlfn.IFNA(INDEX(Grunddaten!$C$9:$BO$159,MATCH($A49,Input_Lieferant!$B$9:$B$158,0),MATCH(BF$1,Grunddaten!$C$8:$BO$8,0)), "")&amp;""</f>
        <v>0077</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N</v>
      </c>
      <c r="BT49" s="164"/>
      <c r="BU49" s="164"/>
      <c r="BW49" s="164"/>
      <c r="BX49" s="160" t="str">
        <f>_xlfn.IFNA(INDEX(Grunddaten!$C$9:$BO$159,MATCH($A49,Input_Lieferant!$B$9:$B$158,0),MATCH(BX$1,Grunddaten!$C$8:$BO$8,0)), "")&amp;""</f>
        <v>6000</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V1</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CORSAIR MP600 PRO XT000122_48</v>
      </c>
      <c r="DE49" s="160" t="str">
        <f>_xlfn.IFNA(INDEX(Grunddaten!$C$9:$BO$159,MATCH($A49,Input_Lieferant!$B$9:$B$158,0),MATCH(DE$1,Grunddaten!$C$8:$BO$8,0)), "")&amp;""</f>
        <v>1000009376</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f t="shared" si="8"/>
        <v>2</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UAM</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1</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0</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f>IF(LEN(Input_Lieferant!B57)=0,"",Input_Lieferant!B57)</f>
        <v>49</v>
      </c>
      <c r="B50" s="164"/>
      <c r="C50" s="164"/>
      <c r="D50" s="164"/>
      <c r="E50" s="164"/>
      <c r="F50" s="164"/>
      <c r="G50" s="164"/>
      <c r="H50" s="164"/>
      <c r="I50" s="164"/>
      <c r="J50" s="164"/>
      <c r="K50" s="160" t="str">
        <f>_xlfn.IFNA(INDEX(Grunddaten!$C$9:$BO$159,MATCH($A50,Input_Lieferant!$B$9:$B$158,0),MATCH(K$1,Grunddaten!$C$8:$BO$8,0)), "")&amp;""</f>
        <v>V010</v>
      </c>
      <c r="L50" s="160" t="str">
        <f t="shared" si="5"/>
        <v>M</v>
      </c>
      <c r="M50" s="160" t="str">
        <f>_xlfn.IFNA(INDEX(Grunddaten!$C$9:$BO$159,MATCH($A50,Input_Lieferant!$B$9:$B$158,0),MATCH(M$1,Grunddaten!$C$8:$BO$8,0)), "")&amp;""</f>
        <v>ZX0000625</v>
      </c>
      <c r="N50" s="164"/>
      <c r="O50" s="160" t="str">
        <f>_xlfn.IFNA(INDEX(Input_Lieferant!$D$9:$BE$158,MATCH($A50,Input_Lieferant!$B$9:$B$158,0),MATCH(O$1,Input_Lieferant!$D$8:$BE$8,0)), "")&amp;""</f>
        <v>ST</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0.1</v>
      </c>
      <c r="AF50" s="160" t="str">
        <f>_xlfn.IFNA(INDEX(Input_Lieferant!$D$9:$BE$158,MATCH($A50,Input_Lieferant!$B$9:$B$158,0),MATCH(AF$1,Input_Lieferant!$D$8:$BE$8,0)),"")&amp;""</f>
        <v/>
      </c>
      <c r="AG50" s="160" t="str">
        <f>_xlfn.IFNA(INDEX(Input_Lieferant!$D$9:$BE$158,MATCH($A50,Input_Lieferant!$B$9:$B$158,0),MATCH(AG$1,Input_Lieferant!$D$8:$BE$8,0)),"")&amp;""</f>
        <v>KG</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V1</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10.000</v>
      </c>
      <c r="BC50" s="160" t="str">
        <f>TEXT(_xlfn.IFNA(INDEX(Input_Lieferant!$D$9:$BE$158,MATCH($A50,Input_Lieferant!$B$9:$B$158,0),MATCH(BC$1,Input_Lieferant!$D$8:$BE$8,0)),""), "0.000")&amp;""</f>
        <v>10.000</v>
      </c>
      <c r="BD50" s="160" t="str">
        <f>TEXT(_xlfn.IFNA(INDEX(Input_Lieferant!$D$9:$BE$158,MATCH($A50,Input_Lieferant!$B$9:$B$158,0),MATCH(BD$1,Input_Lieferant!$D$8:$BE$8,0)),""), "0.000")&amp;""</f>
        <v>10.000</v>
      </c>
      <c r="BE50" s="160" t="str">
        <f>TEXT(_xlfn.IFNA(INDEX(Input_Lieferant!$D$9:$BE$158,MATCH($A50,Input_Lieferant!$B$9:$B$158,0),MATCH(BE$1,Input_Lieferant!$D$8:$BE$8,0)),""), "0.000")&amp;""</f>
        <v>MM</v>
      </c>
      <c r="BF50" s="160" t="str">
        <f>_xlfn.IFNA(INDEX(Grunddaten!$C$9:$BO$159,MATCH($A50,Input_Lieferant!$B$9:$B$158,0),MATCH(BF$1,Grunddaten!$C$8:$BO$8,0)), "")&amp;""</f>
        <v>0077</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N</v>
      </c>
      <c r="BT50" s="164"/>
      <c r="BU50" s="164"/>
      <c r="BW50" s="164"/>
      <c r="BX50" s="160" t="str">
        <f>_xlfn.IFNA(INDEX(Grunddaten!$C$9:$BO$159,MATCH($A50,Input_Lieferant!$B$9:$B$158,0),MATCH(BX$1,Grunddaten!$C$8:$BO$8,0)), "")&amp;""</f>
        <v>6000</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V1</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CORSAIR MP600 PRO XT000122_49</v>
      </c>
      <c r="DE50" s="160" t="str">
        <f>_xlfn.IFNA(INDEX(Grunddaten!$C$9:$BO$159,MATCH($A50,Input_Lieferant!$B$9:$B$158,0),MATCH(DE$1,Grunddaten!$C$8:$BO$8,0)), "")&amp;""</f>
        <v>1000009376</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f t="shared" si="8"/>
        <v>2</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UAM</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1</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0</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f>IF(LEN(Input_Lieferant!B58)=0,"",Input_Lieferant!B58)</f>
        <v>50</v>
      </c>
      <c r="B51" s="164"/>
      <c r="C51" s="164"/>
      <c r="D51" s="164"/>
      <c r="E51" s="164"/>
      <c r="F51" s="164"/>
      <c r="G51" s="164"/>
      <c r="H51" s="164"/>
      <c r="I51" s="164"/>
      <c r="J51" s="164"/>
      <c r="K51" s="160" t="str">
        <f>_xlfn.IFNA(INDEX(Grunddaten!$C$9:$BO$159,MATCH($A51,Input_Lieferant!$B$9:$B$158,0),MATCH(K$1,Grunddaten!$C$8:$BO$8,0)), "")&amp;""</f>
        <v>V010</v>
      </c>
      <c r="L51" s="160" t="str">
        <f t="shared" si="5"/>
        <v>M</v>
      </c>
      <c r="M51" s="160" t="str">
        <f>_xlfn.IFNA(INDEX(Grunddaten!$C$9:$BO$159,MATCH($A51,Input_Lieferant!$B$9:$B$158,0),MATCH(M$1,Grunddaten!$C$8:$BO$8,0)), "")&amp;""</f>
        <v>ZX0000625</v>
      </c>
      <c r="N51" s="164"/>
      <c r="O51" s="160" t="str">
        <f>_xlfn.IFNA(INDEX(Input_Lieferant!$D$9:$BE$158,MATCH($A51,Input_Lieferant!$B$9:$B$158,0),MATCH(O$1,Input_Lieferant!$D$8:$BE$8,0)), "")&amp;""</f>
        <v>ST</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0.1</v>
      </c>
      <c r="AF51" s="160" t="str">
        <f>_xlfn.IFNA(INDEX(Input_Lieferant!$D$9:$BE$158,MATCH($A51,Input_Lieferant!$B$9:$B$158,0),MATCH(AF$1,Input_Lieferant!$D$8:$BE$8,0)),"")&amp;""</f>
        <v/>
      </c>
      <c r="AG51" s="160" t="str">
        <f>_xlfn.IFNA(INDEX(Input_Lieferant!$D$9:$BE$158,MATCH($A51,Input_Lieferant!$B$9:$B$158,0),MATCH(AG$1,Input_Lieferant!$D$8:$BE$8,0)),"")&amp;""</f>
        <v>KG</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V1</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10.000</v>
      </c>
      <c r="BC51" s="160" t="str">
        <f>TEXT(_xlfn.IFNA(INDEX(Input_Lieferant!$D$9:$BE$158,MATCH($A51,Input_Lieferant!$B$9:$B$158,0),MATCH(BC$1,Input_Lieferant!$D$8:$BE$8,0)),""), "0.000")&amp;""</f>
        <v>10.000</v>
      </c>
      <c r="BD51" s="160" t="str">
        <f>TEXT(_xlfn.IFNA(INDEX(Input_Lieferant!$D$9:$BE$158,MATCH($A51,Input_Lieferant!$B$9:$B$158,0),MATCH(BD$1,Input_Lieferant!$D$8:$BE$8,0)),""), "0.000")&amp;""</f>
        <v>10.000</v>
      </c>
      <c r="BE51" s="160" t="str">
        <f>TEXT(_xlfn.IFNA(INDEX(Input_Lieferant!$D$9:$BE$158,MATCH($A51,Input_Lieferant!$B$9:$B$158,0),MATCH(BE$1,Input_Lieferant!$D$8:$BE$8,0)),""), "0.000")&amp;""</f>
        <v>MM</v>
      </c>
      <c r="BF51" s="160" t="str">
        <f>_xlfn.IFNA(INDEX(Grunddaten!$C$9:$BO$159,MATCH($A51,Input_Lieferant!$B$9:$B$158,0),MATCH(BF$1,Grunddaten!$C$8:$BO$8,0)), "")&amp;""</f>
        <v>0077</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N</v>
      </c>
      <c r="BT51" s="164"/>
      <c r="BU51" s="164"/>
      <c r="BW51" s="164"/>
      <c r="BX51" s="160" t="str">
        <f>_xlfn.IFNA(INDEX(Grunddaten!$C$9:$BO$159,MATCH($A51,Input_Lieferant!$B$9:$B$158,0),MATCH(BX$1,Grunddaten!$C$8:$BO$8,0)), "")&amp;""</f>
        <v>6000</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V1</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CORSAIR MP600 PRO XT000122_50</v>
      </c>
      <c r="DE51" s="160" t="str">
        <f>_xlfn.IFNA(INDEX(Grunddaten!$C$9:$BO$159,MATCH($A51,Input_Lieferant!$B$9:$B$158,0),MATCH(DE$1,Grunddaten!$C$8:$BO$8,0)), "")&amp;""</f>
        <v>1000009376</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f t="shared" si="8"/>
        <v>2</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UAM</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1</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0</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8" t="s">
        <v>33438</v>
      </c>
      <c r="B4" s="364" t="s">
        <v>66</v>
      </c>
      <c r="C4" s="367" t="s">
        <v>1</v>
      </c>
      <c r="D4" s="367" t="s">
        <v>0</v>
      </c>
      <c r="E4" s="366" t="s">
        <v>25</v>
      </c>
      <c r="F4" s="365" t="s">
        <v>67</v>
      </c>
      <c r="G4" s="364" t="s">
        <v>52</v>
      </c>
    </row>
    <row r="5" spans="1:7" x14ac:dyDescent="0.4">
      <c r="A5" s="164"/>
      <c r="B5" s="164"/>
      <c r="C5" s="160">
        <f>IF(Input_Lieferant!B9="","",Input_Lieferant!B9)</f>
        <v>1</v>
      </c>
      <c r="D5" s="160" t="str">
        <f>IF(C5&lt;&gt;"","D","")</f>
        <v>D</v>
      </c>
      <c r="E5" s="160" t="str">
        <f>_xlfn.IFNA(INDEX(Input_Lieferant!$D$9:$BE$158,MATCH($C5,Input_Lieferant!$B$9:$B$158,0),MATCH($E$3,Input_Lieferant!$D$8:$BE$8,0)),"")</f>
        <v>CORSAIR MP600 PRO XT 8 TB, SSD 001</v>
      </c>
      <c r="F5" s="164"/>
      <c r="G5" s="164"/>
    </row>
    <row r="6" spans="1:7" x14ac:dyDescent="0.4">
      <c r="A6" s="164"/>
      <c r="B6" s="164"/>
      <c r="C6" s="160">
        <f>IF(Input_Lieferant!B9="","",Input_Lieferant!B9)</f>
        <v>1</v>
      </c>
      <c r="D6" s="160" t="str">
        <f>IF(C6&lt;&gt;"","F","")</f>
        <v>F</v>
      </c>
      <c r="E6" s="160" t="str">
        <f>_xlfn.IFNA(INDEX(Input_Lieferant!$D$9:$BE$158,MATCH($C6,Input_Lieferant!$B$9:$B$158,0),MATCH($E$2,Input_Lieferant!$D$8:$BE$8,0)),"")</f>
        <v>CORSAIR MP600 PRO XT 8 TB, SSD 001</v>
      </c>
      <c r="F6" s="164"/>
      <c r="G6" s="164"/>
    </row>
    <row r="7" spans="1:7" x14ac:dyDescent="0.4">
      <c r="A7" s="164"/>
      <c r="B7" s="164"/>
      <c r="C7" s="160">
        <f>IF(Input_Lieferant!B9="","",Input_Lieferant!B9)</f>
        <v>1</v>
      </c>
      <c r="D7" s="160" t="str">
        <f>IF(C7&lt;&gt;"","E","")</f>
        <v>E</v>
      </c>
      <c r="E7" s="160" t="str">
        <f>_xlfn.IFNA(INDEX(Input_Lieferant!$D$9:$BE$158,MATCH($C7,Input_Lieferant!$B$9:$B$158,0),MATCH($E$1,Input_Lieferant!$D$8:$BE$8,0)),"")</f>
        <v>CORSAIR MP600 PRO XT 8 TB, SSD 001</v>
      </c>
      <c r="F7" s="164"/>
      <c r="G7" s="164"/>
    </row>
    <row r="8" spans="1:7" x14ac:dyDescent="0.4">
      <c r="A8" s="164"/>
      <c r="B8" s="164"/>
      <c r="C8" s="160">
        <f>IFERROR(IF(AND(C5=C6, C6=C7),IF(C5+1&gt;MATCH(0,Input_Lieferant!$B$9:$B$158,-1),"",C5+1),C5),"")</f>
        <v>2</v>
      </c>
      <c r="D8" s="160" t="str">
        <f t="shared" ref="D8:D71" si="0">IF(C8&lt;&gt;"",D5,"")</f>
        <v>D</v>
      </c>
      <c r="E8" s="160" t="str">
        <f>_xlfn.IFNA(INDEX(Input_Lieferant!$D$9:$BE$158,MATCH($C8,Input_Lieferant!$B$9:$B$158,0),MATCH($E$3,Input_Lieferant!$D$8:$BE$8,0)),"")</f>
        <v>CORSAIR MP600 PRO XT 8 TB, SSD 002</v>
      </c>
      <c r="F8" s="164"/>
      <c r="G8" s="164"/>
    </row>
    <row r="9" spans="1:7" x14ac:dyDescent="0.4">
      <c r="A9" s="164"/>
      <c r="B9" s="164"/>
      <c r="C9" s="160">
        <f>IFERROR(IF(AND(C5=C6, C6=C7),IF(C6+1&gt;MATCH(0,Input_Lieferant!$B$9:$B$158,-1),"",C6+1),C6),"")</f>
        <v>2</v>
      </c>
      <c r="D9" s="160" t="str">
        <f t="shared" si="0"/>
        <v>F</v>
      </c>
      <c r="E9" s="160" t="str">
        <f>_xlfn.IFNA(INDEX(Input_Lieferant!$D$9:$BE$158,MATCH($C9,Input_Lieferant!$B$9:$B$158,0),MATCH($E$2,Input_Lieferant!$D$8:$BE$8,0)),"")</f>
        <v>CORSAIR MP600 PRO XT 8 TB, SSD 002</v>
      </c>
      <c r="F9" s="164"/>
      <c r="G9" s="164"/>
    </row>
    <row r="10" spans="1:7" x14ac:dyDescent="0.4">
      <c r="A10" s="164"/>
      <c r="B10" s="164"/>
      <c r="C10" s="160">
        <f>IFERROR(IF(AND(C5=C6, C6=C7),IF(C7+1&gt;MATCH(0,Input_Lieferant!$B$9:$B$158,-1),"",C7+1),C7),"")</f>
        <v>2</v>
      </c>
      <c r="D10" s="160" t="str">
        <f t="shared" si="0"/>
        <v>E</v>
      </c>
      <c r="E10" s="160" t="str">
        <f>_xlfn.IFNA(INDEX(Input_Lieferant!$D$9:$BE$158,MATCH($C10,Input_Lieferant!$B$9:$B$158,0),MATCH($E$1,Input_Lieferant!$D$8:$BE$8,0)),"")</f>
        <v>CORSAIR MP600 PRO XT 8 TB, SSD 002</v>
      </c>
      <c r="F10" s="164"/>
      <c r="G10" s="164"/>
    </row>
    <row r="11" spans="1:7" x14ac:dyDescent="0.4">
      <c r="A11" s="164"/>
      <c r="B11" s="164"/>
      <c r="C11" s="160">
        <f>IFERROR(IF(AND(C8=C9, C9=C10),IF(C8+1&gt;MATCH(0,Input_Lieferant!$B$9:$B$158,-1),"",C8+1),C8),"")</f>
        <v>3</v>
      </c>
      <c r="D11" s="160" t="str">
        <f t="shared" si="0"/>
        <v>D</v>
      </c>
      <c r="E11" s="160" t="str">
        <f>_xlfn.IFNA(INDEX(Input_Lieferant!$D$9:$BE$158,MATCH($C11,Input_Lieferant!$B$9:$B$158,0),MATCH($E$3,Input_Lieferant!$D$8:$BE$8,0)),"")</f>
        <v>CORSAIR MP600 PRO XT 8 TB, SSD 003</v>
      </c>
      <c r="F11" s="164"/>
      <c r="G11" s="164"/>
    </row>
    <row r="12" spans="1:7" x14ac:dyDescent="0.4">
      <c r="A12" s="164"/>
      <c r="B12" s="164"/>
      <c r="C12" s="160">
        <f>IFERROR(IF(AND(C8=C9, C9=C10),IF(C9+1&gt;MATCH(0,Input_Lieferant!$B$9:$B$158,-1),"",C9+1),C9),"")</f>
        <v>3</v>
      </c>
      <c r="D12" s="160" t="str">
        <f t="shared" si="0"/>
        <v>F</v>
      </c>
      <c r="E12" s="160" t="str">
        <f>_xlfn.IFNA(INDEX(Input_Lieferant!$D$9:$BE$158,MATCH($C12,Input_Lieferant!$B$9:$B$158,0),MATCH($E$2,Input_Lieferant!$D$8:$BE$8,0)),"")</f>
        <v>CORSAIR MP600 PRO XT 8 TB, SSD 003</v>
      </c>
      <c r="F12" s="164"/>
      <c r="G12" s="164"/>
    </row>
    <row r="13" spans="1:7" x14ac:dyDescent="0.4">
      <c r="A13" s="164"/>
      <c r="B13" s="164"/>
      <c r="C13" s="160">
        <f>IFERROR(IF(AND(C8=C9, C9=C10),IF(C10+1&gt;MATCH(0,Input_Lieferant!$B$9:$B$158,-1),"",C10+1),C10),"")</f>
        <v>3</v>
      </c>
      <c r="D13" s="160" t="str">
        <f t="shared" si="0"/>
        <v>E</v>
      </c>
      <c r="E13" s="160" t="str">
        <f>_xlfn.IFNA(INDEX(Input_Lieferant!$D$9:$BE$158,MATCH($C13,Input_Lieferant!$B$9:$B$158,0),MATCH($E$1,Input_Lieferant!$D$8:$BE$8,0)),"")</f>
        <v>CORSAIR MP600 PRO XT 8 TB, SSD 003</v>
      </c>
      <c r="F13" s="164"/>
      <c r="G13" s="164"/>
    </row>
    <row r="14" spans="1:7" x14ac:dyDescent="0.4">
      <c r="A14" s="164"/>
      <c r="B14" s="164"/>
      <c r="C14" s="160">
        <f>IFERROR(IF(AND(C11=C12, C12=C13),IF(C11+1&gt;MATCH(0,Input_Lieferant!$B$9:$B$158,-1),"",C11+1),C11),"")</f>
        <v>4</v>
      </c>
      <c r="D14" s="160" t="str">
        <f t="shared" si="0"/>
        <v>D</v>
      </c>
      <c r="E14" s="160" t="str">
        <f>_xlfn.IFNA(INDEX(Input_Lieferant!$D$9:$BE$158,MATCH($C14,Input_Lieferant!$B$9:$B$158,0),MATCH($E$3,Input_Lieferant!$D$8:$BE$8,0)),"")</f>
        <v>CORSAIR MP600 PRO XT 8 TB, SSD 004</v>
      </c>
      <c r="F14" s="164"/>
      <c r="G14" s="164"/>
    </row>
    <row r="15" spans="1:7" x14ac:dyDescent="0.4">
      <c r="A15" s="164"/>
      <c r="B15" s="164"/>
      <c r="C15" s="160">
        <f>IFERROR(IF(AND(C11=C12, C12=C13),IF(C12+1&gt;MATCH(0,Input_Lieferant!$B$9:$B$158,-1),"",C12+1),C12),"")</f>
        <v>4</v>
      </c>
      <c r="D15" s="160" t="str">
        <f t="shared" si="0"/>
        <v>F</v>
      </c>
      <c r="E15" s="160" t="str">
        <f>_xlfn.IFNA(INDEX(Input_Lieferant!$D$9:$BE$158,MATCH($C15,Input_Lieferant!$B$9:$B$158,0),MATCH($E$2,Input_Lieferant!$D$8:$BE$8,0)),"")</f>
        <v>CORSAIR MP600 PRO XT 8 TB, SSD 004</v>
      </c>
      <c r="F15" s="164"/>
      <c r="G15" s="164"/>
    </row>
    <row r="16" spans="1:7" x14ac:dyDescent="0.4">
      <c r="A16" s="164"/>
      <c r="B16" s="164"/>
      <c r="C16" s="160">
        <f>IFERROR(IF(AND(C11=C12, C12=C13),IF(C13+1&gt;MATCH(0,Input_Lieferant!$B$9:$B$158,-1),"",C13+1),C13),"")</f>
        <v>4</v>
      </c>
      <c r="D16" s="160" t="str">
        <f t="shared" si="0"/>
        <v>E</v>
      </c>
      <c r="E16" s="160" t="str">
        <f>_xlfn.IFNA(INDEX(Input_Lieferant!$D$9:$BE$158,MATCH($C16,Input_Lieferant!$B$9:$B$158,0),MATCH($E$1,Input_Lieferant!$D$8:$BE$8,0)),"")</f>
        <v>CORSAIR MP600 PRO XT 8 TB, SSD 004</v>
      </c>
      <c r="F16" s="164"/>
      <c r="G16" s="164"/>
    </row>
    <row r="17" spans="1:7" x14ac:dyDescent="0.4">
      <c r="A17" s="164"/>
      <c r="B17" s="164"/>
      <c r="C17" s="160">
        <f>IFERROR(IF(AND(C14=C15, C15=C16),IF(C14+1&gt;MATCH(0,Input_Lieferant!$B$9:$B$158,-1),"",C14+1),C14),"")</f>
        <v>5</v>
      </c>
      <c r="D17" s="160" t="str">
        <f t="shared" si="0"/>
        <v>D</v>
      </c>
      <c r="E17" s="160" t="str">
        <f>_xlfn.IFNA(INDEX(Input_Lieferant!$D$9:$BE$158,MATCH($C17,Input_Lieferant!$B$9:$B$158,0),MATCH($E$3,Input_Lieferant!$D$8:$BE$8,0)),"")</f>
        <v>CORSAIR MP600 PRO XT 8 TB, SSD 005</v>
      </c>
      <c r="F17" s="164"/>
      <c r="G17" s="164"/>
    </row>
    <row r="18" spans="1:7" x14ac:dyDescent="0.4">
      <c r="A18" s="164"/>
      <c r="B18" s="164"/>
      <c r="C18" s="160">
        <f>IFERROR(IF(AND(C14=C15, C15=C16),IF(C15+1&gt;MATCH(0,Input_Lieferant!$B$9:$B$158,-1),"",C15+1),C15),"")</f>
        <v>5</v>
      </c>
      <c r="D18" s="160" t="str">
        <f t="shared" si="0"/>
        <v>F</v>
      </c>
      <c r="E18" s="160" t="str">
        <f>_xlfn.IFNA(INDEX(Input_Lieferant!$D$9:$BE$158,MATCH($C18,Input_Lieferant!$B$9:$B$158,0),MATCH($E$2,Input_Lieferant!$D$8:$BE$8,0)),"")</f>
        <v>CORSAIR MP600 PRO XT 8 TB, SSD 005</v>
      </c>
      <c r="F18" s="164"/>
      <c r="G18" s="164"/>
    </row>
    <row r="19" spans="1:7" x14ac:dyDescent="0.4">
      <c r="A19" s="164"/>
      <c r="B19" s="164"/>
      <c r="C19" s="160">
        <f>IFERROR(IF(AND(C14=C15, C15=C16),IF(C16+1&gt;MATCH(0,Input_Lieferant!$B$9:$B$158,-1),"",C16+1),C16),"")</f>
        <v>5</v>
      </c>
      <c r="D19" s="160" t="str">
        <f t="shared" si="0"/>
        <v>E</v>
      </c>
      <c r="E19" s="160" t="str">
        <f>_xlfn.IFNA(INDEX(Input_Lieferant!$D$9:$BE$158,MATCH($C19,Input_Lieferant!$B$9:$B$158,0),MATCH($E$1,Input_Lieferant!$D$8:$BE$8,0)),"")</f>
        <v>CORSAIR MP600 PRO XT 8 TB, SSD 005</v>
      </c>
      <c r="F19" s="164"/>
      <c r="G19" s="164"/>
    </row>
    <row r="20" spans="1:7" x14ac:dyDescent="0.4">
      <c r="A20" s="164"/>
      <c r="B20" s="164"/>
      <c r="C20" s="160">
        <f>IFERROR(IF(AND(C17=C18, C18=C19),IF(C17+1&gt;MATCH(0,Input_Lieferant!$B$9:$B$158,-1),"",C17+1),C17),"")</f>
        <v>6</v>
      </c>
      <c r="D20" s="160" t="str">
        <f t="shared" si="0"/>
        <v>D</v>
      </c>
      <c r="E20" s="160" t="str">
        <f>_xlfn.IFNA(INDEX(Input_Lieferant!$D$9:$BE$158,MATCH($C20,Input_Lieferant!$B$9:$B$158,0),MATCH($E$3,Input_Lieferant!$D$8:$BE$8,0)),"")</f>
        <v>CORSAIR MP600 PRO XT 8 TB, SSD 006</v>
      </c>
      <c r="F20" s="164"/>
      <c r="G20" s="164"/>
    </row>
    <row r="21" spans="1:7" x14ac:dyDescent="0.4">
      <c r="A21" s="164"/>
      <c r="B21" s="164"/>
      <c r="C21" s="160">
        <f>IFERROR(IF(AND(C17=C18, C18=C19),IF(C18+1&gt;MATCH(0,Input_Lieferant!$B$9:$B$158,-1),"",C18+1),C18),"")</f>
        <v>6</v>
      </c>
      <c r="D21" s="160" t="str">
        <f t="shared" si="0"/>
        <v>F</v>
      </c>
      <c r="E21" s="160" t="str">
        <f>_xlfn.IFNA(INDEX(Input_Lieferant!$D$9:$BE$158,MATCH($C21,Input_Lieferant!$B$9:$B$158,0),MATCH($E$2,Input_Lieferant!$D$8:$BE$8,0)),"")</f>
        <v>CORSAIR MP600 PRO XT 8 TB, SSD 006</v>
      </c>
      <c r="F21" s="164"/>
      <c r="G21" s="164"/>
    </row>
    <row r="22" spans="1:7" x14ac:dyDescent="0.4">
      <c r="A22" s="164"/>
      <c r="B22" s="164"/>
      <c r="C22" s="160">
        <f>IFERROR(IF(AND(C17=C18, C18=C19),IF(C19+1&gt;MATCH(0,Input_Lieferant!$B$9:$B$158,-1),"",C19+1),C19),"")</f>
        <v>6</v>
      </c>
      <c r="D22" s="160" t="str">
        <f t="shared" si="0"/>
        <v>E</v>
      </c>
      <c r="E22" s="160" t="str">
        <f>_xlfn.IFNA(INDEX(Input_Lieferant!$D$9:$BE$158,MATCH($C22,Input_Lieferant!$B$9:$B$158,0),MATCH($E$1,Input_Lieferant!$D$8:$BE$8,0)),"")</f>
        <v>CORSAIR MP600 PRO XT 8 TB, SSD 006</v>
      </c>
      <c r="F22" s="164"/>
      <c r="G22" s="164"/>
    </row>
    <row r="23" spans="1:7" x14ac:dyDescent="0.4">
      <c r="A23" s="164"/>
      <c r="B23" s="164"/>
      <c r="C23" s="160">
        <f>IFERROR(IF(AND(C20=C21, C21=C22),IF(C20+1&gt;MATCH(0,Input_Lieferant!$B$9:$B$158,-1),"",C20+1),C20),"")</f>
        <v>7</v>
      </c>
      <c r="D23" s="160" t="str">
        <f t="shared" si="0"/>
        <v>D</v>
      </c>
      <c r="E23" s="160" t="str">
        <f>_xlfn.IFNA(INDEX(Input_Lieferant!$D$9:$BE$158,MATCH($C23,Input_Lieferant!$B$9:$B$158,0),MATCH($E$1,Input_Lieferant!$D$8:$BE$8,0)),"")</f>
        <v>CORSAIR MP600 PRO XT 8 TB, SSD 007</v>
      </c>
      <c r="F23" s="164"/>
      <c r="G23" s="164"/>
    </row>
    <row r="24" spans="1:7" x14ac:dyDescent="0.4">
      <c r="A24" s="164"/>
      <c r="B24" s="164"/>
      <c r="C24" s="160">
        <f>IFERROR(IF(AND(C20=C21, C21=C22),IF(C21+1&gt;MATCH(0,Input_Lieferant!$B$9:$B$158,-1),"",C21+1),C21),"")</f>
        <v>7</v>
      </c>
      <c r="D24" s="160" t="str">
        <f t="shared" si="0"/>
        <v>F</v>
      </c>
      <c r="E24" s="160" t="str">
        <f>_xlfn.IFNA(INDEX(Input_Lieferant!$D$9:$BE$158,MATCH($C24,Input_Lieferant!$B$9:$B$158,0),MATCH($E$1,Input_Lieferant!$D$8:$BE$8,0)),"")</f>
        <v>CORSAIR MP600 PRO XT 8 TB, SSD 007</v>
      </c>
      <c r="F24" s="164"/>
      <c r="G24" s="164"/>
    </row>
    <row r="25" spans="1:7" x14ac:dyDescent="0.4">
      <c r="A25" s="164"/>
      <c r="B25" s="164"/>
      <c r="C25" s="160">
        <f>IFERROR(IF(AND(C20=C21, C21=C22),IF(C22+1&gt;MATCH(0,Input_Lieferant!$B$9:$B$158,-1),"",C22+1),C22),"")</f>
        <v>7</v>
      </c>
      <c r="D25" s="160" t="str">
        <f t="shared" si="0"/>
        <v>E</v>
      </c>
      <c r="E25" s="160" t="str">
        <f>_xlfn.IFNA(INDEX(Input_Lieferant!$D$9:$BE$158,MATCH($C25,Input_Lieferant!$B$9:$B$158,0),MATCH($E$1,Input_Lieferant!$D$8:$BE$8,0)),"")</f>
        <v>CORSAIR MP600 PRO XT 8 TB, SSD 007</v>
      </c>
      <c r="F25" s="164"/>
      <c r="G25" s="164"/>
    </row>
    <row r="26" spans="1:7" x14ac:dyDescent="0.4">
      <c r="A26" s="164"/>
      <c r="B26" s="164"/>
      <c r="C26" s="160">
        <f>IFERROR(IF(AND(C23=C24, C24=C25),IF(C23+1&gt;MATCH(0,Input_Lieferant!$B$9:$B$158,-1),"",C23+1),C23),"")</f>
        <v>8</v>
      </c>
      <c r="D26" s="160" t="str">
        <f t="shared" si="0"/>
        <v>D</v>
      </c>
      <c r="E26" s="160" t="str">
        <f>_xlfn.IFNA(INDEX(Input_Lieferant!$D$9:$BE$158,MATCH($C26,Input_Lieferant!$B$9:$B$158,0),MATCH($E$1,Input_Lieferant!$D$8:$BE$8,0)),"")</f>
        <v>CORSAIR MP600 PRO XT 8 TB, SSD 008</v>
      </c>
      <c r="F26" s="164"/>
      <c r="G26" s="164"/>
    </row>
    <row r="27" spans="1:7" x14ac:dyDescent="0.4">
      <c r="A27" s="164"/>
      <c r="B27" s="164"/>
      <c r="C27" s="160">
        <f>IFERROR(IF(AND(C23=C24, C24=C25),IF(C24+1&gt;MATCH(0,Input_Lieferant!$B$9:$B$158,-1),"",C24+1),C24),"")</f>
        <v>8</v>
      </c>
      <c r="D27" s="160" t="str">
        <f t="shared" si="0"/>
        <v>F</v>
      </c>
      <c r="E27" s="160" t="str">
        <f>_xlfn.IFNA(INDEX(Input_Lieferant!$D$9:$BE$158,MATCH($C27,Input_Lieferant!$B$9:$B$158,0),MATCH($E$1,Input_Lieferant!$D$8:$BE$8,0)),"")</f>
        <v>CORSAIR MP600 PRO XT 8 TB, SSD 008</v>
      </c>
      <c r="F27" s="164"/>
      <c r="G27" s="164"/>
    </row>
    <row r="28" spans="1:7" x14ac:dyDescent="0.4">
      <c r="A28" s="164"/>
      <c r="B28" s="164"/>
      <c r="C28" s="160">
        <f>IFERROR(IF(AND(C23=C24, C24=C25),IF(C25+1&gt;MATCH(0,Input_Lieferant!$B$9:$B$158,-1),"",C25+1),C25),"")</f>
        <v>8</v>
      </c>
      <c r="D28" s="160" t="str">
        <f t="shared" si="0"/>
        <v>E</v>
      </c>
      <c r="E28" s="160" t="str">
        <f>_xlfn.IFNA(INDEX(Input_Lieferant!$D$9:$BE$158,MATCH($C28,Input_Lieferant!$B$9:$B$158,0),MATCH($E$1,Input_Lieferant!$D$8:$BE$8,0)),"")</f>
        <v>CORSAIR MP600 PRO XT 8 TB, SSD 008</v>
      </c>
      <c r="F28" s="164"/>
      <c r="G28" s="164"/>
    </row>
    <row r="29" spans="1:7" x14ac:dyDescent="0.4">
      <c r="A29" s="164"/>
      <c r="B29" s="164"/>
      <c r="C29" s="160">
        <f>IFERROR(IF(AND(C26=C27, C27=C28),IF(C26+1&gt;MATCH(0,Input_Lieferant!$B$9:$B$158,-1),"",C26+1),C26),"")</f>
        <v>9</v>
      </c>
      <c r="D29" s="160" t="str">
        <f t="shared" si="0"/>
        <v>D</v>
      </c>
      <c r="E29" s="160" t="str">
        <f>_xlfn.IFNA(INDEX(Input_Lieferant!$D$9:$BE$158,MATCH($C29,Input_Lieferant!$B$9:$B$158,0),MATCH($E$1,Input_Lieferant!$D$8:$BE$8,0)),"")</f>
        <v>CORSAIR MP600 PRO XT 8 TB, SSD 009</v>
      </c>
      <c r="F29" s="164"/>
      <c r="G29" s="164"/>
    </row>
    <row r="30" spans="1:7" x14ac:dyDescent="0.4">
      <c r="A30" s="164"/>
      <c r="B30" s="164"/>
      <c r="C30" s="160">
        <f>IFERROR(IF(AND(C26=C27, C27=C28),IF(C27+1&gt;MATCH(0,Input_Lieferant!$B$9:$B$158,-1),"",C27+1),C27),"")</f>
        <v>9</v>
      </c>
      <c r="D30" s="160" t="str">
        <f t="shared" si="0"/>
        <v>F</v>
      </c>
      <c r="E30" s="160" t="str">
        <f>_xlfn.IFNA(INDEX(Input_Lieferant!$D$9:$BE$158,MATCH($C30,Input_Lieferant!$B$9:$B$158,0),MATCH($E$1,Input_Lieferant!$D$8:$BE$8,0)),"")</f>
        <v>CORSAIR MP600 PRO XT 8 TB, SSD 009</v>
      </c>
      <c r="F30" s="164"/>
      <c r="G30" s="164"/>
    </row>
    <row r="31" spans="1:7" x14ac:dyDescent="0.4">
      <c r="A31" s="164"/>
      <c r="B31" s="164"/>
      <c r="C31" s="160">
        <f>IFERROR(IF(AND(C26=C27, C27=C28),IF(C28+1&gt;MATCH(0,Input_Lieferant!$B$9:$B$158,-1),"",C28+1),C28),"")</f>
        <v>9</v>
      </c>
      <c r="D31" s="160" t="str">
        <f t="shared" si="0"/>
        <v>E</v>
      </c>
      <c r="E31" s="160" t="str">
        <f>_xlfn.IFNA(INDEX(Input_Lieferant!$D$9:$BE$158,MATCH($C31,Input_Lieferant!$B$9:$B$158,0),MATCH($E$1,Input_Lieferant!$D$8:$BE$8,0)),"")</f>
        <v>CORSAIR MP600 PRO XT 8 TB, SSD 009</v>
      </c>
      <c r="F31" s="164"/>
      <c r="G31" s="164"/>
    </row>
    <row r="32" spans="1:7" x14ac:dyDescent="0.4">
      <c r="A32" s="164"/>
      <c r="B32" s="164"/>
      <c r="C32" s="160">
        <f>IFERROR(IF(AND(C29=C30, C30=C31),IF(C29+1&gt;MATCH(0,Input_Lieferant!$B$9:$B$158,-1),"",C29+1),C29),"")</f>
        <v>10</v>
      </c>
      <c r="D32" s="160" t="str">
        <f t="shared" si="0"/>
        <v>D</v>
      </c>
      <c r="E32" s="160" t="str">
        <f>_xlfn.IFNA(INDEX(Input_Lieferant!$D$9:$BE$158,MATCH($C32,Input_Lieferant!$B$9:$B$158,0),MATCH($E$1,Input_Lieferant!$D$8:$BE$8,0)),"")</f>
        <v>CORSAIR MP600 PRO XT 8 TB, SSD 010</v>
      </c>
      <c r="F32" s="164"/>
      <c r="G32" s="164"/>
    </row>
    <row r="33" spans="1:7" x14ac:dyDescent="0.4">
      <c r="A33" s="164"/>
      <c r="B33" s="164"/>
      <c r="C33" s="160">
        <f>IFERROR(IF(AND(C29=C30, C30=C31),IF(C30+1&gt;MATCH(0,Input_Lieferant!$B$9:$B$158,-1),"",C30+1),C30),"")</f>
        <v>10</v>
      </c>
      <c r="D33" s="160" t="str">
        <f t="shared" si="0"/>
        <v>F</v>
      </c>
      <c r="E33" s="160" t="str">
        <f>_xlfn.IFNA(INDEX(Input_Lieferant!$D$9:$BE$158,MATCH($C33,Input_Lieferant!$B$9:$B$158,0),MATCH($E$1,Input_Lieferant!$D$8:$BE$8,0)),"")</f>
        <v>CORSAIR MP600 PRO XT 8 TB, SSD 010</v>
      </c>
      <c r="F33" s="164"/>
      <c r="G33" s="164"/>
    </row>
    <row r="34" spans="1:7" x14ac:dyDescent="0.4">
      <c r="A34" s="164"/>
      <c r="B34" s="164"/>
      <c r="C34" s="160">
        <f>IFERROR(IF(AND(C29=C30, C30=C31),IF(C31+1&gt;MATCH(0,Input_Lieferant!$B$9:$B$158,-1),"",C31+1),C31),"")</f>
        <v>10</v>
      </c>
      <c r="D34" s="160" t="str">
        <f t="shared" si="0"/>
        <v>E</v>
      </c>
      <c r="E34" s="160" t="str">
        <f>_xlfn.IFNA(INDEX(Input_Lieferant!$D$9:$BE$158,MATCH($C34,Input_Lieferant!$B$9:$B$158,0),MATCH($E$1,Input_Lieferant!$D$8:$BE$8,0)),"")</f>
        <v>CORSAIR MP600 PRO XT 8 TB, SSD 010</v>
      </c>
      <c r="F34" s="164"/>
      <c r="G34" s="164"/>
    </row>
    <row r="35" spans="1:7" x14ac:dyDescent="0.4">
      <c r="A35" s="164"/>
      <c r="B35" s="164"/>
      <c r="C35" s="160">
        <f>IFERROR(IF(AND(C32=C33, C33=C34),IF(C32+1&gt;MATCH(0,Input_Lieferant!$B$9:$B$158,-1),"",C32+1),C32),"")</f>
        <v>11</v>
      </c>
      <c r="D35" s="160" t="str">
        <f t="shared" si="0"/>
        <v>D</v>
      </c>
      <c r="E35" s="160" t="str">
        <f>_xlfn.IFNA(INDEX(Input_Lieferant!$D$9:$BE$158,MATCH($C35,Input_Lieferant!$B$9:$B$158,0),MATCH($E$1,Input_Lieferant!$D$8:$BE$8,0)),"")</f>
        <v>CORSAIR MP600 PRO XT 8 TB, SSD 011</v>
      </c>
      <c r="F35" s="164"/>
      <c r="G35" s="164"/>
    </row>
    <row r="36" spans="1:7" x14ac:dyDescent="0.4">
      <c r="A36" s="164"/>
      <c r="B36" s="164"/>
      <c r="C36" s="160">
        <f>IFERROR(IF(AND(C32=C33, C33=C34),IF(C33+1&gt;MATCH(0,Input_Lieferant!$B$9:$B$158,-1),"",C33+1),C33),"")</f>
        <v>11</v>
      </c>
      <c r="D36" s="160" t="str">
        <f t="shared" si="0"/>
        <v>F</v>
      </c>
      <c r="E36" s="160" t="str">
        <f>_xlfn.IFNA(INDEX(Input_Lieferant!$D$9:$BE$158,MATCH($C36,Input_Lieferant!$B$9:$B$158,0),MATCH($E$1,Input_Lieferant!$D$8:$BE$8,0)),"")</f>
        <v>CORSAIR MP600 PRO XT 8 TB, SSD 011</v>
      </c>
      <c r="F36" s="164"/>
      <c r="G36" s="164"/>
    </row>
    <row r="37" spans="1:7" x14ac:dyDescent="0.4">
      <c r="A37" s="164"/>
      <c r="B37" s="164"/>
      <c r="C37" s="160">
        <f>IFERROR(IF(AND(C32=C33, C33=C34),IF(C34+1&gt;MATCH(0,Input_Lieferant!$B$9:$B$158,-1),"",C34+1),C34),"")</f>
        <v>11</v>
      </c>
      <c r="D37" s="160" t="str">
        <f t="shared" si="0"/>
        <v>E</v>
      </c>
      <c r="E37" s="160" t="str">
        <f>_xlfn.IFNA(INDEX(Input_Lieferant!$D$9:$BE$158,MATCH($C37,Input_Lieferant!$B$9:$B$158,0),MATCH($E$1,Input_Lieferant!$D$8:$BE$8,0)),"")</f>
        <v>CORSAIR MP600 PRO XT 8 TB, SSD 011</v>
      </c>
      <c r="F37" s="164"/>
      <c r="G37" s="164"/>
    </row>
    <row r="38" spans="1:7" x14ac:dyDescent="0.4">
      <c r="A38" s="164"/>
      <c r="B38" s="164"/>
      <c r="C38" s="160">
        <f>IFERROR(IF(AND(C35=C36, C36=C37),IF(C35+1&gt;MATCH(0,Input_Lieferant!$B$9:$B$158,-1),"",C35+1),C35),"")</f>
        <v>12</v>
      </c>
      <c r="D38" s="160" t="str">
        <f t="shared" si="0"/>
        <v>D</v>
      </c>
      <c r="E38" s="160" t="str">
        <f>_xlfn.IFNA(INDEX(Input_Lieferant!$D$9:$BE$158,MATCH($C38,Input_Lieferant!$B$9:$B$158,0),MATCH($E$1,Input_Lieferant!$D$8:$BE$8,0)),"")</f>
        <v>CORSAIR MP600 PRO XT 8 TB, SSD 012</v>
      </c>
      <c r="F38" s="164"/>
      <c r="G38" s="164"/>
    </row>
    <row r="39" spans="1:7" x14ac:dyDescent="0.4">
      <c r="A39" s="164"/>
      <c r="B39" s="164"/>
      <c r="C39" s="160">
        <f>IFERROR(IF(AND(C35=C36, C36=C37),IF(C36+1&gt;MATCH(0,Input_Lieferant!$B$9:$B$158,-1),"",C36+1),C36),"")</f>
        <v>12</v>
      </c>
      <c r="D39" s="160" t="str">
        <f t="shared" si="0"/>
        <v>F</v>
      </c>
      <c r="E39" s="160" t="str">
        <f>_xlfn.IFNA(INDEX(Input_Lieferant!$D$9:$BE$158,MATCH($C39,Input_Lieferant!$B$9:$B$158,0),MATCH($E$1,Input_Lieferant!$D$8:$BE$8,0)),"")</f>
        <v>CORSAIR MP600 PRO XT 8 TB, SSD 012</v>
      </c>
      <c r="F39" s="164"/>
      <c r="G39" s="164"/>
    </row>
    <row r="40" spans="1:7" x14ac:dyDescent="0.4">
      <c r="A40" s="164"/>
      <c r="B40" s="164"/>
      <c r="C40" s="160">
        <f>IFERROR(IF(AND(C35=C36, C36=C37),IF(C37+1&gt;MATCH(0,Input_Lieferant!$B$9:$B$158,-1),"",C37+1),C37),"")</f>
        <v>12</v>
      </c>
      <c r="D40" s="160" t="str">
        <f t="shared" si="0"/>
        <v>E</v>
      </c>
      <c r="E40" s="160" t="str">
        <f>_xlfn.IFNA(INDEX(Input_Lieferant!$D$9:$BE$158,MATCH($C40,Input_Lieferant!$B$9:$B$158,0),MATCH($E$1,Input_Lieferant!$D$8:$BE$8,0)),"")</f>
        <v>CORSAIR MP600 PRO XT 8 TB, SSD 012</v>
      </c>
      <c r="F40" s="164"/>
      <c r="G40" s="164"/>
    </row>
    <row r="41" spans="1:7" x14ac:dyDescent="0.4">
      <c r="A41" s="164"/>
      <c r="B41" s="164"/>
      <c r="C41" s="160">
        <f>IFERROR(IF(AND(C38=C39, C39=C40),IF(C38+1&gt;MATCH(0,Input_Lieferant!$B$9:$B$158,-1),"",C38+1),C38),"")</f>
        <v>13</v>
      </c>
      <c r="D41" s="160" t="str">
        <f t="shared" si="0"/>
        <v>D</v>
      </c>
      <c r="E41" s="160" t="str">
        <f>_xlfn.IFNA(INDEX(Input_Lieferant!$D$9:$BE$158,MATCH($C41,Input_Lieferant!$B$9:$B$158,0),MATCH($E$1,Input_Lieferant!$D$8:$BE$8,0)),"")</f>
        <v>CORSAIR MP600 PRO XT 8 TB, SSD 013</v>
      </c>
      <c r="F41" s="164"/>
      <c r="G41" s="164"/>
    </row>
    <row r="42" spans="1:7" x14ac:dyDescent="0.4">
      <c r="A42" s="164"/>
      <c r="B42" s="164"/>
      <c r="C42" s="160">
        <f>IFERROR(IF(AND(C38=C39, C39=C40),IF(C39+1&gt;MATCH(0,Input_Lieferant!$B$9:$B$158,-1),"",C39+1),C39),"")</f>
        <v>13</v>
      </c>
      <c r="D42" s="160" t="str">
        <f t="shared" si="0"/>
        <v>F</v>
      </c>
      <c r="E42" s="160" t="str">
        <f>_xlfn.IFNA(INDEX(Input_Lieferant!$D$9:$BE$158,MATCH($C42,Input_Lieferant!$B$9:$B$158,0),MATCH($E$1,Input_Lieferant!$D$8:$BE$8,0)),"")</f>
        <v>CORSAIR MP600 PRO XT 8 TB, SSD 013</v>
      </c>
      <c r="F42" s="164"/>
      <c r="G42" s="164"/>
    </row>
    <row r="43" spans="1:7" x14ac:dyDescent="0.4">
      <c r="A43" s="164"/>
      <c r="B43" s="164"/>
      <c r="C43" s="160">
        <f>IFERROR(IF(AND(C38=C39, C39=C40),IF(C40+1&gt;MATCH(0,Input_Lieferant!$B$9:$B$158,-1),"",C40+1),C40),"")</f>
        <v>13</v>
      </c>
      <c r="D43" s="160" t="str">
        <f t="shared" si="0"/>
        <v>E</v>
      </c>
      <c r="E43" s="160" t="str">
        <f>_xlfn.IFNA(INDEX(Input_Lieferant!$D$9:$BE$158,MATCH($C43,Input_Lieferant!$B$9:$B$158,0),MATCH($E$1,Input_Lieferant!$D$8:$BE$8,0)),"")</f>
        <v>CORSAIR MP600 PRO XT 8 TB, SSD 013</v>
      </c>
      <c r="F43" s="164"/>
      <c r="G43" s="164"/>
    </row>
    <row r="44" spans="1:7" x14ac:dyDescent="0.4">
      <c r="A44" s="164"/>
      <c r="B44" s="164"/>
      <c r="C44" s="160">
        <f>IFERROR(IF(AND(C41=C42, C42=C43),IF(C41+1&gt;MATCH(0,Input_Lieferant!$B$9:$B$158,-1),"",C41+1),C41),"")</f>
        <v>14</v>
      </c>
      <c r="D44" s="160" t="str">
        <f t="shared" si="0"/>
        <v>D</v>
      </c>
      <c r="E44" s="160" t="str">
        <f>_xlfn.IFNA(INDEX(Input_Lieferant!$D$9:$BE$158,MATCH($C44,Input_Lieferant!$B$9:$B$158,0),MATCH($E$1,Input_Lieferant!$D$8:$BE$8,0)),"")</f>
        <v>CORSAIR MP600 PRO XT 8 TB, SSD 014</v>
      </c>
      <c r="F44" s="164"/>
      <c r="G44" s="164"/>
    </row>
    <row r="45" spans="1:7" x14ac:dyDescent="0.4">
      <c r="A45" s="164"/>
      <c r="B45" s="164"/>
      <c r="C45" s="160">
        <f>IFERROR(IF(AND(C41=C42, C42=C43),IF(C42+1&gt;MATCH(0,Input_Lieferant!$B$9:$B$158,-1),"",C42+1),C42),"")</f>
        <v>14</v>
      </c>
      <c r="D45" s="160" t="str">
        <f t="shared" si="0"/>
        <v>F</v>
      </c>
      <c r="E45" s="160" t="str">
        <f>_xlfn.IFNA(INDEX(Input_Lieferant!$D$9:$BE$158,MATCH($C45,Input_Lieferant!$B$9:$B$158,0),MATCH($E$1,Input_Lieferant!$D$8:$BE$8,0)),"")</f>
        <v>CORSAIR MP600 PRO XT 8 TB, SSD 014</v>
      </c>
      <c r="F45" s="164"/>
      <c r="G45" s="164"/>
    </row>
    <row r="46" spans="1:7" x14ac:dyDescent="0.4">
      <c r="A46" s="164"/>
      <c r="B46" s="164"/>
      <c r="C46" s="160">
        <f>IFERROR(IF(AND(C41=C42, C42=C43),IF(C43+1&gt;MATCH(0,Input_Lieferant!$B$9:$B$158,-1),"",C43+1),C43),"")</f>
        <v>14</v>
      </c>
      <c r="D46" s="160" t="str">
        <f t="shared" si="0"/>
        <v>E</v>
      </c>
      <c r="E46" s="160" t="str">
        <f>_xlfn.IFNA(INDEX(Input_Lieferant!$D$9:$BE$158,MATCH($C46,Input_Lieferant!$B$9:$B$158,0),MATCH($E$1,Input_Lieferant!$D$8:$BE$8,0)),"")</f>
        <v>CORSAIR MP600 PRO XT 8 TB, SSD 014</v>
      </c>
      <c r="F46" s="164"/>
      <c r="G46" s="164"/>
    </row>
    <row r="47" spans="1:7" x14ac:dyDescent="0.4">
      <c r="A47" s="164"/>
      <c r="B47" s="164"/>
      <c r="C47" s="160">
        <f>IFERROR(IF(AND(C44=C45, C45=C46),IF(C44+1&gt;MATCH(0,Input_Lieferant!$B$9:$B$158,-1),"",C44+1),C44),"")</f>
        <v>15</v>
      </c>
      <c r="D47" s="160" t="str">
        <f t="shared" si="0"/>
        <v>D</v>
      </c>
      <c r="E47" s="160" t="str">
        <f>_xlfn.IFNA(INDEX(Input_Lieferant!$D$9:$BE$158,MATCH($C47,Input_Lieferant!$B$9:$B$158,0),MATCH($E$1,Input_Lieferant!$D$8:$BE$8,0)),"")</f>
        <v>CORSAIR MP600 PRO XT 8 TB, SSD 015</v>
      </c>
      <c r="F47" s="164"/>
      <c r="G47" s="164"/>
    </row>
    <row r="48" spans="1:7" x14ac:dyDescent="0.4">
      <c r="A48" s="164"/>
      <c r="B48" s="164"/>
      <c r="C48" s="160">
        <f>IFERROR(IF(AND(C44=C45, C45=C46),IF(C45+1&gt;MATCH(0,Input_Lieferant!$B$9:$B$158,-1),"",C45+1),C45),"")</f>
        <v>15</v>
      </c>
      <c r="D48" s="160" t="str">
        <f t="shared" si="0"/>
        <v>F</v>
      </c>
      <c r="E48" s="160" t="str">
        <f>_xlfn.IFNA(INDEX(Input_Lieferant!$D$9:$BE$158,MATCH($C48,Input_Lieferant!$B$9:$B$158,0),MATCH($E$1,Input_Lieferant!$D$8:$BE$8,0)),"")</f>
        <v>CORSAIR MP600 PRO XT 8 TB, SSD 015</v>
      </c>
      <c r="F48" s="164"/>
      <c r="G48" s="164"/>
    </row>
    <row r="49" spans="1:7" x14ac:dyDescent="0.4">
      <c r="A49" s="164"/>
      <c r="B49" s="164"/>
      <c r="C49" s="160">
        <f>IFERROR(IF(AND(C44=C45, C45=C46),IF(C46+1&gt;MATCH(0,Input_Lieferant!$B$9:$B$158,-1),"",C46+1),C46),"")</f>
        <v>15</v>
      </c>
      <c r="D49" s="160" t="str">
        <f t="shared" si="0"/>
        <v>E</v>
      </c>
      <c r="E49" s="160" t="str">
        <f>_xlfn.IFNA(INDEX(Input_Lieferant!$D$9:$BE$158,MATCH($C49,Input_Lieferant!$B$9:$B$158,0),MATCH($E$1,Input_Lieferant!$D$8:$BE$8,0)),"")</f>
        <v>CORSAIR MP600 PRO XT 8 TB, SSD 015</v>
      </c>
      <c r="F49" s="164"/>
      <c r="G49" s="164"/>
    </row>
    <row r="50" spans="1:7" x14ac:dyDescent="0.4">
      <c r="A50" s="164"/>
      <c r="B50" s="164"/>
      <c r="C50" s="160">
        <f>IFERROR(IF(AND(C47=C48, C48=C49),IF(C47+1&gt;MATCH(0,Input_Lieferant!$B$9:$B$158,-1),"",C47+1),C47),"")</f>
        <v>16</v>
      </c>
      <c r="D50" s="160" t="str">
        <f t="shared" si="0"/>
        <v>D</v>
      </c>
      <c r="E50" s="160" t="str">
        <f>_xlfn.IFNA(INDEX(Input_Lieferant!$D$9:$BE$158,MATCH($C50,Input_Lieferant!$B$9:$B$158,0),MATCH($E$1,Input_Lieferant!$D$8:$BE$8,0)),"")</f>
        <v>CORSAIR MP600 PRO XT 8 TB, SSD 016</v>
      </c>
      <c r="F50" s="164"/>
      <c r="G50" s="164"/>
    </row>
    <row r="51" spans="1:7" x14ac:dyDescent="0.4">
      <c r="A51" s="164"/>
      <c r="B51" s="164"/>
      <c r="C51" s="160">
        <f>IFERROR(IF(AND(C47=C48, C48=C49),IF(C48+1&gt;MATCH(0,Input_Lieferant!$B$9:$B$158,-1),"",C48+1),C48),"")</f>
        <v>16</v>
      </c>
      <c r="D51" s="160" t="str">
        <f t="shared" si="0"/>
        <v>F</v>
      </c>
      <c r="E51" s="160" t="str">
        <f>_xlfn.IFNA(INDEX(Input_Lieferant!$D$9:$BE$158,MATCH($C51,Input_Lieferant!$B$9:$B$158,0),MATCH($E$1,Input_Lieferant!$D$8:$BE$8,0)),"")</f>
        <v>CORSAIR MP600 PRO XT 8 TB, SSD 016</v>
      </c>
      <c r="F51" s="164"/>
      <c r="G51" s="164"/>
    </row>
    <row r="52" spans="1:7" x14ac:dyDescent="0.4">
      <c r="A52" s="164"/>
      <c r="B52" s="164"/>
      <c r="C52" s="160">
        <f>IFERROR(IF(AND(C47=C48, C48=C49),IF(C49+1&gt;MATCH(0,Input_Lieferant!$B$9:$B$158,-1),"",C49+1),C49),"")</f>
        <v>16</v>
      </c>
      <c r="D52" s="160" t="str">
        <f t="shared" si="0"/>
        <v>E</v>
      </c>
      <c r="E52" s="160" t="str">
        <f>_xlfn.IFNA(INDEX(Input_Lieferant!$D$9:$BE$158,MATCH($C52,Input_Lieferant!$B$9:$B$158,0),MATCH($E$1,Input_Lieferant!$D$8:$BE$8,0)),"")</f>
        <v>CORSAIR MP600 PRO XT 8 TB, SSD 016</v>
      </c>
      <c r="F52" s="164"/>
      <c r="G52" s="164"/>
    </row>
    <row r="53" spans="1:7" x14ac:dyDescent="0.4">
      <c r="A53" s="164"/>
      <c r="B53" s="164"/>
      <c r="C53" s="160">
        <f>IFERROR(IF(AND(C50=C51, C51=C52),IF(C50+1&gt;MATCH(0,Input_Lieferant!$B$9:$B$158,-1),"",C50+1),C50),"")</f>
        <v>17</v>
      </c>
      <c r="D53" s="160" t="str">
        <f t="shared" si="0"/>
        <v>D</v>
      </c>
      <c r="E53" s="160" t="str">
        <f>_xlfn.IFNA(INDEX(Input_Lieferant!$D$9:$BE$158,MATCH($C53,Input_Lieferant!$B$9:$B$158,0),MATCH($E$1,Input_Lieferant!$D$8:$BE$8,0)),"")</f>
        <v>CORSAIR MP600 PRO XT 8 TB, SSD 017</v>
      </c>
      <c r="F53" s="164"/>
      <c r="G53" s="164"/>
    </row>
    <row r="54" spans="1:7" x14ac:dyDescent="0.4">
      <c r="A54" s="164"/>
      <c r="B54" s="164"/>
      <c r="C54" s="160">
        <f>IFERROR(IF(AND(C50=C51, C51=C52),IF(C51+1&gt;MATCH(0,Input_Lieferant!$B$9:$B$158,-1),"",C51+1),C51),"")</f>
        <v>17</v>
      </c>
      <c r="D54" s="160" t="str">
        <f t="shared" si="0"/>
        <v>F</v>
      </c>
      <c r="E54" s="160" t="str">
        <f>_xlfn.IFNA(INDEX(Input_Lieferant!$D$9:$BE$158,MATCH($C54,Input_Lieferant!$B$9:$B$158,0),MATCH($E$1,Input_Lieferant!$D$8:$BE$8,0)),"")</f>
        <v>CORSAIR MP600 PRO XT 8 TB, SSD 017</v>
      </c>
      <c r="F54" s="164"/>
      <c r="G54" s="164"/>
    </row>
    <row r="55" spans="1:7" x14ac:dyDescent="0.4">
      <c r="A55" s="164"/>
      <c r="B55" s="164"/>
      <c r="C55" s="160">
        <f>IFERROR(IF(AND(C50=C51, C51=C52),IF(C52+1&gt;MATCH(0,Input_Lieferant!$B$9:$B$158,-1),"",C52+1),C52),"")</f>
        <v>17</v>
      </c>
      <c r="D55" s="160" t="str">
        <f t="shared" si="0"/>
        <v>E</v>
      </c>
      <c r="E55" s="160" t="str">
        <f>_xlfn.IFNA(INDEX(Input_Lieferant!$D$9:$BE$158,MATCH($C55,Input_Lieferant!$B$9:$B$158,0),MATCH($E$1,Input_Lieferant!$D$8:$BE$8,0)),"")</f>
        <v>CORSAIR MP600 PRO XT 8 TB, SSD 017</v>
      </c>
      <c r="F55" s="164"/>
      <c r="G55" s="164"/>
    </row>
    <row r="56" spans="1:7" x14ac:dyDescent="0.4">
      <c r="A56" s="164"/>
      <c r="B56" s="164"/>
      <c r="C56" s="160">
        <f>IFERROR(IF(AND(C53=C54, C54=C55),IF(C53+1&gt;MATCH(0,Input_Lieferant!$B$9:$B$158,-1),"",C53+1),C53),"")</f>
        <v>18</v>
      </c>
      <c r="D56" s="160" t="str">
        <f t="shared" si="0"/>
        <v>D</v>
      </c>
      <c r="E56" s="160" t="str">
        <f>_xlfn.IFNA(INDEX(Input_Lieferant!$D$9:$BE$158,MATCH($C56,Input_Lieferant!$B$9:$B$158,0),MATCH($E$1,Input_Lieferant!$D$8:$BE$8,0)),"")</f>
        <v>CORSAIR MP600 PRO XT 8 TB, SSD 018</v>
      </c>
      <c r="F56" s="164"/>
      <c r="G56" s="164"/>
    </row>
    <row r="57" spans="1:7" x14ac:dyDescent="0.4">
      <c r="A57" s="164"/>
      <c r="B57" s="164"/>
      <c r="C57" s="160">
        <f>IFERROR(IF(AND(C53=C54, C54=C55),IF(C54+1&gt;MATCH(0,Input_Lieferant!$B$9:$B$158,-1),"",C54+1),C54),"")</f>
        <v>18</v>
      </c>
      <c r="D57" s="160" t="str">
        <f t="shared" si="0"/>
        <v>F</v>
      </c>
      <c r="E57" s="160" t="str">
        <f>_xlfn.IFNA(INDEX(Input_Lieferant!$D$9:$BE$158,MATCH($C57,Input_Lieferant!$B$9:$B$158,0),MATCH($E$1,Input_Lieferant!$D$8:$BE$8,0)),"")</f>
        <v>CORSAIR MP600 PRO XT 8 TB, SSD 018</v>
      </c>
      <c r="F57" s="164"/>
      <c r="G57" s="164"/>
    </row>
    <row r="58" spans="1:7" x14ac:dyDescent="0.4">
      <c r="A58" s="164"/>
      <c r="B58" s="164"/>
      <c r="C58" s="160">
        <f>IFERROR(IF(AND(C53=C54, C54=C55),IF(C55+1&gt;MATCH(0,Input_Lieferant!$B$9:$B$158,-1),"",C55+1),C55),"")</f>
        <v>18</v>
      </c>
      <c r="D58" s="160" t="str">
        <f t="shared" si="0"/>
        <v>E</v>
      </c>
      <c r="E58" s="160" t="str">
        <f>_xlfn.IFNA(INDEX(Input_Lieferant!$D$9:$BE$158,MATCH($C58,Input_Lieferant!$B$9:$B$158,0),MATCH($E$1,Input_Lieferant!$D$8:$BE$8,0)),"")</f>
        <v>CORSAIR MP600 PRO XT 8 TB, SSD 018</v>
      </c>
      <c r="F58" s="164"/>
      <c r="G58" s="164"/>
    </row>
    <row r="59" spans="1:7" x14ac:dyDescent="0.4">
      <c r="A59" s="164"/>
      <c r="B59" s="164"/>
      <c r="C59" s="160">
        <f>IFERROR(IF(AND(C56=C57, C57=C58),IF(C56+1&gt;MATCH(0,Input_Lieferant!$B$9:$B$158,-1),"",C56+1),C56),"")</f>
        <v>19</v>
      </c>
      <c r="D59" s="160" t="str">
        <f t="shared" si="0"/>
        <v>D</v>
      </c>
      <c r="E59" s="160" t="str">
        <f>_xlfn.IFNA(INDEX(Input_Lieferant!$D$9:$BE$158,MATCH($C59,Input_Lieferant!$B$9:$B$158,0),MATCH($E$1,Input_Lieferant!$D$8:$BE$8,0)),"")</f>
        <v>CORSAIR MP600 PRO XT 8 TB, SSD 019</v>
      </c>
      <c r="F59" s="164"/>
      <c r="G59" s="164"/>
    </row>
    <row r="60" spans="1:7" x14ac:dyDescent="0.4">
      <c r="A60" s="164"/>
      <c r="B60" s="164"/>
      <c r="C60" s="160">
        <f>IFERROR(IF(AND(C56=C57, C57=C58),IF(C57+1&gt;MATCH(0,Input_Lieferant!$B$9:$B$158,-1),"",C57+1),C57),"")</f>
        <v>19</v>
      </c>
      <c r="D60" s="160" t="str">
        <f t="shared" si="0"/>
        <v>F</v>
      </c>
      <c r="E60" s="160" t="str">
        <f>_xlfn.IFNA(INDEX(Input_Lieferant!$D$9:$BE$158,MATCH($C60,Input_Lieferant!$B$9:$B$158,0),MATCH($E$1,Input_Lieferant!$D$8:$BE$8,0)),"")</f>
        <v>CORSAIR MP600 PRO XT 8 TB, SSD 019</v>
      </c>
      <c r="F60" s="164"/>
      <c r="G60" s="164"/>
    </row>
    <row r="61" spans="1:7" x14ac:dyDescent="0.4">
      <c r="A61" s="164"/>
      <c r="B61" s="164"/>
      <c r="C61" s="160">
        <f>IFERROR(IF(AND(C56=C57, C57=C58),IF(C58+1&gt;MATCH(0,Input_Lieferant!$B$9:$B$158,-1),"",C58+1),C58),"")</f>
        <v>19</v>
      </c>
      <c r="D61" s="160" t="str">
        <f t="shared" si="0"/>
        <v>E</v>
      </c>
      <c r="E61" s="160" t="str">
        <f>_xlfn.IFNA(INDEX(Input_Lieferant!$D$9:$BE$158,MATCH($C61,Input_Lieferant!$B$9:$B$158,0),MATCH($E$1,Input_Lieferant!$D$8:$BE$8,0)),"")</f>
        <v>CORSAIR MP600 PRO XT 8 TB, SSD 019</v>
      </c>
      <c r="F61" s="164"/>
      <c r="G61" s="164"/>
    </row>
    <row r="62" spans="1:7" x14ac:dyDescent="0.4">
      <c r="A62" s="164"/>
      <c r="B62" s="164"/>
      <c r="C62" s="160">
        <f>IFERROR(IF(AND(C59=C60, C60=C61),IF(C59+1&gt;MATCH(0,Input_Lieferant!$B$9:$B$158,-1),"",C59+1),C59),"")</f>
        <v>20</v>
      </c>
      <c r="D62" s="160" t="str">
        <f t="shared" si="0"/>
        <v>D</v>
      </c>
      <c r="E62" s="160" t="str">
        <f>_xlfn.IFNA(INDEX(Input_Lieferant!$D$9:$BE$158,MATCH($C62,Input_Lieferant!$B$9:$B$158,0),MATCH($E$1,Input_Lieferant!$D$8:$BE$8,0)),"")</f>
        <v>CORSAIR MP600 PRO XT 8 TB, SSD 020</v>
      </c>
      <c r="F62" s="164"/>
      <c r="G62" s="164"/>
    </row>
    <row r="63" spans="1:7" x14ac:dyDescent="0.4">
      <c r="A63" s="164"/>
      <c r="B63" s="164"/>
      <c r="C63" s="160">
        <f>IFERROR(IF(AND(C59=C60, C60=C61),IF(C60+1&gt;MATCH(0,Input_Lieferant!$B$9:$B$158,-1),"",C60+1),C60),"")</f>
        <v>20</v>
      </c>
      <c r="D63" s="160" t="str">
        <f t="shared" si="0"/>
        <v>F</v>
      </c>
      <c r="E63" s="160" t="str">
        <f>_xlfn.IFNA(INDEX(Input_Lieferant!$D$9:$BE$158,MATCH($C63,Input_Lieferant!$B$9:$B$158,0),MATCH($E$1,Input_Lieferant!$D$8:$BE$8,0)),"")</f>
        <v>CORSAIR MP600 PRO XT 8 TB, SSD 020</v>
      </c>
      <c r="F63" s="164"/>
      <c r="G63" s="164"/>
    </row>
    <row r="64" spans="1:7" x14ac:dyDescent="0.4">
      <c r="A64" s="164"/>
      <c r="B64" s="164"/>
      <c r="C64" s="160">
        <f>IFERROR(IF(AND(C59=C60, C60=C61),IF(C61+1&gt;MATCH(0,Input_Lieferant!$B$9:$B$158,-1),"",C61+1),C61),"")</f>
        <v>20</v>
      </c>
      <c r="D64" s="160" t="str">
        <f t="shared" si="0"/>
        <v>E</v>
      </c>
      <c r="E64" s="160" t="str">
        <f>_xlfn.IFNA(INDEX(Input_Lieferant!$D$9:$BE$158,MATCH($C64,Input_Lieferant!$B$9:$B$158,0),MATCH($E$1,Input_Lieferant!$D$8:$BE$8,0)),"")</f>
        <v>CORSAIR MP600 PRO XT 8 TB, SSD 020</v>
      </c>
      <c r="F64" s="164"/>
      <c r="G64" s="164"/>
    </row>
    <row r="65" spans="1:7" x14ac:dyDescent="0.4">
      <c r="A65" s="164"/>
      <c r="B65" s="164"/>
      <c r="C65" s="160">
        <f>IFERROR(IF(AND(C62=C63, C63=C64),IF(C62+1&gt;MATCH(0,Input_Lieferant!$B$9:$B$158,-1),"",C62+1),C62),"")</f>
        <v>21</v>
      </c>
      <c r="D65" s="160" t="str">
        <f t="shared" si="0"/>
        <v>D</v>
      </c>
      <c r="E65" s="160" t="str">
        <f>_xlfn.IFNA(INDEX(Input_Lieferant!$D$9:$BE$158,MATCH($C65,Input_Lieferant!$B$9:$B$158,0),MATCH($E$1,Input_Lieferant!$D$8:$BE$8,0)),"")</f>
        <v>CORSAIR MP600 PRO XT 8 TB, SSD 021</v>
      </c>
      <c r="F65" s="164"/>
      <c r="G65" s="164"/>
    </row>
    <row r="66" spans="1:7" x14ac:dyDescent="0.4">
      <c r="A66" s="164"/>
      <c r="B66" s="164"/>
      <c r="C66" s="160">
        <f>IFERROR(IF(AND(C62=C63, C63=C64),IF(C63+1&gt;MATCH(0,Input_Lieferant!$B$9:$B$158,-1),"",C63+1),C63),"")</f>
        <v>21</v>
      </c>
      <c r="D66" s="160" t="str">
        <f t="shared" si="0"/>
        <v>F</v>
      </c>
      <c r="E66" s="160" t="str">
        <f>_xlfn.IFNA(INDEX(Input_Lieferant!$D$9:$BE$158,MATCH($C66,Input_Lieferant!$B$9:$B$158,0),MATCH($E$1,Input_Lieferant!$D$8:$BE$8,0)),"")</f>
        <v>CORSAIR MP600 PRO XT 8 TB, SSD 021</v>
      </c>
      <c r="F66" s="164"/>
      <c r="G66" s="164"/>
    </row>
    <row r="67" spans="1:7" x14ac:dyDescent="0.4">
      <c r="A67" s="164"/>
      <c r="B67" s="164"/>
      <c r="C67" s="160">
        <f>IFERROR(IF(AND(C62=C63, C63=C64),IF(C64+1&gt;MATCH(0,Input_Lieferant!$B$9:$B$158,-1),"",C64+1),C64),"")</f>
        <v>21</v>
      </c>
      <c r="D67" s="160" t="str">
        <f t="shared" si="0"/>
        <v>E</v>
      </c>
      <c r="E67" s="160" t="str">
        <f>_xlfn.IFNA(INDEX(Input_Lieferant!$D$9:$BE$158,MATCH($C67,Input_Lieferant!$B$9:$B$158,0),MATCH($E$1,Input_Lieferant!$D$8:$BE$8,0)),"")</f>
        <v>CORSAIR MP600 PRO XT 8 TB, SSD 021</v>
      </c>
      <c r="F67" s="164"/>
      <c r="G67" s="164"/>
    </row>
    <row r="68" spans="1:7" x14ac:dyDescent="0.4">
      <c r="A68" s="164"/>
      <c r="B68" s="164"/>
      <c r="C68" s="160">
        <f>IFERROR(IF(AND(C65=C66, C66=C67),IF(C65+1&gt;MATCH(0,Input_Lieferant!$B$9:$B$158,-1),"",C65+1),C65),"")</f>
        <v>22</v>
      </c>
      <c r="D68" s="160" t="str">
        <f t="shared" si="0"/>
        <v>D</v>
      </c>
      <c r="E68" s="160" t="str">
        <f>_xlfn.IFNA(INDEX(Input_Lieferant!$D$9:$BE$158,MATCH($C68,Input_Lieferant!$B$9:$B$158,0),MATCH($E$1,Input_Lieferant!$D$8:$BE$8,0)),"")</f>
        <v>CORSAIR MP600 PRO XT 8 TB, SSD 022</v>
      </c>
      <c r="F68" s="164"/>
      <c r="G68" s="164"/>
    </row>
    <row r="69" spans="1:7" x14ac:dyDescent="0.4">
      <c r="A69" s="164"/>
      <c r="B69" s="164"/>
      <c r="C69" s="160">
        <f>IFERROR(IF(AND(C65=C66, C66=C67),IF(C66+1&gt;MATCH(0,Input_Lieferant!$B$9:$B$158,-1),"",C66+1),C66),"")</f>
        <v>22</v>
      </c>
      <c r="D69" s="160" t="str">
        <f t="shared" si="0"/>
        <v>F</v>
      </c>
      <c r="E69" s="160" t="str">
        <f>_xlfn.IFNA(INDEX(Input_Lieferant!$D$9:$BE$158,MATCH($C69,Input_Lieferant!$B$9:$B$158,0),MATCH($E$1,Input_Lieferant!$D$8:$BE$8,0)),"")</f>
        <v>CORSAIR MP600 PRO XT 8 TB, SSD 022</v>
      </c>
      <c r="F69" s="164"/>
      <c r="G69" s="164"/>
    </row>
    <row r="70" spans="1:7" x14ac:dyDescent="0.4">
      <c r="A70" s="164"/>
      <c r="B70" s="164"/>
      <c r="C70" s="160">
        <f>IFERROR(IF(AND(C65=C66, C66=C67),IF(C67+1&gt;MATCH(0,Input_Lieferant!$B$9:$B$158,-1),"",C67+1),C67),"")</f>
        <v>22</v>
      </c>
      <c r="D70" s="160" t="str">
        <f t="shared" si="0"/>
        <v>E</v>
      </c>
      <c r="E70" s="160" t="str">
        <f>_xlfn.IFNA(INDEX(Input_Lieferant!$D$9:$BE$158,MATCH($C70,Input_Lieferant!$B$9:$B$158,0),MATCH($E$1,Input_Lieferant!$D$8:$BE$8,0)),"")</f>
        <v>CORSAIR MP600 PRO XT 8 TB, SSD 022</v>
      </c>
      <c r="F70" s="164"/>
      <c r="G70" s="164"/>
    </row>
    <row r="71" spans="1:7" x14ac:dyDescent="0.4">
      <c r="A71" s="164"/>
      <c r="B71" s="164"/>
      <c r="C71" s="160">
        <f>IFERROR(IF(AND(C68=C69, C69=C70),IF(C68+1&gt;MATCH(0,Input_Lieferant!$B$9:$B$158,-1),"",C68+1),C68),"")</f>
        <v>23</v>
      </c>
      <c r="D71" s="160" t="str">
        <f t="shared" si="0"/>
        <v>D</v>
      </c>
      <c r="E71" s="160" t="str">
        <f>_xlfn.IFNA(INDEX(Input_Lieferant!$D$9:$BE$158,MATCH($C71,Input_Lieferant!$B$9:$B$158,0),MATCH($E$1,Input_Lieferant!$D$8:$BE$8,0)),"")</f>
        <v>CORSAIR MP600 PRO XT 8 TB, SSD 023</v>
      </c>
      <c r="F71" s="164"/>
      <c r="G71" s="164"/>
    </row>
    <row r="72" spans="1:7" x14ac:dyDescent="0.4">
      <c r="A72" s="164"/>
      <c r="B72" s="164"/>
      <c r="C72" s="160">
        <f>IFERROR(IF(AND(C68=C69, C69=C70),IF(C69+1&gt;MATCH(0,Input_Lieferant!$B$9:$B$158,-1),"",C69+1),C69),"")</f>
        <v>23</v>
      </c>
      <c r="D72" s="160" t="str">
        <f t="shared" ref="D72:D135" si="1">IF(C72&lt;&gt;"",D69,"")</f>
        <v>F</v>
      </c>
      <c r="E72" s="160" t="str">
        <f>_xlfn.IFNA(INDEX(Input_Lieferant!$D$9:$BE$158,MATCH($C72,Input_Lieferant!$B$9:$B$158,0),MATCH($E$1,Input_Lieferant!$D$8:$BE$8,0)),"")</f>
        <v>CORSAIR MP600 PRO XT 8 TB, SSD 023</v>
      </c>
      <c r="F72" s="164"/>
      <c r="G72" s="164"/>
    </row>
    <row r="73" spans="1:7" x14ac:dyDescent="0.4">
      <c r="A73" s="164"/>
      <c r="B73" s="164"/>
      <c r="C73" s="160">
        <f>IFERROR(IF(AND(C68=C69, C69=C70),IF(C70+1&gt;MATCH(0,Input_Lieferant!$B$9:$B$158,-1),"",C70+1),C70),"")</f>
        <v>23</v>
      </c>
      <c r="D73" s="160" t="str">
        <f t="shared" si="1"/>
        <v>E</v>
      </c>
      <c r="E73" s="160" t="str">
        <f>_xlfn.IFNA(INDEX(Input_Lieferant!$D$9:$BE$158,MATCH($C73,Input_Lieferant!$B$9:$B$158,0),MATCH($E$1,Input_Lieferant!$D$8:$BE$8,0)),"")</f>
        <v>CORSAIR MP600 PRO XT 8 TB, SSD 023</v>
      </c>
      <c r="F73" s="164"/>
      <c r="G73" s="164"/>
    </row>
    <row r="74" spans="1:7" x14ac:dyDescent="0.4">
      <c r="A74" s="164"/>
      <c r="B74" s="164"/>
      <c r="C74" s="160">
        <f>IFERROR(IF(AND(C71=C72, C72=C73),IF(C71+1&gt;MATCH(0,Input_Lieferant!$B$9:$B$158,-1),"",C71+1),C71),"")</f>
        <v>24</v>
      </c>
      <c r="D74" s="160" t="str">
        <f t="shared" si="1"/>
        <v>D</v>
      </c>
      <c r="E74" s="160" t="str">
        <f>_xlfn.IFNA(INDEX(Input_Lieferant!$D$9:$BE$158,MATCH($C74,Input_Lieferant!$B$9:$B$158,0),MATCH($E$1,Input_Lieferant!$D$8:$BE$8,0)),"")</f>
        <v>CORSAIR MP600 PRO XT 8 TB, SSD 024</v>
      </c>
      <c r="F74" s="164"/>
      <c r="G74" s="164"/>
    </row>
    <row r="75" spans="1:7" x14ac:dyDescent="0.4">
      <c r="A75" s="164"/>
      <c r="B75" s="164"/>
      <c r="C75" s="160">
        <f>IFERROR(IF(AND(C71=C72, C72=C73),IF(C72+1&gt;MATCH(0,Input_Lieferant!$B$9:$B$158,-1),"",C72+1),C72),"")</f>
        <v>24</v>
      </c>
      <c r="D75" s="160" t="str">
        <f t="shared" si="1"/>
        <v>F</v>
      </c>
      <c r="E75" s="160" t="str">
        <f>_xlfn.IFNA(INDEX(Input_Lieferant!$D$9:$BE$158,MATCH($C75,Input_Lieferant!$B$9:$B$158,0),MATCH($E$1,Input_Lieferant!$D$8:$BE$8,0)),"")</f>
        <v>CORSAIR MP600 PRO XT 8 TB, SSD 024</v>
      </c>
      <c r="F75" s="164"/>
      <c r="G75" s="164"/>
    </row>
    <row r="76" spans="1:7" x14ac:dyDescent="0.4">
      <c r="A76" s="164"/>
      <c r="B76" s="164"/>
      <c r="C76" s="160">
        <f>IFERROR(IF(AND(C71=C72, C72=C73),IF(C73+1&gt;MATCH(0,Input_Lieferant!$B$9:$B$158,-1),"",C73+1),C73),"")</f>
        <v>24</v>
      </c>
      <c r="D76" s="160" t="str">
        <f t="shared" si="1"/>
        <v>E</v>
      </c>
      <c r="E76" s="160" t="str">
        <f>_xlfn.IFNA(INDEX(Input_Lieferant!$D$9:$BE$158,MATCH($C76,Input_Lieferant!$B$9:$B$158,0),MATCH($E$1,Input_Lieferant!$D$8:$BE$8,0)),"")</f>
        <v>CORSAIR MP600 PRO XT 8 TB, SSD 024</v>
      </c>
      <c r="F76" s="164"/>
      <c r="G76" s="164"/>
    </row>
    <row r="77" spans="1:7" x14ac:dyDescent="0.4">
      <c r="A77" s="164"/>
      <c r="B77" s="164"/>
      <c r="C77" s="160">
        <f>IFERROR(IF(AND(C74=C75, C75=C76),IF(C74+1&gt;MATCH(0,Input_Lieferant!$B$9:$B$158,-1),"",C74+1),C74),"")</f>
        <v>25</v>
      </c>
      <c r="D77" s="160" t="str">
        <f t="shared" si="1"/>
        <v>D</v>
      </c>
      <c r="E77" s="160" t="str">
        <f>_xlfn.IFNA(INDEX(Input_Lieferant!$D$9:$BE$158,MATCH($C77,Input_Lieferant!$B$9:$B$158,0),MATCH($E$1,Input_Lieferant!$D$8:$BE$8,0)),"")</f>
        <v>CORSAIR MP600 PRO XT 8 TB, SSD 025</v>
      </c>
      <c r="F77" s="164"/>
      <c r="G77" s="164"/>
    </row>
    <row r="78" spans="1:7" x14ac:dyDescent="0.4">
      <c r="A78" s="164"/>
      <c r="B78" s="164"/>
      <c r="C78" s="160">
        <f>IFERROR(IF(AND(C74=C75, C75=C76),IF(C75+1&gt;MATCH(0,Input_Lieferant!$B$9:$B$158,-1),"",C75+1),C75),"")</f>
        <v>25</v>
      </c>
      <c r="D78" s="160" t="str">
        <f t="shared" si="1"/>
        <v>F</v>
      </c>
      <c r="E78" s="160" t="str">
        <f>_xlfn.IFNA(INDEX(Input_Lieferant!$D$9:$BE$158,MATCH($C78,Input_Lieferant!$B$9:$B$158,0),MATCH($E$1,Input_Lieferant!$D$8:$BE$8,0)),"")</f>
        <v>CORSAIR MP600 PRO XT 8 TB, SSD 025</v>
      </c>
      <c r="F78" s="164"/>
      <c r="G78" s="164"/>
    </row>
    <row r="79" spans="1:7" x14ac:dyDescent="0.4">
      <c r="A79" s="164"/>
      <c r="B79" s="164"/>
      <c r="C79" s="160">
        <f>IFERROR(IF(AND(C74=C75, C75=C76),IF(C76+1&gt;MATCH(0,Input_Lieferant!$B$9:$B$158,-1),"",C76+1),C76),"")</f>
        <v>25</v>
      </c>
      <c r="D79" s="160" t="str">
        <f t="shared" si="1"/>
        <v>E</v>
      </c>
      <c r="E79" s="160" t="str">
        <f>_xlfn.IFNA(INDEX(Input_Lieferant!$D$9:$BE$158,MATCH($C79,Input_Lieferant!$B$9:$B$158,0),MATCH($E$1,Input_Lieferant!$D$8:$BE$8,0)),"")</f>
        <v>CORSAIR MP600 PRO XT 8 TB, SSD 025</v>
      </c>
      <c r="F79" s="164"/>
      <c r="G79" s="164"/>
    </row>
    <row r="80" spans="1:7" x14ac:dyDescent="0.4">
      <c r="A80" s="164"/>
      <c r="B80" s="164"/>
      <c r="C80" s="160">
        <f>IFERROR(IF(AND(C77=C78, C78=C79),IF(C77+1&gt;MATCH(0,Input_Lieferant!$B$9:$B$158,-1),"",C77+1),C77),"")</f>
        <v>26</v>
      </c>
      <c r="D80" s="160" t="str">
        <f t="shared" si="1"/>
        <v>D</v>
      </c>
      <c r="E80" s="160" t="str">
        <f>_xlfn.IFNA(INDEX(Input_Lieferant!$D$9:$BE$158,MATCH($C80,Input_Lieferant!$B$9:$B$158,0),MATCH($E$1,Input_Lieferant!$D$8:$BE$8,0)),"")</f>
        <v>CORSAIR MP600 PRO XT 8 TB, SSD 026</v>
      </c>
      <c r="F80" s="164"/>
      <c r="G80" s="164"/>
    </row>
    <row r="81" spans="1:7" x14ac:dyDescent="0.4">
      <c r="A81" s="164"/>
      <c r="B81" s="164"/>
      <c r="C81" s="160">
        <f>IFERROR(IF(AND(C77=C78, C78=C79),IF(C78+1&gt;MATCH(0,Input_Lieferant!$B$9:$B$158,-1),"",C78+1),C78),"")</f>
        <v>26</v>
      </c>
      <c r="D81" s="160" t="str">
        <f t="shared" si="1"/>
        <v>F</v>
      </c>
      <c r="E81" s="160" t="str">
        <f>_xlfn.IFNA(INDEX(Input_Lieferant!$D$9:$BE$158,MATCH($C81,Input_Lieferant!$B$9:$B$158,0),MATCH($E$1,Input_Lieferant!$D$8:$BE$8,0)),"")</f>
        <v>CORSAIR MP600 PRO XT 8 TB, SSD 026</v>
      </c>
      <c r="F81" s="164"/>
      <c r="G81" s="164"/>
    </row>
    <row r="82" spans="1:7" x14ac:dyDescent="0.4">
      <c r="A82" s="164"/>
      <c r="B82" s="164"/>
      <c r="C82" s="160">
        <f>IFERROR(IF(AND(C77=C78, C78=C79),IF(C79+1&gt;MATCH(0,Input_Lieferant!$B$9:$B$158,-1),"",C79+1),C79),"")</f>
        <v>26</v>
      </c>
      <c r="D82" s="160" t="str">
        <f t="shared" si="1"/>
        <v>E</v>
      </c>
      <c r="E82" s="160" t="str">
        <f>_xlfn.IFNA(INDEX(Input_Lieferant!$D$9:$BE$158,MATCH($C82,Input_Lieferant!$B$9:$B$158,0),MATCH($E$1,Input_Lieferant!$D$8:$BE$8,0)),"")</f>
        <v>CORSAIR MP600 PRO XT 8 TB, SSD 026</v>
      </c>
      <c r="F82" s="164"/>
      <c r="G82" s="164"/>
    </row>
    <row r="83" spans="1:7" x14ac:dyDescent="0.4">
      <c r="A83" s="164"/>
      <c r="B83" s="164"/>
      <c r="C83" s="160">
        <f>IFERROR(IF(AND(C80=C81, C81=C82),IF(C80+1&gt;MATCH(0,Input_Lieferant!$B$9:$B$158,-1),"",C80+1),C80),"")</f>
        <v>27</v>
      </c>
      <c r="D83" s="160" t="str">
        <f t="shared" si="1"/>
        <v>D</v>
      </c>
      <c r="E83" s="160" t="str">
        <f>_xlfn.IFNA(INDEX(Input_Lieferant!$D$9:$BE$158,MATCH($C83,Input_Lieferant!$B$9:$B$158,0),MATCH($E$1,Input_Lieferant!$D$8:$BE$8,0)),"")</f>
        <v>CORSAIR MP600 PRO XT 8 TB, SSD 027</v>
      </c>
      <c r="F83" s="164"/>
      <c r="G83" s="164"/>
    </row>
    <row r="84" spans="1:7" x14ac:dyDescent="0.4">
      <c r="A84" s="164"/>
      <c r="B84" s="164"/>
      <c r="C84" s="160">
        <f>IFERROR(IF(AND(C80=C81, C81=C82),IF(C81+1&gt;MATCH(0,Input_Lieferant!$B$9:$B$158,-1),"",C81+1),C81),"")</f>
        <v>27</v>
      </c>
      <c r="D84" s="160" t="str">
        <f t="shared" si="1"/>
        <v>F</v>
      </c>
      <c r="E84" s="160" t="str">
        <f>_xlfn.IFNA(INDEX(Input_Lieferant!$D$9:$BE$158,MATCH($C84,Input_Lieferant!$B$9:$B$158,0),MATCH($E$1,Input_Lieferant!$D$8:$BE$8,0)),"")</f>
        <v>CORSAIR MP600 PRO XT 8 TB, SSD 027</v>
      </c>
      <c r="F84" s="164"/>
      <c r="G84" s="164"/>
    </row>
    <row r="85" spans="1:7" x14ac:dyDescent="0.4">
      <c r="A85" s="164"/>
      <c r="B85" s="164"/>
      <c r="C85" s="160">
        <f>IFERROR(IF(AND(C80=C81, C81=C82),IF(C82+1&gt;MATCH(0,Input_Lieferant!$B$9:$B$158,-1),"",C82+1),C82),"")</f>
        <v>27</v>
      </c>
      <c r="D85" s="160" t="str">
        <f t="shared" si="1"/>
        <v>E</v>
      </c>
      <c r="E85" s="160" t="str">
        <f>_xlfn.IFNA(INDEX(Input_Lieferant!$D$9:$BE$158,MATCH($C85,Input_Lieferant!$B$9:$B$158,0),MATCH($E$1,Input_Lieferant!$D$8:$BE$8,0)),"")</f>
        <v>CORSAIR MP600 PRO XT 8 TB, SSD 027</v>
      </c>
      <c r="F85" s="164"/>
      <c r="G85" s="164"/>
    </row>
    <row r="86" spans="1:7" x14ac:dyDescent="0.4">
      <c r="A86" s="164"/>
      <c r="B86" s="164"/>
      <c r="C86" s="160">
        <f>IFERROR(IF(AND(C83=C84, C84=C85),IF(C83+1&gt;MATCH(0,Input_Lieferant!$B$9:$B$158,-1),"",C83+1),C83),"")</f>
        <v>28</v>
      </c>
      <c r="D86" s="160" t="str">
        <f t="shared" si="1"/>
        <v>D</v>
      </c>
      <c r="E86" s="160" t="str">
        <f>_xlfn.IFNA(INDEX(Input_Lieferant!$D$9:$BE$158,MATCH($C86,Input_Lieferant!$B$9:$B$158,0),MATCH($E$1,Input_Lieferant!$D$8:$BE$8,0)),"")</f>
        <v>CORSAIR MP600 PRO XT 8 TB, SSD 028</v>
      </c>
      <c r="F86" s="164"/>
      <c r="G86" s="164"/>
    </row>
    <row r="87" spans="1:7" x14ac:dyDescent="0.4">
      <c r="A87" s="164"/>
      <c r="B87" s="164"/>
      <c r="C87" s="160">
        <f>IFERROR(IF(AND(C83=C84, C84=C85),IF(C84+1&gt;MATCH(0,Input_Lieferant!$B$9:$B$158,-1),"",C84+1),C84),"")</f>
        <v>28</v>
      </c>
      <c r="D87" s="160" t="str">
        <f t="shared" si="1"/>
        <v>F</v>
      </c>
      <c r="E87" s="160" t="str">
        <f>_xlfn.IFNA(INDEX(Input_Lieferant!$D$9:$BE$158,MATCH($C87,Input_Lieferant!$B$9:$B$158,0),MATCH($E$1,Input_Lieferant!$D$8:$BE$8,0)),"")</f>
        <v>CORSAIR MP600 PRO XT 8 TB, SSD 028</v>
      </c>
      <c r="F87" s="164"/>
      <c r="G87" s="164"/>
    </row>
    <row r="88" spans="1:7" x14ac:dyDescent="0.4">
      <c r="A88" s="164"/>
      <c r="B88" s="164"/>
      <c r="C88" s="160">
        <f>IFERROR(IF(AND(C83=C84, C84=C85),IF(C85+1&gt;MATCH(0,Input_Lieferant!$B$9:$B$158,-1),"",C85+1),C85),"")</f>
        <v>28</v>
      </c>
      <c r="D88" s="160" t="str">
        <f t="shared" si="1"/>
        <v>E</v>
      </c>
      <c r="E88" s="160" t="str">
        <f>_xlfn.IFNA(INDEX(Input_Lieferant!$D$9:$BE$158,MATCH($C88,Input_Lieferant!$B$9:$B$158,0),MATCH($E$1,Input_Lieferant!$D$8:$BE$8,0)),"")</f>
        <v>CORSAIR MP600 PRO XT 8 TB, SSD 028</v>
      </c>
      <c r="F88" s="164"/>
      <c r="G88" s="164"/>
    </row>
    <row r="89" spans="1:7" x14ac:dyDescent="0.4">
      <c r="A89" s="164"/>
      <c r="B89" s="164"/>
      <c r="C89" s="160">
        <f>IFERROR(IF(AND(C86=C87, C87=C88),IF(C86+1&gt;MATCH(0,Input_Lieferant!$B$9:$B$158,-1),"",C86+1),C86),"")</f>
        <v>29</v>
      </c>
      <c r="D89" s="160" t="str">
        <f t="shared" si="1"/>
        <v>D</v>
      </c>
      <c r="E89" s="160" t="str">
        <f>_xlfn.IFNA(INDEX(Input_Lieferant!$D$9:$BE$158,MATCH($C89,Input_Lieferant!$B$9:$B$158,0),MATCH($E$1,Input_Lieferant!$D$8:$BE$8,0)),"")</f>
        <v>CORSAIR MP600 PRO XT 8 TB, SSD 029</v>
      </c>
      <c r="F89" s="164"/>
      <c r="G89" s="164"/>
    </row>
    <row r="90" spans="1:7" x14ac:dyDescent="0.4">
      <c r="A90" s="164"/>
      <c r="B90" s="164"/>
      <c r="C90" s="160">
        <f>IFERROR(IF(AND(C86=C87, C87=C88),IF(C87+1&gt;MATCH(0,Input_Lieferant!$B$9:$B$158,-1),"",C87+1),C87),"")</f>
        <v>29</v>
      </c>
      <c r="D90" s="160" t="str">
        <f t="shared" si="1"/>
        <v>F</v>
      </c>
      <c r="E90" s="160" t="str">
        <f>_xlfn.IFNA(INDEX(Input_Lieferant!$D$9:$BE$158,MATCH($C90,Input_Lieferant!$B$9:$B$158,0),MATCH($E$1,Input_Lieferant!$D$8:$BE$8,0)),"")</f>
        <v>CORSAIR MP600 PRO XT 8 TB, SSD 029</v>
      </c>
      <c r="F90" s="164"/>
      <c r="G90" s="164"/>
    </row>
    <row r="91" spans="1:7" x14ac:dyDescent="0.4">
      <c r="A91" s="164"/>
      <c r="B91" s="164"/>
      <c r="C91" s="160">
        <f>IFERROR(IF(AND(C86=C87, C87=C88),IF(C88+1&gt;MATCH(0,Input_Lieferant!$B$9:$B$158,-1),"",C88+1),C88),"")</f>
        <v>29</v>
      </c>
      <c r="D91" s="160" t="str">
        <f t="shared" si="1"/>
        <v>E</v>
      </c>
      <c r="E91" s="160" t="str">
        <f>_xlfn.IFNA(INDEX(Input_Lieferant!$D$9:$BE$158,MATCH($C91,Input_Lieferant!$B$9:$B$158,0),MATCH($E$1,Input_Lieferant!$D$8:$BE$8,0)),"")</f>
        <v>CORSAIR MP600 PRO XT 8 TB, SSD 029</v>
      </c>
      <c r="F91" s="164"/>
      <c r="G91" s="164"/>
    </row>
    <row r="92" spans="1:7" x14ac:dyDescent="0.4">
      <c r="A92" s="164"/>
      <c r="B92" s="164"/>
      <c r="C92" s="160">
        <f>IFERROR(IF(AND(C89=C90, C90=C91),IF(C89+1&gt;MATCH(0,Input_Lieferant!$B$9:$B$158,-1),"",C89+1),C89),"")</f>
        <v>30</v>
      </c>
      <c r="D92" s="160" t="str">
        <f t="shared" si="1"/>
        <v>D</v>
      </c>
      <c r="E92" s="160" t="str">
        <f>_xlfn.IFNA(INDEX(Input_Lieferant!$D$9:$BE$158,MATCH($C92,Input_Lieferant!$B$9:$B$158,0),MATCH($E$1,Input_Lieferant!$D$8:$BE$8,0)),"")</f>
        <v>CORSAIR MP600 PRO XT 8 TB, SSD 030</v>
      </c>
      <c r="F92" s="164"/>
      <c r="G92" s="164"/>
    </row>
    <row r="93" spans="1:7" x14ac:dyDescent="0.4">
      <c r="A93" s="164"/>
      <c r="B93" s="164"/>
      <c r="C93" s="160">
        <f>IFERROR(IF(AND(C89=C90, C90=C91),IF(C90+1&gt;MATCH(0,Input_Lieferant!$B$9:$B$158,-1),"",C90+1),C90),"")</f>
        <v>30</v>
      </c>
      <c r="D93" s="160" t="str">
        <f t="shared" si="1"/>
        <v>F</v>
      </c>
      <c r="E93" s="160" t="str">
        <f>_xlfn.IFNA(INDEX(Input_Lieferant!$D$9:$BE$158,MATCH($C93,Input_Lieferant!$B$9:$B$158,0),MATCH($E$1,Input_Lieferant!$D$8:$BE$8,0)),"")</f>
        <v>CORSAIR MP600 PRO XT 8 TB, SSD 030</v>
      </c>
      <c r="F93" s="164"/>
      <c r="G93" s="164"/>
    </row>
    <row r="94" spans="1:7" x14ac:dyDescent="0.4">
      <c r="A94" s="164"/>
      <c r="B94" s="164"/>
      <c r="C94" s="160">
        <f>IFERROR(IF(AND(C89=C90, C90=C91),IF(C91+1&gt;MATCH(0,Input_Lieferant!$B$9:$B$158,-1),"",C91+1),C91),"")</f>
        <v>30</v>
      </c>
      <c r="D94" s="160" t="str">
        <f t="shared" si="1"/>
        <v>E</v>
      </c>
      <c r="E94" s="160" t="str">
        <f>_xlfn.IFNA(INDEX(Input_Lieferant!$D$9:$BE$158,MATCH($C94,Input_Lieferant!$B$9:$B$158,0),MATCH($E$1,Input_Lieferant!$D$8:$BE$8,0)),"")</f>
        <v>CORSAIR MP600 PRO XT 8 TB, SSD 030</v>
      </c>
      <c r="F94" s="164"/>
      <c r="G94" s="164"/>
    </row>
    <row r="95" spans="1:7" x14ac:dyDescent="0.4">
      <c r="A95" s="164"/>
      <c r="B95" s="164"/>
      <c r="C95" s="160">
        <f>IFERROR(IF(AND(C92=C93, C93=C94),IF(C92+1&gt;MATCH(0,Input_Lieferant!$B$9:$B$158,-1),"",C92+1),C92),"")</f>
        <v>31</v>
      </c>
      <c r="D95" s="160" t="str">
        <f t="shared" si="1"/>
        <v>D</v>
      </c>
      <c r="E95" s="160" t="str">
        <f>_xlfn.IFNA(INDEX(Input_Lieferant!$D$9:$BE$158,MATCH($C95,Input_Lieferant!$B$9:$B$158,0),MATCH($E$1,Input_Lieferant!$D$8:$BE$8,0)),"")</f>
        <v>CORSAIR MP600 PRO XT 8 TB, SSD 031</v>
      </c>
      <c r="F95" s="164"/>
      <c r="G95" s="164"/>
    </row>
    <row r="96" spans="1:7" x14ac:dyDescent="0.4">
      <c r="A96" s="164"/>
      <c r="B96" s="164"/>
      <c r="C96" s="160">
        <f>IFERROR(IF(AND(C92=C93, C93=C94),IF(C93+1&gt;MATCH(0,Input_Lieferant!$B$9:$B$158,-1),"",C93+1),C93),"")</f>
        <v>31</v>
      </c>
      <c r="D96" s="160" t="str">
        <f t="shared" si="1"/>
        <v>F</v>
      </c>
      <c r="E96" s="160" t="str">
        <f>_xlfn.IFNA(INDEX(Input_Lieferant!$D$9:$BE$158,MATCH($C96,Input_Lieferant!$B$9:$B$158,0),MATCH($E$1,Input_Lieferant!$D$8:$BE$8,0)),"")</f>
        <v>CORSAIR MP600 PRO XT 8 TB, SSD 031</v>
      </c>
      <c r="F96" s="164"/>
      <c r="G96" s="164"/>
    </row>
    <row r="97" spans="1:7" x14ac:dyDescent="0.4">
      <c r="A97" s="164"/>
      <c r="B97" s="164"/>
      <c r="C97" s="160">
        <f>IFERROR(IF(AND(C92=C93, C93=C94),IF(C94+1&gt;MATCH(0,Input_Lieferant!$B$9:$B$158,-1),"",C94+1),C94),"")</f>
        <v>31</v>
      </c>
      <c r="D97" s="160" t="str">
        <f t="shared" si="1"/>
        <v>E</v>
      </c>
      <c r="E97" s="160" t="str">
        <f>_xlfn.IFNA(INDEX(Input_Lieferant!$D$9:$BE$158,MATCH($C97,Input_Lieferant!$B$9:$B$158,0),MATCH($E$1,Input_Lieferant!$D$8:$BE$8,0)),"")</f>
        <v>CORSAIR MP600 PRO XT 8 TB, SSD 031</v>
      </c>
      <c r="F97" s="164"/>
      <c r="G97" s="164"/>
    </row>
    <row r="98" spans="1:7" x14ac:dyDescent="0.4">
      <c r="A98" s="164"/>
      <c r="B98" s="164"/>
      <c r="C98" s="160">
        <f>IFERROR(IF(AND(C95=C96, C96=C97),IF(C95+1&gt;MATCH(0,Input_Lieferant!$B$9:$B$158,-1),"",C95+1),C95),"")</f>
        <v>32</v>
      </c>
      <c r="D98" s="160" t="str">
        <f t="shared" si="1"/>
        <v>D</v>
      </c>
      <c r="E98" s="160" t="str">
        <f>_xlfn.IFNA(INDEX(Input_Lieferant!$D$9:$BE$158,MATCH($C98,Input_Lieferant!$B$9:$B$158,0),MATCH($E$1,Input_Lieferant!$D$8:$BE$8,0)),"")</f>
        <v>CORSAIR MP600 PRO XT 8 TB, SSD 032</v>
      </c>
      <c r="F98" s="164"/>
      <c r="G98" s="164"/>
    </row>
    <row r="99" spans="1:7" x14ac:dyDescent="0.4">
      <c r="A99" s="164"/>
      <c r="B99" s="164"/>
      <c r="C99" s="160">
        <f>IFERROR(IF(AND(C95=C96, C96=C97),IF(C96+1&gt;MATCH(0,Input_Lieferant!$B$9:$B$158,-1),"",C96+1),C96),"")</f>
        <v>32</v>
      </c>
      <c r="D99" s="160" t="str">
        <f t="shared" si="1"/>
        <v>F</v>
      </c>
      <c r="E99" s="160" t="str">
        <f>_xlfn.IFNA(INDEX(Input_Lieferant!$D$9:$BE$158,MATCH($C99,Input_Lieferant!$B$9:$B$158,0),MATCH($E$1,Input_Lieferant!$D$8:$BE$8,0)),"")</f>
        <v>CORSAIR MP600 PRO XT 8 TB, SSD 032</v>
      </c>
      <c r="F99" s="164"/>
      <c r="G99" s="164"/>
    </row>
    <row r="100" spans="1:7" x14ac:dyDescent="0.4">
      <c r="A100" s="164"/>
      <c r="B100" s="164"/>
      <c r="C100" s="160">
        <f>IFERROR(IF(AND(C95=C96, C96=C97),IF(C97+1&gt;MATCH(0,Input_Lieferant!$B$9:$B$158,-1),"",C97+1),C97),"")</f>
        <v>32</v>
      </c>
      <c r="D100" s="160" t="str">
        <f t="shared" si="1"/>
        <v>E</v>
      </c>
      <c r="E100" s="160" t="str">
        <f>_xlfn.IFNA(INDEX(Input_Lieferant!$D$9:$BE$158,MATCH($C100,Input_Lieferant!$B$9:$B$158,0),MATCH($E$1,Input_Lieferant!$D$8:$BE$8,0)),"")</f>
        <v>CORSAIR MP600 PRO XT 8 TB, SSD 032</v>
      </c>
      <c r="F100" s="164"/>
      <c r="G100" s="164"/>
    </row>
    <row r="101" spans="1:7" x14ac:dyDescent="0.4">
      <c r="A101" s="164"/>
      <c r="B101" s="164"/>
      <c r="C101" s="160">
        <f>IFERROR(IF(AND(C98=C99, C99=C100),IF(C98+1&gt;MATCH(0,Input_Lieferant!$B$9:$B$158,-1),"",C98+1),C98),"")</f>
        <v>33</v>
      </c>
      <c r="D101" s="160" t="str">
        <f t="shared" si="1"/>
        <v>D</v>
      </c>
      <c r="E101" s="160" t="str">
        <f>_xlfn.IFNA(INDEX(Input_Lieferant!$D$9:$BE$158,MATCH($C101,Input_Lieferant!$B$9:$B$158,0),MATCH($E$1,Input_Lieferant!$D$8:$BE$8,0)),"")</f>
        <v>CORSAIR MP600 PRO XT 8 TB, SSD 033</v>
      </c>
      <c r="F101" s="164"/>
      <c r="G101" s="164"/>
    </row>
    <row r="102" spans="1:7" x14ac:dyDescent="0.4">
      <c r="A102" s="164"/>
      <c r="B102" s="164"/>
      <c r="C102" s="160">
        <f>IFERROR(IF(AND(C98=C99, C99=C100),IF(C99+1&gt;MATCH(0,Input_Lieferant!$B$9:$B$158,-1),"",C99+1),C99),"")</f>
        <v>33</v>
      </c>
      <c r="D102" s="160" t="str">
        <f t="shared" si="1"/>
        <v>F</v>
      </c>
      <c r="E102" s="160" t="str">
        <f>_xlfn.IFNA(INDEX(Input_Lieferant!$D$9:$BE$158,MATCH($C102,Input_Lieferant!$B$9:$B$158,0),MATCH($E$1,Input_Lieferant!$D$8:$BE$8,0)),"")</f>
        <v>CORSAIR MP600 PRO XT 8 TB, SSD 033</v>
      </c>
      <c r="F102" s="164"/>
      <c r="G102" s="164"/>
    </row>
    <row r="103" spans="1:7" x14ac:dyDescent="0.4">
      <c r="A103" s="164"/>
      <c r="B103" s="164"/>
      <c r="C103" s="160">
        <f>IFERROR(IF(AND(C98=C99, C99=C100),IF(C100+1&gt;MATCH(0,Input_Lieferant!$B$9:$B$158,-1),"",C100+1),C100),"")</f>
        <v>33</v>
      </c>
      <c r="D103" s="160" t="str">
        <f t="shared" si="1"/>
        <v>E</v>
      </c>
      <c r="E103" s="160" t="str">
        <f>_xlfn.IFNA(INDEX(Input_Lieferant!$D$9:$BE$158,MATCH($C103,Input_Lieferant!$B$9:$B$158,0),MATCH($E$1,Input_Lieferant!$D$8:$BE$8,0)),"")</f>
        <v>CORSAIR MP600 PRO XT 8 TB, SSD 033</v>
      </c>
      <c r="F103" s="164"/>
      <c r="G103" s="164"/>
    </row>
    <row r="104" spans="1:7" x14ac:dyDescent="0.4">
      <c r="A104" s="164"/>
      <c r="B104" s="164"/>
      <c r="C104" s="160">
        <f>IFERROR(IF(AND(C101=C102, C102=C103),IF(C101+1&gt;MATCH(0,Input_Lieferant!$B$9:$B$158,-1),"",C101+1),C101),"")</f>
        <v>34</v>
      </c>
      <c r="D104" s="160" t="str">
        <f t="shared" si="1"/>
        <v>D</v>
      </c>
      <c r="E104" s="160" t="str">
        <f>_xlfn.IFNA(INDEX(Input_Lieferant!$D$9:$BE$158,MATCH($C104,Input_Lieferant!$B$9:$B$158,0),MATCH($E$1,Input_Lieferant!$D$8:$BE$8,0)),"")</f>
        <v>CORSAIR MP600 PRO XT 8 TB, SSD 034</v>
      </c>
      <c r="F104" s="164"/>
      <c r="G104" s="164"/>
    </row>
    <row r="105" spans="1:7" x14ac:dyDescent="0.4">
      <c r="A105" s="164"/>
      <c r="B105" s="164"/>
      <c r="C105" s="160">
        <f>IFERROR(IF(AND(C101=C102, C102=C103),IF(C102+1&gt;MATCH(0,Input_Lieferant!$B$9:$B$158,-1),"",C102+1),C102),"")</f>
        <v>34</v>
      </c>
      <c r="D105" s="160" t="str">
        <f t="shared" si="1"/>
        <v>F</v>
      </c>
      <c r="E105" s="160" t="str">
        <f>_xlfn.IFNA(INDEX(Input_Lieferant!$D$9:$BE$158,MATCH($C105,Input_Lieferant!$B$9:$B$158,0),MATCH($E$1,Input_Lieferant!$D$8:$BE$8,0)),"")</f>
        <v>CORSAIR MP600 PRO XT 8 TB, SSD 034</v>
      </c>
      <c r="F105" s="164"/>
      <c r="G105" s="164"/>
    </row>
    <row r="106" spans="1:7" x14ac:dyDescent="0.4">
      <c r="A106" s="164"/>
      <c r="B106" s="164"/>
      <c r="C106" s="160">
        <f>IFERROR(IF(AND(C101=C102, C102=C103),IF(C103+1&gt;MATCH(0,Input_Lieferant!$B$9:$B$158,-1),"",C103+1),C103),"")</f>
        <v>34</v>
      </c>
      <c r="D106" s="160" t="str">
        <f t="shared" si="1"/>
        <v>E</v>
      </c>
      <c r="E106" s="160" t="str">
        <f>_xlfn.IFNA(INDEX(Input_Lieferant!$D$9:$BE$158,MATCH($C106,Input_Lieferant!$B$9:$B$158,0),MATCH($E$1,Input_Lieferant!$D$8:$BE$8,0)),"")</f>
        <v>CORSAIR MP600 PRO XT 8 TB, SSD 034</v>
      </c>
      <c r="F106" s="164"/>
      <c r="G106" s="164"/>
    </row>
    <row r="107" spans="1:7" x14ac:dyDescent="0.4">
      <c r="A107" s="164"/>
      <c r="B107" s="164"/>
      <c r="C107" s="160">
        <f>IFERROR(IF(AND(C104=C105, C105=C106),IF(C104+1&gt;MATCH(0,Input_Lieferant!$B$9:$B$158,-1),"",C104+1),C104),"")</f>
        <v>35</v>
      </c>
      <c r="D107" s="160" t="str">
        <f t="shared" si="1"/>
        <v>D</v>
      </c>
      <c r="E107" s="160" t="str">
        <f>_xlfn.IFNA(INDEX(Input_Lieferant!$D$9:$BE$158,MATCH($C107,Input_Lieferant!$B$9:$B$158,0),MATCH($E$1,Input_Lieferant!$D$8:$BE$8,0)),"")</f>
        <v>CORSAIR MP600 PRO XT 8 TB, SSD 035</v>
      </c>
      <c r="F107" s="164"/>
      <c r="G107" s="164"/>
    </row>
    <row r="108" spans="1:7" x14ac:dyDescent="0.4">
      <c r="A108" s="164"/>
      <c r="B108" s="164"/>
      <c r="C108" s="160">
        <f>IFERROR(IF(AND(C104=C105, C105=C106),IF(C105+1&gt;MATCH(0,Input_Lieferant!$B$9:$B$158,-1),"",C105+1),C105),"")</f>
        <v>35</v>
      </c>
      <c r="D108" s="160" t="str">
        <f t="shared" si="1"/>
        <v>F</v>
      </c>
      <c r="E108" s="160" t="str">
        <f>_xlfn.IFNA(INDEX(Input_Lieferant!$D$9:$BE$158,MATCH($C108,Input_Lieferant!$B$9:$B$158,0),MATCH($E$1,Input_Lieferant!$D$8:$BE$8,0)),"")</f>
        <v>CORSAIR MP600 PRO XT 8 TB, SSD 035</v>
      </c>
      <c r="F108" s="164"/>
      <c r="G108" s="164"/>
    </row>
    <row r="109" spans="1:7" x14ac:dyDescent="0.4">
      <c r="A109" s="164"/>
      <c r="B109" s="164"/>
      <c r="C109" s="160">
        <f>IFERROR(IF(AND(C104=C105, C105=C106),IF(C106+1&gt;MATCH(0,Input_Lieferant!$B$9:$B$158,-1),"",C106+1),C106),"")</f>
        <v>35</v>
      </c>
      <c r="D109" s="160" t="str">
        <f t="shared" si="1"/>
        <v>E</v>
      </c>
      <c r="E109" s="160" t="str">
        <f>_xlfn.IFNA(INDEX(Input_Lieferant!$D$9:$BE$158,MATCH($C109,Input_Lieferant!$B$9:$B$158,0),MATCH($E$1,Input_Lieferant!$D$8:$BE$8,0)),"")</f>
        <v>CORSAIR MP600 PRO XT 8 TB, SSD 035</v>
      </c>
      <c r="F109" s="164"/>
      <c r="G109" s="164"/>
    </row>
    <row r="110" spans="1:7" x14ac:dyDescent="0.4">
      <c r="A110" s="164"/>
      <c r="B110" s="164"/>
      <c r="C110" s="160">
        <f>IFERROR(IF(AND(C107=C108, C108=C109),IF(C107+1&gt;MATCH(0,Input_Lieferant!$B$9:$B$158,-1),"",C107+1),C107),"")</f>
        <v>36</v>
      </c>
      <c r="D110" s="160" t="str">
        <f t="shared" si="1"/>
        <v>D</v>
      </c>
      <c r="E110" s="160" t="str">
        <f>_xlfn.IFNA(INDEX(Input_Lieferant!$D$9:$BE$158,MATCH($C110,Input_Lieferant!$B$9:$B$158,0),MATCH($E$1,Input_Lieferant!$D$8:$BE$8,0)),"")</f>
        <v>CORSAIR MP600 PRO XT 8 TB, SSD 036</v>
      </c>
      <c r="F110" s="164"/>
      <c r="G110" s="164"/>
    </row>
    <row r="111" spans="1:7" x14ac:dyDescent="0.4">
      <c r="A111" s="164"/>
      <c r="B111" s="164"/>
      <c r="C111" s="160">
        <f>IFERROR(IF(AND(C107=C108, C108=C109),IF(C108+1&gt;MATCH(0,Input_Lieferant!$B$9:$B$158,-1),"",C108+1),C108),"")</f>
        <v>36</v>
      </c>
      <c r="D111" s="160" t="str">
        <f t="shared" si="1"/>
        <v>F</v>
      </c>
      <c r="E111" s="160" t="str">
        <f>_xlfn.IFNA(INDEX(Input_Lieferant!$D$9:$BE$158,MATCH($C111,Input_Lieferant!$B$9:$B$158,0),MATCH($E$1,Input_Lieferant!$D$8:$BE$8,0)),"")</f>
        <v>CORSAIR MP600 PRO XT 8 TB, SSD 036</v>
      </c>
      <c r="F111" s="164"/>
      <c r="G111" s="164"/>
    </row>
    <row r="112" spans="1:7" x14ac:dyDescent="0.4">
      <c r="A112" s="164"/>
      <c r="B112" s="164"/>
      <c r="C112" s="160">
        <f>IFERROR(IF(AND(C107=C108, C108=C109),IF(C109+1&gt;MATCH(0,Input_Lieferant!$B$9:$B$158,-1),"",C109+1),C109),"")</f>
        <v>36</v>
      </c>
      <c r="D112" s="160" t="str">
        <f t="shared" si="1"/>
        <v>E</v>
      </c>
      <c r="E112" s="160" t="str">
        <f>_xlfn.IFNA(INDEX(Input_Lieferant!$D$9:$BE$158,MATCH($C112,Input_Lieferant!$B$9:$B$158,0),MATCH($E$1,Input_Lieferant!$D$8:$BE$8,0)),"")</f>
        <v>CORSAIR MP600 PRO XT 8 TB, SSD 036</v>
      </c>
      <c r="F112" s="164"/>
      <c r="G112" s="164"/>
    </row>
    <row r="113" spans="1:7" x14ac:dyDescent="0.4">
      <c r="A113" s="164"/>
      <c r="B113" s="164"/>
      <c r="C113" s="160">
        <f>IFERROR(IF(AND(C110=C111, C111=C112),IF(C110+1&gt;MATCH(0,Input_Lieferant!$B$9:$B$158,-1),"",C110+1),C110),"")</f>
        <v>37</v>
      </c>
      <c r="D113" s="160" t="str">
        <f t="shared" si="1"/>
        <v>D</v>
      </c>
      <c r="E113" s="160" t="str">
        <f>_xlfn.IFNA(INDEX(Input_Lieferant!$D$9:$BE$158,MATCH($C113,Input_Lieferant!$B$9:$B$158,0),MATCH($E$1,Input_Lieferant!$D$8:$BE$8,0)),"")</f>
        <v>CORSAIR MP600 PRO XT 8 TB, SSD 037</v>
      </c>
      <c r="F113" s="164"/>
      <c r="G113" s="164"/>
    </row>
    <row r="114" spans="1:7" x14ac:dyDescent="0.4">
      <c r="A114" s="164"/>
      <c r="B114" s="164"/>
      <c r="C114" s="160">
        <f>IFERROR(IF(AND(C110=C111, C111=C112),IF(C111+1&gt;MATCH(0,Input_Lieferant!$B$9:$B$158,-1),"",C111+1),C111),"")</f>
        <v>37</v>
      </c>
      <c r="D114" s="160" t="str">
        <f t="shared" si="1"/>
        <v>F</v>
      </c>
      <c r="E114" s="160" t="str">
        <f>_xlfn.IFNA(INDEX(Input_Lieferant!$D$9:$BE$158,MATCH($C114,Input_Lieferant!$B$9:$B$158,0),MATCH($E$1,Input_Lieferant!$D$8:$BE$8,0)),"")</f>
        <v>CORSAIR MP600 PRO XT 8 TB, SSD 037</v>
      </c>
      <c r="F114" s="164"/>
      <c r="G114" s="164"/>
    </row>
    <row r="115" spans="1:7" x14ac:dyDescent="0.4">
      <c r="A115" s="164"/>
      <c r="B115" s="164"/>
      <c r="C115" s="160">
        <f>IFERROR(IF(AND(C110=C111, C111=C112),IF(C112+1&gt;MATCH(0,Input_Lieferant!$B$9:$B$158,-1),"",C112+1),C112),"")</f>
        <v>37</v>
      </c>
      <c r="D115" s="160" t="str">
        <f t="shared" si="1"/>
        <v>E</v>
      </c>
      <c r="E115" s="160" t="str">
        <f>_xlfn.IFNA(INDEX(Input_Lieferant!$D$9:$BE$158,MATCH($C115,Input_Lieferant!$B$9:$B$158,0),MATCH($E$1,Input_Lieferant!$D$8:$BE$8,0)),"")</f>
        <v>CORSAIR MP600 PRO XT 8 TB, SSD 037</v>
      </c>
      <c r="F115" s="164"/>
      <c r="G115" s="164"/>
    </row>
    <row r="116" spans="1:7" x14ac:dyDescent="0.4">
      <c r="A116" s="164"/>
      <c r="B116" s="164"/>
      <c r="C116" s="160">
        <f>IFERROR(IF(AND(C113=C114, C114=C115),IF(C113+1&gt;MATCH(0,Input_Lieferant!$B$9:$B$158,-1),"",C113+1),C113),"")</f>
        <v>38</v>
      </c>
      <c r="D116" s="160" t="str">
        <f t="shared" si="1"/>
        <v>D</v>
      </c>
      <c r="E116" s="160" t="str">
        <f>_xlfn.IFNA(INDEX(Input_Lieferant!$D$9:$BE$158,MATCH($C116,Input_Lieferant!$B$9:$B$158,0),MATCH($E$1,Input_Lieferant!$D$8:$BE$8,0)),"")</f>
        <v>CORSAIR MP600 PRO XT 8 TB, SSD 038</v>
      </c>
      <c r="F116" s="164"/>
      <c r="G116" s="164"/>
    </row>
    <row r="117" spans="1:7" x14ac:dyDescent="0.4">
      <c r="A117" s="164"/>
      <c r="B117" s="164"/>
      <c r="C117" s="160">
        <f>IFERROR(IF(AND(C113=C114, C114=C115),IF(C114+1&gt;MATCH(0,Input_Lieferant!$B$9:$B$158,-1),"",C114+1),C114),"")</f>
        <v>38</v>
      </c>
      <c r="D117" s="160" t="str">
        <f t="shared" si="1"/>
        <v>F</v>
      </c>
      <c r="E117" s="160" t="str">
        <f>_xlfn.IFNA(INDEX(Input_Lieferant!$D$9:$BE$158,MATCH($C117,Input_Lieferant!$B$9:$B$158,0),MATCH($E$1,Input_Lieferant!$D$8:$BE$8,0)),"")</f>
        <v>CORSAIR MP600 PRO XT 8 TB, SSD 038</v>
      </c>
      <c r="F117" s="164"/>
      <c r="G117" s="164"/>
    </row>
    <row r="118" spans="1:7" x14ac:dyDescent="0.4">
      <c r="A118" s="164"/>
      <c r="B118" s="164"/>
      <c r="C118" s="160">
        <f>IFERROR(IF(AND(C113=C114, C114=C115),IF(C115+1&gt;MATCH(0,Input_Lieferant!$B$9:$B$158,-1),"",C115+1),C115),"")</f>
        <v>38</v>
      </c>
      <c r="D118" s="160" t="str">
        <f t="shared" si="1"/>
        <v>E</v>
      </c>
      <c r="E118" s="160" t="str">
        <f>_xlfn.IFNA(INDEX(Input_Lieferant!$D$9:$BE$158,MATCH($C118,Input_Lieferant!$B$9:$B$158,0),MATCH($E$1,Input_Lieferant!$D$8:$BE$8,0)),"")</f>
        <v>CORSAIR MP600 PRO XT 8 TB, SSD 038</v>
      </c>
      <c r="F118" s="164"/>
      <c r="G118" s="164"/>
    </row>
    <row r="119" spans="1:7" x14ac:dyDescent="0.4">
      <c r="A119" s="164"/>
      <c r="B119" s="164"/>
      <c r="C119" s="160">
        <f>IFERROR(IF(AND(C116=C117, C117=C118),IF(C116+1&gt;MATCH(0,Input_Lieferant!$B$9:$B$158,-1),"",C116+1),C116),"")</f>
        <v>39</v>
      </c>
      <c r="D119" s="160" t="str">
        <f t="shared" si="1"/>
        <v>D</v>
      </c>
      <c r="E119" s="160" t="str">
        <f>_xlfn.IFNA(INDEX(Input_Lieferant!$D$9:$BE$158,MATCH($C119,Input_Lieferant!$B$9:$B$158,0),MATCH($E$1,Input_Lieferant!$D$8:$BE$8,0)),"")</f>
        <v>CORSAIR MP600 PRO XT 8 TB, SSD 039</v>
      </c>
      <c r="F119" s="164"/>
      <c r="G119" s="164"/>
    </row>
    <row r="120" spans="1:7" x14ac:dyDescent="0.4">
      <c r="A120" s="164"/>
      <c r="B120" s="164"/>
      <c r="C120" s="160">
        <f>IFERROR(IF(AND(C116=C117, C117=C118),IF(C117+1&gt;MATCH(0,Input_Lieferant!$B$9:$B$158,-1),"",C117+1),C117),"")</f>
        <v>39</v>
      </c>
      <c r="D120" s="160" t="str">
        <f t="shared" si="1"/>
        <v>F</v>
      </c>
      <c r="E120" s="160" t="str">
        <f>_xlfn.IFNA(INDEX(Input_Lieferant!$D$9:$BE$158,MATCH($C120,Input_Lieferant!$B$9:$B$158,0),MATCH($E$1,Input_Lieferant!$D$8:$BE$8,0)),"")</f>
        <v>CORSAIR MP600 PRO XT 8 TB, SSD 039</v>
      </c>
      <c r="F120" s="164"/>
      <c r="G120" s="164"/>
    </row>
    <row r="121" spans="1:7" x14ac:dyDescent="0.4">
      <c r="A121" s="164"/>
      <c r="B121" s="164"/>
      <c r="C121" s="160">
        <f>IFERROR(IF(AND(C116=C117, C117=C118),IF(C118+1&gt;MATCH(0,Input_Lieferant!$B$9:$B$158,-1),"",C118+1),C118),"")</f>
        <v>39</v>
      </c>
      <c r="D121" s="160" t="str">
        <f t="shared" si="1"/>
        <v>E</v>
      </c>
      <c r="E121" s="160" t="str">
        <f>_xlfn.IFNA(INDEX(Input_Lieferant!$D$9:$BE$158,MATCH($C121,Input_Lieferant!$B$9:$B$158,0),MATCH($E$1,Input_Lieferant!$D$8:$BE$8,0)),"")</f>
        <v>CORSAIR MP600 PRO XT 8 TB, SSD 039</v>
      </c>
      <c r="F121" s="164"/>
      <c r="G121" s="164"/>
    </row>
    <row r="122" spans="1:7" x14ac:dyDescent="0.4">
      <c r="A122" s="164"/>
      <c r="B122" s="164"/>
      <c r="C122" s="160">
        <f>IFERROR(IF(AND(C119=C120, C120=C121),IF(C119+1&gt;MATCH(0,Input_Lieferant!$B$9:$B$158,-1),"",C119+1),C119),"")</f>
        <v>40</v>
      </c>
      <c r="D122" s="160" t="str">
        <f t="shared" si="1"/>
        <v>D</v>
      </c>
      <c r="E122" s="160" t="str">
        <f>_xlfn.IFNA(INDEX(Input_Lieferant!$D$9:$BE$158,MATCH($C122,Input_Lieferant!$B$9:$B$158,0),MATCH($E$1,Input_Lieferant!$D$8:$BE$8,0)),"")</f>
        <v>CORSAIR MP600 PRO XT 8 TB, SSD 040</v>
      </c>
      <c r="F122" s="164"/>
      <c r="G122" s="164"/>
    </row>
    <row r="123" spans="1:7" x14ac:dyDescent="0.4">
      <c r="A123" s="164"/>
      <c r="B123" s="164"/>
      <c r="C123" s="160">
        <f>IFERROR(IF(AND(C119=C120, C120=C121),IF(C120+1&gt;MATCH(0,Input_Lieferant!$B$9:$B$158,-1),"",C120+1),C120),"")</f>
        <v>40</v>
      </c>
      <c r="D123" s="160" t="str">
        <f t="shared" si="1"/>
        <v>F</v>
      </c>
      <c r="E123" s="160" t="str">
        <f>_xlfn.IFNA(INDEX(Input_Lieferant!$D$9:$BE$158,MATCH($C123,Input_Lieferant!$B$9:$B$158,0),MATCH($E$1,Input_Lieferant!$D$8:$BE$8,0)),"")</f>
        <v>CORSAIR MP600 PRO XT 8 TB, SSD 040</v>
      </c>
      <c r="F123" s="164"/>
      <c r="G123" s="164"/>
    </row>
    <row r="124" spans="1:7" x14ac:dyDescent="0.4">
      <c r="A124" s="164"/>
      <c r="B124" s="164"/>
      <c r="C124" s="160">
        <f>IFERROR(IF(AND(C119=C120, C120=C121),IF(C121+1&gt;MATCH(0,Input_Lieferant!$B$9:$B$158,-1),"",C121+1),C121),"")</f>
        <v>40</v>
      </c>
      <c r="D124" s="160" t="str">
        <f t="shared" si="1"/>
        <v>E</v>
      </c>
      <c r="E124" s="160" t="str">
        <f>_xlfn.IFNA(INDEX(Input_Lieferant!$D$9:$BE$158,MATCH($C124,Input_Lieferant!$B$9:$B$158,0),MATCH($E$1,Input_Lieferant!$D$8:$BE$8,0)),"")</f>
        <v>CORSAIR MP600 PRO XT 8 TB, SSD 040</v>
      </c>
      <c r="F124" s="164"/>
      <c r="G124" s="164"/>
    </row>
    <row r="125" spans="1:7" x14ac:dyDescent="0.4">
      <c r="A125" s="164"/>
      <c r="B125" s="164"/>
      <c r="C125" s="160">
        <f>IFERROR(IF(AND(C122=C123, C123=C124),IF(C122+1&gt;MATCH(0,Input_Lieferant!$B$9:$B$158,-1),"",C122+1),C122),"")</f>
        <v>41</v>
      </c>
      <c r="D125" s="160" t="str">
        <f t="shared" si="1"/>
        <v>D</v>
      </c>
      <c r="E125" s="160" t="str">
        <f>_xlfn.IFNA(INDEX(Input_Lieferant!$D$9:$BE$158,MATCH($C125,Input_Lieferant!$B$9:$B$158,0),MATCH($E$1,Input_Lieferant!$D$8:$BE$8,0)),"")</f>
        <v>CORSAIR MP600 PRO XT 8 TB, SSD 041</v>
      </c>
      <c r="F125" s="164"/>
      <c r="G125" s="164"/>
    </row>
    <row r="126" spans="1:7" x14ac:dyDescent="0.4">
      <c r="A126" s="164"/>
      <c r="B126" s="164"/>
      <c r="C126" s="160">
        <f>IFERROR(IF(AND(C122=C123, C123=C124),IF(C123+1&gt;MATCH(0,Input_Lieferant!$B$9:$B$158,-1),"",C123+1),C123),"")</f>
        <v>41</v>
      </c>
      <c r="D126" s="160" t="str">
        <f t="shared" si="1"/>
        <v>F</v>
      </c>
      <c r="E126" s="160" t="str">
        <f>_xlfn.IFNA(INDEX(Input_Lieferant!$D$9:$BE$158,MATCH($C126,Input_Lieferant!$B$9:$B$158,0),MATCH($E$1,Input_Lieferant!$D$8:$BE$8,0)),"")</f>
        <v>CORSAIR MP600 PRO XT 8 TB, SSD 041</v>
      </c>
      <c r="F126" s="164"/>
      <c r="G126" s="164"/>
    </row>
    <row r="127" spans="1:7" x14ac:dyDescent="0.4">
      <c r="A127" s="164"/>
      <c r="B127" s="164"/>
      <c r="C127" s="160">
        <f>IFERROR(IF(AND(C122=C123, C123=C124),IF(C124+1&gt;MATCH(0,Input_Lieferant!$B$9:$B$158,-1),"",C124+1),C124),"")</f>
        <v>41</v>
      </c>
      <c r="D127" s="160" t="str">
        <f t="shared" si="1"/>
        <v>E</v>
      </c>
      <c r="E127" s="160" t="str">
        <f>_xlfn.IFNA(INDEX(Input_Lieferant!$D$9:$BE$158,MATCH($C127,Input_Lieferant!$B$9:$B$158,0),MATCH($E$1,Input_Lieferant!$D$8:$BE$8,0)),"")</f>
        <v>CORSAIR MP600 PRO XT 8 TB, SSD 041</v>
      </c>
      <c r="F127" s="164"/>
      <c r="G127" s="164"/>
    </row>
    <row r="128" spans="1:7" x14ac:dyDescent="0.4">
      <c r="A128" s="164"/>
      <c r="B128" s="164"/>
      <c r="C128" s="160">
        <f>IFERROR(IF(AND(C125=C126, C126=C127),IF(C125+1&gt;MATCH(0,Input_Lieferant!$B$9:$B$158,-1),"",C125+1),C125),"")</f>
        <v>42</v>
      </c>
      <c r="D128" s="160" t="str">
        <f t="shared" si="1"/>
        <v>D</v>
      </c>
      <c r="E128" s="160" t="str">
        <f>_xlfn.IFNA(INDEX(Input_Lieferant!$D$9:$BE$158,MATCH($C128,Input_Lieferant!$B$9:$B$158,0),MATCH($E$1,Input_Lieferant!$D$8:$BE$8,0)),"")</f>
        <v>CORSAIR MP600 PRO XT 8 TB, SSD 042</v>
      </c>
      <c r="F128" s="164"/>
      <c r="G128" s="164"/>
    </row>
    <row r="129" spans="1:7" x14ac:dyDescent="0.4">
      <c r="A129" s="164"/>
      <c r="B129" s="164"/>
      <c r="C129" s="160">
        <f>IFERROR(IF(AND(C125=C126, C126=C127),IF(C126+1&gt;MATCH(0,Input_Lieferant!$B$9:$B$158,-1),"",C126+1),C126),"")</f>
        <v>42</v>
      </c>
      <c r="D129" s="160" t="str">
        <f t="shared" si="1"/>
        <v>F</v>
      </c>
      <c r="E129" s="160" t="str">
        <f>_xlfn.IFNA(INDEX(Input_Lieferant!$D$9:$BE$158,MATCH($C129,Input_Lieferant!$B$9:$B$158,0),MATCH($E$1,Input_Lieferant!$D$8:$BE$8,0)),"")</f>
        <v>CORSAIR MP600 PRO XT 8 TB, SSD 042</v>
      </c>
      <c r="F129" s="164"/>
      <c r="G129" s="164"/>
    </row>
    <row r="130" spans="1:7" x14ac:dyDescent="0.4">
      <c r="A130" s="164"/>
      <c r="B130" s="164"/>
      <c r="C130" s="160">
        <f>IFERROR(IF(AND(C125=C126, C126=C127),IF(C127+1&gt;MATCH(0,Input_Lieferant!$B$9:$B$158,-1),"",C127+1),C127),"")</f>
        <v>42</v>
      </c>
      <c r="D130" s="160" t="str">
        <f t="shared" si="1"/>
        <v>E</v>
      </c>
      <c r="E130" s="160" t="str">
        <f>_xlfn.IFNA(INDEX(Input_Lieferant!$D$9:$BE$158,MATCH($C130,Input_Lieferant!$B$9:$B$158,0),MATCH($E$1,Input_Lieferant!$D$8:$BE$8,0)),"")</f>
        <v>CORSAIR MP600 PRO XT 8 TB, SSD 042</v>
      </c>
      <c r="F130" s="164"/>
      <c r="G130" s="164"/>
    </row>
    <row r="131" spans="1:7" x14ac:dyDescent="0.4">
      <c r="A131" s="164"/>
      <c r="B131" s="164"/>
      <c r="C131" s="160">
        <f>IFERROR(IF(AND(C128=C129, C129=C130),IF(C128+1&gt;MATCH(0,Input_Lieferant!$B$9:$B$158,-1),"",C128+1),C128),"")</f>
        <v>43</v>
      </c>
      <c r="D131" s="160" t="str">
        <f t="shared" si="1"/>
        <v>D</v>
      </c>
      <c r="E131" s="160" t="str">
        <f>_xlfn.IFNA(INDEX(Input_Lieferant!$D$9:$BE$158,MATCH($C131,Input_Lieferant!$B$9:$B$158,0),MATCH($E$1,Input_Lieferant!$D$8:$BE$8,0)),"")</f>
        <v>CORSAIR MP600 PRO XT 8 TB, SSD 043</v>
      </c>
      <c r="F131" s="164"/>
      <c r="G131" s="164"/>
    </row>
    <row r="132" spans="1:7" x14ac:dyDescent="0.4">
      <c r="A132" s="164"/>
      <c r="B132" s="164"/>
      <c r="C132" s="160">
        <f>IFERROR(IF(AND(C128=C129, C129=C130),IF(C129+1&gt;MATCH(0,Input_Lieferant!$B$9:$B$158,-1),"",C129+1),C129),"")</f>
        <v>43</v>
      </c>
      <c r="D132" s="160" t="str">
        <f t="shared" si="1"/>
        <v>F</v>
      </c>
      <c r="E132" s="160" t="str">
        <f>_xlfn.IFNA(INDEX(Input_Lieferant!$D$9:$BE$158,MATCH($C132,Input_Lieferant!$B$9:$B$158,0),MATCH($E$1,Input_Lieferant!$D$8:$BE$8,0)),"")</f>
        <v>CORSAIR MP600 PRO XT 8 TB, SSD 043</v>
      </c>
      <c r="F132" s="164"/>
      <c r="G132" s="164"/>
    </row>
    <row r="133" spans="1:7" x14ac:dyDescent="0.4">
      <c r="A133" s="164"/>
      <c r="B133" s="164"/>
      <c r="C133" s="160">
        <f>IFERROR(IF(AND(C128=C129, C129=C130),IF(C130+1&gt;MATCH(0,Input_Lieferant!$B$9:$B$158,-1),"",C130+1),C130),"")</f>
        <v>43</v>
      </c>
      <c r="D133" s="160" t="str">
        <f t="shared" si="1"/>
        <v>E</v>
      </c>
      <c r="E133" s="160" t="str">
        <f>_xlfn.IFNA(INDEX(Input_Lieferant!$D$9:$BE$158,MATCH($C133,Input_Lieferant!$B$9:$B$158,0),MATCH($E$1,Input_Lieferant!$D$8:$BE$8,0)),"")</f>
        <v>CORSAIR MP600 PRO XT 8 TB, SSD 043</v>
      </c>
      <c r="F133" s="164"/>
      <c r="G133" s="164"/>
    </row>
    <row r="134" spans="1:7" x14ac:dyDescent="0.4">
      <c r="A134" s="164"/>
      <c r="B134" s="164"/>
      <c r="C134" s="160">
        <f>IFERROR(IF(AND(C131=C132, C132=C133),IF(C131+1&gt;MATCH(0,Input_Lieferant!$B$9:$B$158,-1),"",C131+1),C131),"")</f>
        <v>44</v>
      </c>
      <c r="D134" s="160" t="str">
        <f t="shared" si="1"/>
        <v>D</v>
      </c>
      <c r="E134" s="160" t="str">
        <f>_xlfn.IFNA(INDEX(Input_Lieferant!$D$9:$BE$158,MATCH($C134,Input_Lieferant!$B$9:$B$158,0),MATCH($E$1,Input_Lieferant!$D$8:$BE$8,0)),"")</f>
        <v>CORSAIR MP600 PRO XT 8 TB, SSD 044</v>
      </c>
      <c r="F134" s="164"/>
      <c r="G134" s="164"/>
    </row>
    <row r="135" spans="1:7" x14ac:dyDescent="0.4">
      <c r="A135" s="164"/>
      <c r="B135" s="164"/>
      <c r="C135" s="160">
        <f>IFERROR(IF(AND(C131=C132, C132=C133),IF(C132+1&gt;MATCH(0,Input_Lieferant!$B$9:$B$158,-1),"",C132+1),C132),"")</f>
        <v>44</v>
      </c>
      <c r="D135" s="160" t="str">
        <f t="shared" si="1"/>
        <v>F</v>
      </c>
      <c r="E135" s="160" t="str">
        <f>_xlfn.IFNA(INDEX(Input_Lieferant!$D$9:$BE$158,MATCH($C135,Input_Lieferant!$B$9:$B$158,0),MATCH($E$1,Input_Lieferant!$D$8:$BE$8,0)),"")</f>
        <v>CORSAIR MP600 PRO XT 8 TB, SSD 044</v>
      </c>
      <c r="F135" s="164"/>
      <c r="G135" s="164"/>
    </row>
    <row r="136" spans="1:7" x14ac:dyDescent="0.4">
      <c r="A136" s="164"/>
      <c r="B136" s="164"/>
      <c r="C136" s="160">
        <f>IFERROR(IF(AND(C131=C132, C132=C133),IF(C133+1&gt;MATCH(0,Input_Lieferant!$B$9:$B$158,-1),"",C133+1),C133),"")</f>
        <v>44</v>
      </c>
      <c r="D136" s="160" t="str">
        <f t="shared" ref="D136:D199" si="2">IF(C136&lt;&gt;"",D133,"")</f>
        <v>E</v>
      </c>
      <c r="E136" s="160" t="str">
        <f>_xlfn.IFNA(INDEX(Input_Lieferant!$D$9:$BE$158,MATCH($C136,Input_Lieferant!$B$9:$B$158,0),MATCH($E$1,Input_Lieferant!$D$8:$BE$8,0)),"")</f>
        <v>CORSAIR MP600 PRO XT 8 TB, SSD 044</v>
      </c>
      <c r="F136" s="164"/>
      <c r="G136" s="164"/>
    </row>
    <row r="137" spans="1:7" x14ac:dyDescent="0.4">
      <c r="A137" s="164"/>
      <c r="B137" s="164"/>
      <c r="C137" s="160">
        <f>IFERROR(IF(AND(C134=C135, C135=C136),IF(C134+1&gt;MATCH(0,Input_Lieferant!$B$9:$B$158,-1),"",C134+1),C134),"")</f>
        <v>45</v>
      </c>
      <c r="D137" s="160" t="str">
        <f t="shared" si="2"/>
        <v>D</v>
      </c>
      <c r="E137" s="160" t="str">
        <f>_xlfn.IFNA(INDEX(Input_Lieferant!$D$9:$BE$158,MATCH($C137,Input_Lieferant!$B$9:$B$158,0),MATCH($E$1,Input_Lieferant!$D$8:$BE$8,0)),"")</f>
        <v>CORSAIR MP600 PRO XT 8 TB, SSD 045</v>
      </c>
      <c r="F137" s="164"/>
      <c r="G137" s="164"/>
    </row>
    <row r="138" spans="1:7" x14ac:dyDescent="0.4">
      <c r="A138" s="164"/>
      <c r="B138" s="164"/>
      <c r="C138" s="160">
        <f>IFERROR(IF(AND(C134=C135, C135=C136),IF(C135+1&gt;MATCH(0,Input_Lieferant!$B$9:$B$158,-1),"",C135+1),C135),"")</f>
        <v>45</v>
      </c>
      <c r="D138" s="160" t="str">
        <f t="shared" si="2"/>
        <v>F</v>
      </c>
      <c r="E138" s="160" t="str">
        <f>_xlfn.IFNA(INDEX(Input_Lieferant!$D$9:$BE$158,MATCH($C138,Input_Lieferant!$B$9:$B$158,0),MATCH($E$1,Input_Lieferant!$D$8:$BE$8,0)),"")</f>
        <v>CORSAIR MP600 PRO XT 8 TB, SSD 045</v>
      </c>
      <c r="F138" s="164"/>
      <c r="G138" s="164"/>
    </row>
    <row r="139" spans="1:7" x14ac:dyDescent="0.4">
      <c r="A139" s="164"/>
      <c r="B139" s="164"/>
      <c r="C139" s="160">
        <f>IFERROR(IF(AND(C134=C135, C135=C136),IF(C136+1&gt;MATCH(0,Input_Lieferant!$B$9:$B$158,-1),"",C136+1),C136),"")</f>
        <v>45</v>
      </c>
      <c r="D139" s="160" t="str">
        <f t="shared" si="2"/>
        <v>E</v>
      </c>
      <c r="E139" s="160" t="str">
        <f>_xlfn.IFNA(INDEX(Input_Lieferant!$D$9:$BE$158,MATCH($C139,Input_Lieferant!$B$9:$B$158,0),MATCH($E$1,Input_Lieferant!$D$8:$BE$8,0)),"")</f>
        <v>CORSAIR MP600 PRO XT 8 TB, SSD 045</v>
      </c>
      <c r="F139" s="164"/>
      <c r="G139" s="164"/>
    </row>
    <row r="140" spans="1:7" x14ac:dyDescent="0.4">
      <c r="A140" s="164"/>
      <c r="B140" s="164"/>
      <c r="C140" s="160">
        <f>IFERROR(IF(AND(C137=C138, C138=C139),IF(C137+1&gt;MATCH(0,Input_Lieferant!$B$9:$B$158,-1),"",C137+1),C137),"")</f>
        <v>46</v>
      </c>
      <c r="D140" s="160" t="str">
        <f t="shared" si="2"/>
        <v>D</v>
      </c>
      <c r="E140" s="160" t="str">
        <f>_xlfn.IFNA(INDEX(Input_Lieferant!$D$9:$BE$158,MATCH($C140,Input_Lieferant!$B$9:$B$158,0),MATCH($E$1,Input_Lieferant!$D$8:$BE$8,0)),"")</f>
        <v>CORSAIR MP600 PRO XT 8 TB, SSD 046</v>
      </c>
      <c r="F140" s="164"/>
      <c r="G140" s="164"/>
    </row>
    <row r="141" spans="1:7" x14ac:dyDescent="0.4">
      <c r="A141" s="164"/>
      <c r="B141" s="164"/>
      <c r="C141" s="160">
        <f>IFERROR(IF(AND(C137=C138, C138=C139),IF(C138+1&gt;MATCH(0,Input_Lieferant!$B$9:$B$158,-1),"",C138+1),C138),"")</f>
        <v>46</v>
      </c>
      <c r="D141" s="160" t="str">
        <f t="shared" si="2"/>
        <v>F</v>
      </c>
      <c r="E141" s="160" t="str">
        <f>_xlfn.IFNA(INDEX(Input_Lieferant!$D$9:$BE$158,MATCH($C141,Input_Lieferant!$B$9:$B$158,0),MATCH($E$1,Input_Lieferant!$D$8:$BE$8,0)),"")</f>
        <v>CORSAIR MP600 PRO XT 8 TB, SSD 046</v>
      </c>
      <c r="F141" s="164"/>
      <c r="G141" s="164"/>
    </row>
    <row r="142" spans="1:7" x14ac:dyDescent="0.4">
      <c r="A142" s="164"/>
      <c r="B142" s="164"/>
      <c r="C142" s="160">
        <f>IFERROR(IF(AND(C137=C138, C138=C139),IF(C139+1&gt;MATCH(0,Input_Lieferant!$B$9:$B$158,-1),"",C139+1),C139),"")</f>
        <v>46</v>
      </c>
      <c r="D142" s="160" t="str">
        <f t="shared" si="2"/>
        <v>E</v>
      </c>
      <c r="E142" s="160" t="str">
        <f>_xlfn.IFNA(INDEX(Input_Lieferant!$D$9:$BE$158,MATCH($C142,Input_Lieferant!$B$9:$B$158,0),MATCH($E$1,Input_Lieferant!$D$8:$BE$8,0)),"")</f>
        <v>CORSAIR MP600 PRO XT 8 TB, SSD 046</v>
      </c>
      <c r="F142" s="164"/>
      <c r="G142" s="164"/>
    </row>
    <row r="143" spans="1:7" x14ac:dyDescent="0.4">
      <c r="A143" s="164"/>
      <c r="B143" s="164"/>
      <c r="C143" s="160">
        <f>IFERROR(IF(AND(C140=C141, C141=C142),IF(C140+1&gt;MATCH(0,Input_Lieferant!$B$9:$B$158,-1),"",C140+1),C140),"")</f>
        <v>47</v>
      </c>
      <c r="D143" s="160" t="str">
        <f t="shared" si="2"/>
        <v>D</v>
      </c>
      <c r="E143" s="160" t="str">
        <f>_xlfn.IFNA(INDEX(Input_Lieferant!$D$9:$BE$158,MATCH($C143,Input_Lieferant!$B$9:$B$158,0),MATCH($E$1,Input_Lieferant!$D$8:$BE$8,0)),"")</f>
        <v>CORSAIR MP600 PRO XT 8 TB, SSD 047</v>
      </c>
      <c r="F143" s="164"/>
      <c r="G143" s="164"/>
    </row>
    <row r="144" spans="1:7" x14ac:dyDescent="0.4">
      <c r="A144" s="164"/>
      <c r="B144" s="164"/>
      <c r="C144" s="160">
        <f>IFERROR(IF(AND(C140=C141, C141=C142),IF(C141+1&gt;MATCH(0,Input_Lieferant!$B$9:$B$158,-1),"",C141+1),C141),"")</f>
        <v>47</v>
      </c>
      <c r="D144" s="160" t="str">
        <f t="shared" si="2"/>
        <v>F</v>
      </c>
      <c r="E144" s="160" t="str">
        <f>_xlfn.IFNA(INDEX(Input_Lieferant!$D$9:$BE$158,MATCH($C144,Input_Lieferant!$B$9:$B$158,0),MATCH($E$1,Input_Lieferant!$D$8:$BE$8,0)),"")</f>
        <v>CORSAIR MP600 PRO XT 8 TB, SSD 047</v>
      </c>
      <c r="F144" s="164"/>
      <c r="G144" s="164"/>
    </row>
    <row r="145" spans="1:7" x14ac:dyDescent="0.4">
      <c r="A145" s="164"/>
      <c r="B145" s="164"/>
      <c r="C145" s="160">
        <f>IFERROR(IF(AND(C140=C141, C141=C142),IF(C142+1&gt;MATCH(0,Input_Lieferant!$B$9:$B$158,-1),"",C142+1),C142),"")</f>
        <v>47</v>
      </c>
      <c r="D145" s="160" t="str">
        <f t="shared" si="2"/>
        <v>E</v>
      </c>
      <c r="E145" s="160" t="str">
        <f>_xlfn.IFNA(INDEX(Input_Lieferant!$D$9:$BE$158,MATCH($C145,Input_Lieferant!$B$9:$B$158,0),MATCH($E$1,Input_Lieferant!$D$8:$BE$8,0)),"")</f>
        <v>CORSAIR MP600 PRO XT 8 TB, SSD 047</v>
      </c>
      <c r="F145" s="164"/>
      <c r="G145" s="164"/>
    </row>
    <row r="146" spans="1:7" x14ac:dyDescent="0.4">
      <c r="A146" s="164"/>
      <c r="B146" s="164"/>
      <c r="C146" s="160">
        <f>IFERROR(IF(AND(C143=C144, C144=C145),IF(C143+1&gt;MATCH(0,Input_Lieferant!$B$9:$B$158,-1),"",C143+1),C143),"")</f>
        <v>48</v>
      </c>
      <c r="D146" s="160" t="str">
        <f t="shared" si="2"/>
        <v>D</v>
      </c>
      <c r="E146" s="160" t="str">
        <f>_xlfn.IFNA(INDEX(Input_Lieferant!$D$9:$BE$158,MATCH($C146,Input_Lieferant!$B$9:$B$158,0),MATCH($E$1,Input_Lieferant!$D$8:$BE$8,0)),"")</f>
        <v>CORSAIR MP600 PRO XT 8 TB, SSD 048</v>
      </c>
      <c r="F146" s="164"/>
      <c r="G146" s="164"/>
    </row>
    <row r="147" spans="1:7" x14ac:dyDescent="0.4">
      <c r="A147" s="164"/>
      <c r="B147" s="164"/>
      <c r="C147" s="160">
        <f>IFERROR(IF(AND(C143=C144, C144=C145),IF(C144+1&gt;MATCH(0,Input_Lieferant!$B$9:$B$158,-1),"",C144+1),C144),"")</f>
        <v>48</v>
      </c>
      <c r="D147" s="160" t="str">
        <f t="shared" si="2"/>
        <v>F</v>
      </c>
      <c r="E147" s="160" t="str">
        <f>_xlfn.IFNA(INDEX(Input_Lieferant!$D$9:$BE$158,MATCH($C147,Input_Lieferant!$B$9:$B$158,0),MATCH($E$1,Input_Lieferant!$D$8:$BE$8,0)),"")</f>
        <v>CORSAIR MP600 PRO XT 8 TB, SSD 048</v>
      </c>
      <c r="F147" s="164"/>
      <c r="G147" s="164"/>
    </row>
    <row r="148" spans="1:7" x14ac:dyDescent="0.4">
      <c r="A148" s="164"/>
      <c r="B148" s="164"/>
      <c r="C148" s="160">
        <f>IFERROR(IF(AND(C143=C144, C144=C145),IF(C145+1&gt;MATCH(0,Input_Lieferant!$B$9:$B$158,-1),"",C145+1),C145),"")</f>
        <v>48</v>
      </c>
      <c r="D148" s="160" t="str">
        <f t="shared" si="2"/>
        <v>E</v>
      </c>
      <c r="E148" s="160" t="str">
        <f>_xlfn.IFNA(INDEX(Input_Lieferant!$D$9:$BE$158,MATCH($C148,Input_Lieferant!$B$9:$B$158,0),MATCH($E$1,Input_Lieferant!$D$8:$BE$8,0)),"")</f>
        <v>CORSAIR MP600 PRO XT 8 TB, SSD 048</v>
      </c>
      <c r="F148" s="164"/>
      <c r="G148" s="164"/>
    </row>
    <row r="149" spans="1:7" x14ac:dyDescent="0.4">
      <c r="A149" s="164"/>
      <c r="B149" s="164"/>
      <c r="C149" s="160">
        <f>IFERROR(IF(AND(C146=C147, C147=C148),IF(C146+1&gt;MATCH(0,Input_Lieferant!$B$9:$B$158,-1),"",C146+1),C146),"")</f>
        <v>49</v>
      </c>
      <c r="D149" s="160" t="str">
        <f t="shared" si="2"/>
        <v>D</v>
      </c>
      <c r="E149" s="160" t="str">
        <f>_xlfn.IFNA(INDEX(Input_Lieferant!$D$9:$BE$158,MATCH($C149,Input_Lieferant!$B$9:$B$158,0),MATCH($E$1,Input_Lieferant!$D$8:$BE$8,0)),"")</f>
        <v>CORSAIR MP600 PRO XT 8 TB, SSD 049</v>
      </c>
      <c r="F149" s="164"/>
      <c r="G149" s="164"/>
    </row>
    <row r="150" spans="1:7" x14ac:dyDescent="0.4">
      <c r="A150" s="164"/>
      <c r="B150" s="164"/>
      <c r="C150" s="160">
        <f>IFERROR(IF(AND(C146=C147, C147=C148),IF(C147+1&gt;MATCH(0,Input_Lieferant!$B$9:$B$158,-1),"",C147+1),C147),"")</f>
        <v>49</v>
      </c>
      <c r="D150" s="160" t="str">
        <f t="shared" si="2"/>
        <v>F</v>
      </c>
      <c r="E150" s="160" t="str">
        <f>_xlfn.IFNA(INDEX(Input_Lieferant!$D$9:$BE$158,MATCH($C150,Input_Lieferant!$B$9:$B$158,0),MATCH($E$1,Input_Lieferant!$D$8:$BE$8,0)),"")</f>
        <v>CORSAIR MP600 PRO XT 8 TB, SSD 049</v>
      </c>
      <c r="F150" s="164"/>
      <c r="G150" s="164"/>
    </row>
    <row r="151" spans="1:7" x14ac:dyDescent="0.4">
      <c r="A151" s="164"/>
      <c r="B151" s="164"/>
      <c r="C151" s="160">
        <f>IFERROR(IF(AND(C146=C147, C147=C148),IF(C148+1&gt;MATCH(0,Input_Lieferant!$B$9:$B$158,-1),"",C148+1),C148),"")</f>
        <v>49</v>
      </c>
      <c r="D151" s="160" t="str">
        <f t="shared" si="2"/>
        <v>E</v>
      </c>
      <c r="E151" s="160" t="str">
        <f>_xlfn.IFNA(INDEX(Input_Lieferant!$D$9:$BE$158,MATCH($C151,Input_Lieferant!$B$9:$B$158,0),MATCH($E$1,Input_Lieferant!$D$8:$BE$8,0)),"")</f>
        <v>CORSAIR MP600 PRO XT 8 TB, SSD 049</v>
      </c>
      <c r="F151" s="164"/>
      <c r="G151" s="164"/>
    </row>
    <row r="152" spans="1:7" x14ac:dyDescent="0.4">
      <c r="A152" s="164"/>
      <c r="B152" s="164"/>
      <c r="C152" s="160">
        <f>IFERROR(IF(AND(C149=C150, C150=C151),IF(C149+1&gt;MATCH(0,Input_Lieferant!$B$9:$B$158,-1),"",C149+1),C149),"")</f>
        <v>50</v>
      </c>
      <c r="D152" s="160" t="str">
        <f t="shared" si="2"/>
        <v>D</v>
      </c>
      <c r="E152" s="160" t="str">
        <f>_xlfn.IFNA(INDEX(Input_Lieferant!$D$9:$BE$158,MATCH($C152,Input_Lieferant!$B$9:$B$158,0),MATCH($E$1,Input_Lieferant!$D$8:$BE$8,0)),"")</f>
        <v>CORSAIR MP600 PRO XT 8 TB, SSD 050</v>
      </c>
      <c r="F152" s="164"/>
      <c r="G152" s="164"/>
    </row>
    <row r="153" spans="1:7" x14ac:dyDescent="0.4">
      <c r="A153" s="164"/>
      <c r="B153" s="164"/>
      <c r="C153" s="160">
        <f>IFERROR(IF(AND(C149=C150, C150=C151),IF(C150+1&gt;MATCH(0,Input_Lieferant!$B$9:$B$158,-1),"",C150+1),C150),"")</f>
        <v>50</v>
      </c>
      <c r="D153" s="160" t="str">
        <f t="shared" si="2"/>
        <v>F</v>
      </c>
      <c r="E153" s="160" t="str">
        <f>_xlfn.IFNA(INDEX(Input_Lieferant!$D$9:$BE$158,MATCH($C153,Input_Lieferant!$B$9:$B$158,0),MATCH($E$1,Input_Lieferant!$D$8:$BE$8,0)),"")</f>
        <v>CORSAIR MP600 PRO XT 8 TB, SSD 050</v>
      </c>
      <c r="F153" s="164"/>
      <c r="G153" s="164"/>
    </row>
    <row r="154" spans="1:7" x14ac:dyDescent="0.4">
      <c r="A154" s="164"/>
      <c r="B154" s="164"/>
      <c r="C154" s="160">
        <f>IFERROR(IF(AND(C149=C150, C150=C151),IF(C151+1&gt;MATCH(0,Input_Lieferant!$B$9:$B$158,-1),"",C151+1),C151),"")</f>
        <v>50</v>
      </c>
      <c r="D154" s="160" t="str">
        <f t="shared" si="2"/>
        <v>E</v>
      </c>
      <c r="E154" s="160" t="str">
        <f>_xlfn.IFNA(INDEX(Input_Lieferant!$D$9:$BE$158,MATCH($C154,Input_Lieferant!$B$9:$B$158,0),MATCH($E$1,Input_Lieferant!$D$8:$BE$8,0)),"")</f>
        <v>CORSAIR MP600 PRO XT 8 TB, SSD 050</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2" customFormat="1" x14ac:dyDescent="0.4">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c r="AA455" s="363"/>
      <c r="AB455" s="363"/>
      <c r="AC455" s="363"/>
      <c r="AD455" s="363"/>
      <c r="AE455" s="363"/>
      <c r="AF455" s="363"/>
      <c r="AG455" s="363"/>
      <c r="AH455" s="363"/>
      <c r="AI455" s="363"/>
      <c r="AJ455" s="363"/>
      <c r="AK455" s="363"/>
      <c r="AL455" s="363"/>
      <c r="AM455" s="363"/>
      <c r="AN455" s="363"/>
      <c r="AO455" s="363"/>
      <c r="AP455" s="363"/>
      <c r="AQ455" s="363"/>
      <c r="AR455" s="363"/>
      <c r="AS455" s="363"/>
      <c r="AT455" s="363"/>
      <c r="AU455" s="363"/>
      <c r="AV455" s="363"/>
      <c r="AW455" s="363"/>
      <c r="AX455" s="363"/>
      <c r="AY455" s="363"/>
      <c r="AZ455" s="363"/>
      <c r="BA455" s="363"/>
      <c r="BB455" s="363"/>
      <c r="BC455" s="363"/>
      <c r="BD455" s="363"/>
      <c r="BE455" s="363"/>
      <c r="BF455" s="363"/>
      <c r="BG455" s="363"/>
      <c r="BH455" s="363"/>
      <c r="BI455" s="363"/>
      <c r="BJ455" s="363"/>
      <c r="BK455" s="363"/>
      <c r="BL455" s="363"/>
      <c r="BM455" s="363"/>
      <c r="BN455" s="363"/>
      <c r="BO455" s="363"/>
      <c r="BP455" s="363"/>
      <c r="BQ455" s="363"/>
      <c r="BR455" s="363"/>
      <c r="BS455" s="363"/>
      <c r="BT455" s="363"/>
      <c r="BU455" s="363"/>
      <c r="BW455" s="363"/>
      <c r="BX455" s="363"/>
      <c r="BY455" s="363"/>
      <c r="BZ455" s="363"/>
      <c r="CA455" s="363"/>
      <c r="CB455" s="363"/>
      <c r="CC455" s="363"/>
      <c r="CD455" s="363"/>
      <c r="CE455" s="363"/>
      <c r="CF455" s="363"/>
      <c r="CG455" s="363"/>
      <c r="CH455" s="363"/>
      <c r="CI455" s="363"/>
      <c r="CJ455" s="363"/>
      <c r="CK455" s="363"/>
      <c r="CL455" s="363"/>
      <c r="CM455" s="363"/>
      <c r="CN455" s="363"/>
      <c r="CO455" s="363"/>
      <c r="CP455" s="363"/>
      <c r="CQ455" s="363"/>
      <c r="CR455" s="363"/>
      <c r="CS455" s="363"/>
      <c r="CT455" s="363"/>
      <c r="CU455" s="363"/>
      <c r="CV455" s="363"/>
      <c r="CW455" s="363"/>
      <c r="CX455" s="363"/>
      <c r="CY455" s="363"/>
      <c r="CZ455" s="363"/>
      <c r="DA455" s="363"/>
      <c r="DB455" s="363"/>
      <c r="DC455" s="363"/>
      <c r="DD455" s="363"/>
      <c r="DE455" s="363"/>
      <c r="DF455" s="363"/>
      <c r="DG455" s="363"/>
      <c r="DH455" s="363"/>
      <c r="DI455" s="363"/>
      <c r="DJ455" s="363"/>
      <c r="DK455" s="363"/>
      <c r="DL455" s="363"/>
      <c r="DM455" s="363"/>
      <c r="DN455" s="363"/>
      <c r="DO455" s="363"/>
      <c r="DP455" s="363"/>
      <c r="DQ455" s="363"/>
      <c r="DR455" s="363"/>
      <c r="DS455" s="363"/>
      <c r="DT455" s="363"/>
      <c r="DU455" s="363"/>
      <c r="DV455" s="363"/>
      <c r="DW455" s="363"/>
      <c r="DX455" s="363"/>
      <c r="DY455" s="363"/>
      <c r="DZ455" s="363"/>
      <c r="EA455" s="363"/>
      <c r="EB455" s="363"/>
      <c r="EC455" s="363"/>
      <c r="ED455" s="363"/>
      <c r="EE455" s="363"/>
      <c r="EF455" s="363"/>
      <c r="EG455" s="363"/>
      <c r="EH455" s="363"/>
      <c r="EI455" s="363"/>
      <c r="EJ455" s="363"/>
      <c r="EK455" s="363"/>
      <c r="EL455" s="363"/>
      <c r="EM455" s="363"/>
      <c r="EN455" s="363"/>
      <c r="EO455" s="363"/>
      <c r="EP455" s="363"/>
      <c r="EQ455" s="363"/>
      <c r="ER455" s="363"/>
      <c r="ES455" s="363"/>
      <c r="ET455" s="363"/>
      <c r="EU455" s="363"/>
      <c r="EV455" s="363"/>
      <c r="EW455" s="363"/>
      <c r="EX455" s="363"/>
      <c r="EY455" s="363"/>
      <c r="EZ455" s="363"/>
      <c r="FA455" s="363"/>
      <c r="FB455" s="363"/>
      <c r="FC455" s="363"/>
      <c r="FD455" s="363"/>
      <c r="FE455" s="363"/>
      <c r="FF455" s="363"/>
      <c r="FG455" s="363"/>
      <c r="FH455" s="363"/>
      <c r="FI455" s="363"/>
      <c r="FJ455" s="363"/>
      <c r="FK455" s="363"/>
      <c r="FL455" s="363"/>
      <c r="FM455" s="363"/>
      <c r="FN455" s="363"/>
      <c r="FO455" s="363"/>
      <c r="FP455" s="363"/>
      <c r="FQ455" s="363"/>
      <c r="FR455" s="363"/>
      <c r="FS455" s="363"/>
      <c r="FT455" s="363"/>
      <c r="FU455" s="363"/>
      <c r="FV455" s="363"/>
      <c r="FW455" s="363"/>
      <c r="FX455" s="363"/>
      <c r="FY455" s="363"/>
      <c r="FZ455" s="363"/>
      <c r="GA455" s="363"/>
      <c r="GB455" s="363"/>
      <c r="GC455" s="363"/>
      <c r="GD455" s="363"/>
      <c r="GE455" s="363"/>
      <c r="GF455" s="363"/>
      <c r="GG455" s="363"/>
      <c r="GH455" s="363"/>
      <c r="GI455" s="363"/>
      <c r="GJ455" s="363"/>
      <c r="GK455" s="363"/>
      <c r="GL455" s="363"/>
      <c r="GM455" s="363"/>
      <c r="GN455" s="363"/>
      <c r="GO455" s="363"/>
      <c r="GP455" s="363"/>
      <c r="GQ455" s="363"/>
      <c r="GR455" s="363"/>
      <c r="GS455" s="363"/>
      <c r="GT455" s="363"/>
      <c r="GU455" s="363"/>
      <c r="GV455" s="363"/>
      <c r="GW455" s="363"/>
      <c r="GX455" s="363"/>
      <c r="GY455" s="363"/>
      <c r="GZ455" s="363"/>
      <c r="HA455" s="363"/>
      <c r="HB455" s="363"/>
      <c r="HC455" s="363"/>
      <c r="HD455" s="363"/>
      <c r="HE455" s="363"/>
      <c r="HF455" s="363"/>
      <c r="HG455" s="363"/>
      <c r="HH455" s="363"/>
      <c r="HI455" s="363"/>
      <c r="HJ455" s="363"/>
      <c r="HK455" s="363"/>
      <c r="HL455" s="363"/>
      <c r="HM455" s="363"/>
      <c r="HN455" s="363"/>
      <c r="HO455" s="363"/>
      <c r="HP455" s="363"/>
      <c r="HQ455" s="363"/>
      <c r="HR455" s="363"/>
      <c r="HS455" s="363"/>
      <c r="HT455" s="363"/>
      <c r="HU455" s="363"/>
      <c r="HV455" s="363"/>
      <c r="HW455" s="363"/>
      <c r="HX455" s="363"/>
      <c r="HY455" s="363"/>
      <c r="HZ455" s="363"/>
      <c r="IA455" s="363"/>
      <c r="IB455" s="363"/>
      <c r="IC455" s="363"/>
      <c r="ID455" s="363"/>
      <c r="IE455" s="363"/>
      <c r="IF455" s="363"/>
      <c r="IG455" s="363"/>
      <c r="IH455" s="363"/>
      <c r="II455" s="363"/>
      <c r="IJ455" s="363"/>
      <c r="IK455" s="363"/>
      <c r="IL455" s="363"/>
      <c r="IM455" s="363"/>
      <c r="IN455" s="363"/>
      <c r="IP455" s="363"/>
      <c r="IQ455" s="363"/>
      <c r="IR455" s="363"/>
      <c r="IS455" s="363"/>
      <c r="IT455" s="363"/>
      <c r="IU455" s="363"/>
      <c r="IV455" s="363"/>
      <c r="IW455" s="363"/>
      <c r="IX455" s="363"/>
      <c r="IY455" s="363"/>
      <c r="IZ455" s="363"/>
      <c r="JA455" s="363"/>
      <c r="JB455" s="363"/>
      <c r="JC455" s="363"/>
      <c r="JD455" s="363"/>
      <c r="JE455" s="363"/>
      <c r="JF455" s="363"/>
      <c r="JG455" s="363"/>
      <c r="JH455" s="363"/>
      <c r="JI455" s="363"/>
      <c r="JJ455" s="363"/>
      <c r="JK455" s="363"/>
      <c r="JL455" s="363"/>
      <c r="JM455" s="363"/>
      <c r="JN455" s="363"/>
      <c r="JO455" s="363"/>
      <c r="JP455" s="363"/>
      <c r="JQ455" s="363"/>
      <c r="JR455" s="363"/>
      <c r="JS455" s="363"/>
      <c r="JT455" s="363"/>
      <c r="JU455" s="363"/>
      <c r="JV455" s="363"/>
      <c r="JW455" s="363"/>
      <c r="JX455" s="363"/>
      <c r="JZ455" s="363"/>
      <c r="KA455" s="363"/>
      <c r="KB455" s="363"/>
      <c r="KC455" s="363"/>
      <c r="KD455" s="363"/>
      <c r="KE455" s="363"/>
      <c r="KF455" s="363"/>
      <c r="KG455" s="363"/>
      <c r="KH455" s="363"/>
      <c r="KI455" s="363"/>
      <c r="KJ455" s="363"/>
      <c r="KK455" s="363"/>
      <c r="KL455" s="363"/>
      <c r="KM455" s="363"/>
      <c r="KN455" s="363"/>
      <c r="KO455" s="363"/>
      <c r="KP455" s="363"/>
      <c r="KQ455" s="363"/>
      <c r="KR455" s="363"/>
      <c r="KS455" s="363"/>
      <c r="KT455" s="363"/>
      <c r="KU455" s="363"/>
      <c r="KV455" s="363"/>
      <c r="KW455" s="363"/>
      <c r="KX455" s="363"/>
      <c r="KY455" s="363"/>
      <c r="KZ455" s="363"/>
      <c r="LA455" s="363"/>
      <c r="LB455" s="363"/>
      <c r="LC455" s="363"/>
      <c r="LD455" s="363"/>
      <c r="LE455" s="363"/>
      <c r="LF455" s="3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7" t="s">
        <v>1</v>
      </c>
      <c r="B1" s="367" t="s">
        <v>28</v>
      </c>
      <c r="C1" s="367" t="s">
        <v>29</v>
      </c>
      <c r="D1" s="367" t="s">
        <v>30</v>
      </c>
      <c r="E1" s="367" t="s">
        <v>31</v>
      </c>
      <c r="F1" s="365" t="s">
        <v>32</v>
      </c>
      <c r="G1" s="364" t="s">
        <v>52</v>
      </c>
    </row>
    <row r="2" spans="1:7" x14ac:dyDescent="0.4">
      <c r="A2" s="160">
        <f>IF(Input_Lieferant!B9="","",Input_Lieferant!B9)</f>
        <v>1</v>
      </c>
      <c r="B2" s="160" t="str">
        <f t="shared" ref="B2:B33" si="0">IF(A2&lt;&gt;"","MATERIAL","")</f>
        <v>MATERIAL</v>
      </c>
      <c r="C2" s="160">
        <f t="shared" ref="C2:C33" si="1">A2</f>
        <v>1</v>
      </c>
      <c r="D2" s="160" t="str">
        <f t="shared" ref="D2:D33" si="2">IF(A2&lt;&gt;"","GRUN","")</f>
        <v>GRUN</v>
      </c>
      <c r="E2" s="160" t="str">
        <f>IF(A2&lt;&gt;"","D","")</f>
        <v>D</v>
      </c>
      <c r="F2" s="164"/>
      <c r="G2" s="164"/>
    </row>
    <row r="3" spans="1:7" x14ac:dyDescent="0.4">
      <c r="A3" s="160">
        <f>IF(Input_Lieferant!B9="","",Input_Lieferant!B9)</f>
        <v>1</v>
      </c>
      <c r="B3" s="160" t="str">
        <f t="shared" si="0"/>
        <v>MATERIAL</v>
      </c>
      <c r="C3" s="160">
        <f t="shared" si="1"/>
        <v>1</v>
      </c>
      <c r="D3" s="160" t="str">
        <f t="shared" si="2"/>
        <v>GRUN</v>
      </c>
      <c r="E3" s="160" t="str">
        <f>IF(A3&lt;&gt;"","F","")</f>
        <v>F</v>
      </c>
      <c r="F3" s="164"/>
      <c r="G3" s="164"/>
    </row>
    <row r="4" spans="1:7" x14ac:dyDescent="0.4">
      <c r="A4" s="160">
        <f>IF(Input_Lieferant!B9="","",Input_Lieferant!B9)</f>
        <v>1</v>
      </c>
      <c r="B4" s="160" t="str">
        <f t="shared" si="0"/>
        <v>MATERIAL</v>
      </c>
      <c r="C4" s="160">
        <f t="shared" si="1"/>
        <v>1</v>
      </c>
      <c r="D4" s="160" t="str">
        <f t="shared" si="2"/>
        <v>GRUN</v>
      </c>
      <c r="E4" s="160" t="str">
        <f>IF(A4&lt;&gt;"","E","")</f>
        <v>E</v>
      </c>
      <c r="F4" s="164"/>
      <c r="G4" s="164"/>
    </row>
    <row r="5" spans="1:7" x14ac:dyDescent="0.4">
      <c r="A5" s="160">
        <f>IFERROR(IF(AND(A2=A3, A3=A4),IF(A2+1&gt;MATCH(0,Input_Lieferant!$B$9:$B$158,-1),"",A2+1),A2),"")</f>
        <v>2</v>
      </c>
      <c r="B5" s="160" t="str">
        <f t="shared" si="0"/>
        <v>MATERIAL</v>
      </c>
      <c r="C5" s="160">
        <f t="shared" si="1"/>
        <v>2</v>
      </c>
      <c r="D5" s="160" t="str">
        <f t="shared" si="2"/>
        <v>GRUN</v>
      </c>
      <c r="E5" s="160" t="str">
        <f>IF(A5&lt;&gt;"","D","")</f>
        <v>D</v>
      </c>
      <c r="F5" s="164"/>
      <c r="G5" s="164"/>
    </row>
    <row r="6" spans="1:7" x14ac:dyDescent="0.4">
      <c r="A6" s="160">
        <f>IFERROR(IF(AND(A2=A3, A3=A4),IF(A3+1&gt;MATCH(0,Input_Lieferant!$B$9:$B$158,-1),"",A3+1),A3),"")</f>
        <v>2</v>
      </c>
      <c r="B6" s="160" t="str">
        <f t="shared" si="0"/>
        <v>MATERIAL</v>
      </c>
      <c r="C6" s="160">
        <f t="shared" si="1"/>
        <v>2</v>
      </c>
      <c r="D6" s="160" t="str">
        <f t="shared" si="2"/>
        <v>GRUN</v>
      </c>
      <c r="E6" s="160" t="str">
        <f>IF(A6&lt;&gt;"","F","")</f>
        <v>F</v>
      </c>
      <c r="F6" s="164"/>
      <c r="G6" s="164"/>
    </row>
    <row r="7" spans="1:7" x14ac:dyDescent="0.4">
      <c r="A7" s="160">
        <f>IFERROR(IF(AND(A2=A3, A3=A4),IF(A4+1&gt;MATCH(0,Input_Lieferant!$B$9:$B$158,-1),"",A4+1),A4),"")</f>
        <v>2</v>
      </c>
      <c r="B7" s="160" t="str">
        <f t="shared" si="0"/>
        <v>MATERIAL</v>
      </c>
      <c r="C7" s="160">
        <f t="shared" si="1"/>
        <v>2</v>
      </c>
      <c r="D7" s="160" t="str">
        <f t="shared" si="2"/>
        <v>GRUN</v>
      </c>
      <c r="E7" s="160" t="str">
        <f>IF(A7&lt;&gt;"","E","")</f>
        <v>E</v>
      </c>
      <c r="F7" s="164"/>
      <c r="G7" s="164"/>
    </row>
    <row r="8" spans="1:7" x14ac:dyDescent="0.4">
      <c r="A8" s="160">
        <f>IFERROR(IF(AND(A5=A6, A6=A7),IF(A5+1&gt;MATCH(0,Input_Lieferant!$B$9:$B$158,-1),"",A5+1),A5),"")</f>
        <v>3</v>
      </c>
      <c r="B8" s="160" t="str">
        <f t="shared" si="0"/>
        <v>MATERIAL</v>
      </c>
      <c r="C8" s="160">
        <f t="shared" si="1"/>
        <v>3</v>
      </c>
      <c r="D8" s="160" t="str">
        <f t="shared" si="2"/>
        <v>GRUN</v>
      </c>
      <c r="E8" s="160" t="str">
        <f>IF(A8&lt;&gt;"","D","")</f>
        <v>D</v>
      </c>
      <c r="F8" s="164"/>
      <c r="G8" s="164"/>
    </row>
    <row r="9" spans="1:7" x14ac:dyDescent="0.4">
      <c r="A9" s="160">
        <f>IFERROR(IF(AND(A5=A6, A6=A7),IF(A6+1&gt;MATCH(0,Input_Lieferant!$B$9:$B$158,-1),"",A6+1),A6),"")</f>
        <v>3</v>
      </c>
      <c r="B9" s="160" t="str">
        <f t="shared" si="0"/>
        <v>MATERIAL</v>
      </c>
      <c r="C9" s="160">
        <f t="shared" si="1"/>
        <v>3</v>
      </c>
      <c r="D9" s="160" t="str">
        <f t="shared" si="2"/>
        <v>GRUN</v>
      </c>
      <c r="E9" s="160" t="str">
        <f>IF(A9&lt;&gt;"","F","")</f>
        <v>F</v>
      </c>
      <c r="F9" s="164"/>
      <c r="G9" s="164"/>
    </row>
    <row r="10" spans="1:7" x14ac:dyDescent="0.4">
      <c r="A10" s="160">
        <f>IFERROR(IF(AND(A5=A6, A6=A7),IF(A7+1&gt;MATCH(0,Input_Lieferant!$B$9:$B$158,-1),"",A7+1),A7),"")</f>
        <v>3</v>
      </c>
      <c r="B10" s="160" t="str">
        <f t="shared" si="0"/>
        <v>MATERIAL</v>
      </c>
      <c r="C10" s="160">
        <f t="shared" si="1"/>
        <v>3</v>
      </c>
      <c r="D10" s="160" t="str">
        <f t="shared" si="2"/>
        <v>GRUN</v>
      </c>
      <c r="E10" s="160" t="str">
        <f>IF(A10&lt;&gt;"","E","")</f>
        <v>E</v>
      </c>
      <c r="F10" s="164"/>
      <c r="G10" s="164"/>
    </row>
    <row r="11" spans="1:7" x14ac:dyDescent="0.4">
      <c r="A11" s="160">
        <f>IFERROR(IF(AND(A8=A9, A9=A10),IF(A8+1&gt;MATCH(0,Input_Lieferant!$B$9:$B$158,-1),"",A8+1),A8),"")</f>
        <v>4</v>
      </c>
      <c r="B11" s="160" t="str">
        <f t="shared" si="0"/>
        <v>MATERIAL</v>
      </c>
      <c r="C11" s="160">
        <f t="shared" si="1"/>
        <v>4</v>
      </c>
      <c r="D11" s="160" t="str">
        <f t="shared" si="2"/>
        <v>GRUN</v>
      </c>
      <c r="E11" s="160" t="str">
        <f>IF(A11&lt;&gt;"","D","")</f>
        <v>D</v>
      </c>
      <c r="F11" s="164"/>
      <c r="G11" s="164"/>
    </row>
    <row r="12" spans="1:7" x14ac:dyDescent="0.4">
      <c r="A12" s="160">
        <f>IFERROR(IF(AND(A8=A9, A9=A10),IF(A9+1&gt;MATCH(0,Input_Lieferant!$B$9:$B$158,-1),"",A9+1),A9),"")</f>
        <v>4</v>
      </c>
      <c r="B12" s="160" t="str">
        <f t="shared" si="0"/>
        <v>MATERIAL</v>
      </c>
      <c r="C12" s="160">
        <f t="shared" si="1"/>
        <v>4</v>
      </c>
      <c r="D12" s="160" t="str">
        <f t="shared" si="2"/>
        <v>GRUN</v>
      </c>
      <c r="E12" s="160" t="str">
        <f>IF(A12&lt;&gt;"","F","")</f>
        <v>F</v>
      </c>
      <c r="F12" s="164"/>
      <c r="G12" s="164"/>
    </row>
    <row r="13" spans="1:7" x14ac:dyDescent="0.4">
      <c r="A13" s="160">
        <f>IFERROR(IF(AND(A8=A9, A9=A10),IF(A10+1&gt;MATCH(0,Input_Lieferant!$B$9:$B$158,-1),"",A10+1),A10),"")</f>
        <v>4</v>
      </c>
      <c r="B13" s="160" t="str">
        <f t="shared" si="0"/>
        <v>MATERIAL</v>
      </c>
      <c r="C13" s="160">
        <f t="shared" si="1"/>
        <v>4</v>
      </c>
      <c r="D13" s="160" t="str">
        <f t="shared" si="2"/>
        <v>GRUN</v>
      </c>
      <c r="E13" s="160" t="str">
        <f>IF(A13&lt;&gt;"","E","")</f>
        <v>E</v>
      </c>
      <c r="F13" s="164"/>
      <c r="G13" s="164"/>
    </row>
    <row r="14" spans="1:7" x14ac:dyDescent="0.4">
      <c r="A14" s="160">
        <f>IFERROR(IF(AND(A11=A12, A12=A13),IF(A11+1&gt;MATCH(0,Input_Lieferant!$B$9:$B$158,-1),"",A11+1),A11),"")</f>
        <v>5</v>
      </c>
      <c r="B14" s="160" t="str">
        <f t="shared" si="0"/>
        <v>MATERIAL</v>
      </c>
      <c r="C14" s="160">
        <f t="shared" si="1"/>
        <v>5</v>
      </c>
      <c r="D14" s="160" t="str">
        <f t="shared" si="2"/>
        <v>GRUN</v>
      </c>
      <c r="E14" s="160" t="str">
        <f>IF(A14&lt;&gt;"","D","")</f>
        <v>D</v>
      </c>
      <c r="F14" s="164"/>
      <c r="G14" s="164"/>
    </row>
    <row r="15" spans="1:7" x14ac:dyDescent="0.4">
      <c r="A15" s="160">
        <f>IFERROR(IF(AND(A11=A12, A12=A13),IF(A12+1&gt;MATCH(0,Input_Lieferant!$B$9:$B$158,-1),"",A12+1),A12),"")</f>
        <v>5</v>
      </c>
      <c r="B15" s="160" t="str">
        <f t="shared" si="0"/>
        <v>MATERIAL</v>
      </c>
      <c r="C15" s="160">
        <f t="shared" si="1"/>
        <v>5</v>
      </c>
      <c r="D15" s="160" t="str">
        <f t="shared" si="2"/>
        <v>GRUN</v>
      </c>
      <c r="E15" s="160" t="str">
        <f>IF(A15&lt;&gt;"","F","")</f>
        <v>F</v>
      </c>
      <c r="F15" s="164"/>
      <c r="G15" s="164"/>
    </row>
    <row r="16" spans="1:7" x14ac:dyDescent="0.4">
      <c r="A16" s="160">
        <f>IFERROR(IF(AND(A11=A12, A12=A13),IF(A13+1&gt;MATCH(0,Input_Lieferant!$B$9:$B$158,-1),"",A13+1),A13),"")</f>
        <v>5</v>
      </c>
      <c r="B16" s="160" t="str">
        <f t="shared" si="0"/>
        <v>MATERIAL</v>
      </c>
      <c r="C16" s="160">
        <f t="shared" si="1"/>
        <v>5</v>
      </c>
      <c r="D16" s="160" t="str">
        <f t="shared" si="2"/>
        <v>GRUN</v>
      </c>
      <c r="E16" s="160" t="str">
        <f>IF(A16&lt;&gt;"","E","")</f>
        <v>E</v>
      </c>
      <c r="F16" s="164"/>
      <c r="G16" s="164"/>
    </row>
    <row r="17" spans="1:7" x14ac:dyDescent="0.4">
      <c r="A17" s="160">
        <f>IFERROR(IF(AND(A14=A15, A15=A16),IF(A14+1&gt;MATCH(0,Input_Lieferant!$B$9:$B$158,-1),"",A14+1),A14),"")</f>
        <v>6</v>
      </c>
      <c r="B17" s="160" t="str">
        <f t="shared" si="0"/>
        <v>MATERIAL</v>
      </c>
      <c r="C17" s="160">
        <f t="shared" si="1"/>
        <v>6</v>
      </c>
      <c r="D17" s="160" t="str">
        <f t="shared" si="2"/>
        <v>GRUN</v>
      </c>
      <c r="E17" s="160" t="str">
        <f>IF(A17&lt;&gt;"","D","")</f>
        <v>D</v>
      </c>
      <c r="F17" s="164"/>
      <c r="G17" s="164"/>
    </row>
    <row r="18" spans="1:7" x14ac:dyDescent="0.4">
      <c r="A18" s="160">
        <f>IFERROR(IF(AND(A14=A15, A15=A16),IF(A15+1&gt;MATCH(0,Input_Lieferant!$B$9:$B$158,-1),"",A15+1),A15),"")</f>
        <v>6</v>
      </c>
      <c r="B18" s="160" t="str">
        <f t="shared" si="0"/>
        <v>MATERIAL</v>
      </c>
      <c r="C18" s="160">
        <f t="shared" si="1"/>
        <v>6</v>
      </c>
      <c r="D18" s="160" t="str">
        <f t="shared" si="2"/>
        <v>GRUN</v>
      </c>
      <c r="E18" s="160" t="str">
        <f>IF(A18&lt;&gt;"","F","")</f>
        <v>F</v>
      </c>
      <c r="F18" s="164"/>
      <c r="G18" s="164"/>
    </row>
    <row r="19" spans="1:7" x14ac:dyDescent="0.4">
      <c r="A19" s="160">
        <f>IFERROR(IF(AND(A14=A15, A15=A16),IF(A16+1&gt;MATCH(0,Input_Lieferant!$B$9:$B$158,-1),"",A16+1),A16),"")</f>
        <v>6</v>
      </c>
      <c r="B19" s="160" t="str">
        <f t="shared" si="0"/>
        <v>MATERIAL</v>
      </c>
      <c r="C19" s="160">
        <f t="shared" si="1"/>
        <v>6</v>
      </c>
      <c r="D19" s="160" t="str">
        <f t="shared" si="2"/>
        <v>GRUN</v>
      </c>
      <c r="E19" s="160" t="str">
        <f>IF(A19&lt;&gt;"","E","")</f>
        <v>E</v>
      </c>
      <c r="F19" s="164"/>
      <c r="G19" s="164"/>
    </row>
    <row r="20" spans="1:7" x14ac:dyDescent="0.4">
      <c r="A20" s="160">
        <f>IFERROR(IF(AND(A17=A18, A18=A19),IF(A17+1&gt;MATCH(0,Input_Lieferant!$B$9:$B$158,-1),"",A17+1),A17),"")</f>
        <v>7</v>
      </c>
      <c r="B20" s="160" t="str">
        <f t="shared" si="0"/>
        <v>MATERIAL</v>
      </c>
      <c r="C20" s="160">
        <f t="shared" si="1"/>
        <v>7</v>
      </c>
      <c r="D20" s="160" t="str">
        <f t="shared" si="2"/>
        <v>GRUN</v>
      </c>
      <c r="E20" s="160" t="str">
        <f>IF(A20&lt;&gt;"","D","")</f>
        <v>D</v>
      </c>
      <c r="F20" s="164"/>
      <c r="G20" s="164"/>
    </row>
    <row r="21" spans="1:7" x14ac:dyDescent="0.4">
      <c r="A21" s="160">
        <f>IFERROR(IF(AND(A17=A18, A18=A19),IF(A18+1&gt;MATCH(0,Input_Lieferant!$B$9:$B$158,-1),"",A18+1),A18),"")</f>
        <v>7</v>
      </c>
      <c r="B21" s="160" t="str">
        <f t="shared" si="0"/>
        <v>MATERIAL</v>
      </c>
      <c r="C21" s="160">
        <f t="shared" si="1"/>
        <v>7</v>
      </c>
      <c r="D21" s="160" t="str">
        <f t="shared" si="2"/>
        <v>GRUN</v>
      </c>
      <c r="E21" s="160" t="str">
        <f>IF(A21&lt;&gt;"","F","")</f>
        <v>F</v>
      </c>
      <c r="F21" s="164"/>
      <c r="G21" s="164"/>
    </row>
    <row r="22" spans="1:7" x14ac:dyDescent="0.4">
      <c r="A22" s="160">
        <f>IFERROR(IF(AND(A17=A18, A18=A19),IF(A19+1&gt;MATCH(0,Input_Lieferant!$B$9:$B$158,-1),"",A19+1),A19),"")</f>
        <v>7</v>
      </c>
      <c r="B22" s="160" t="str">
        <f t="shared" si="0"/>
        <v>MATERIAL</v>
      </c>
      <c r="C22" s="160">
        <f t="shared" si="1"/>
        <v>7</v>
      </c>
      <c r="D22" s="160" t="str">
        <f t="shared" si="2"/>
        <v>GRUN</v>
      </c>
      <c r="E22" s="160" t="str">
        <f>IF(A22&lt;&gt;"","E","")</f>
        <v>E</v>
      </c>
      <c r="F22" s="164"/>
      <c r="G22" s="164"/>
    </row>
    <row r="23" spans="1:7" x14ac:dyDescent="0.4">
      <c r="A23" s="160">
        <f>IFERROR(IF(AND(A20=A21, A21=A22),IF(A20+1&gt;MATCH(0,Input_Lieferant!$B$9:$B$158,-1),"",A20+1),A20),"")</f>
        <v>8</v>
      </c>
      <c r="B23" s="160" t="str">
        <f t="shared" si="0"/>
        <v>MATERIAL</v>
      </c>
      <c r="C23" s="160">
        <f t="shared" si="1"/>
        <v>8</v>
      </c>
      <c r="D23" s="160" t="str">
        <f t="shared" si="2"/>
        <v>GRUN</v>
      </c>
      <c r="E23" s="160" t="str">
        <f>IF(A23&lt;&gt;"","D","")</f>
        <v>D</v>
      </c>
      <c r="F23" s="164"/>
      <c r="G23" s="164"/>
    </row>
    <row r="24" spans="1:7" x14ac:dyDescent="0.4">
      <c r="A24" s="160">
        <f>IFERROR(IF(AND(A20=A21, A21=A22),IF(A21+1&gt;MATCH(0,Input_Lieferant!$B$9:$B$158,-1),"",A21+1),A21),"")</f>
        <v>8</v>
      </c>
      <c r="B24" s="160" t="str">
        <f t="shared" si="0"/>
        <v>MATERIAL</v>
      </c>
      <c r="C24" s="160">
        <f t="shared" si="1"/>
        <v>8</v>
      </c>
      <c r="D24" s="160" t="str">
        <f t="shared" si="2"/>
        <v>GRUN</v>
      </c>
      <c r="E24" s="160" t="str">
        <f>IF(A24&lt;&gt;"","F","")</f>
        <v>F</v>
      </c>
      <c r="F24" s="164"/>
      <c r="G24" s="164"/>
    </row>
    <row r="25" spans="1:7" x14ac:dyDescent="0.4">
      <c r="A25" s="160">
        <f>IFERROR(IF(AND(A20=A21, A21=A22),IF(A22+1&gt;MATCH(0,Input_Lieferant!$B$9:$B$158,-1),"",A22+1),A22),"")</f>
        <v>8</v>
      </c>
      <c r="B25" s="160" t="str">
        <f t="shared" si="0"/>
        <v>MATERIAL</v>
      </c>
      <c r="C25" s="160">
        <f t="shared" si="1"/>
        <v>8</v>
      </c>
      <c r="D25" s="160" t="str">
        <f t="shared" si="2"/>
        <v>GRUN</v>
      </c>
      <c r="E25" s="160" t="str">
        <f>IF(A25&lt;&gt;"","E","")</f>
        <v>E</v>
      </c>
      <c r="F25" s="164"/>
      <c r="G25" s="164"/>
    </row>
    <row r="26" spans="1:7" x14ac:dyDescent="0.4">
      <c r="A26" s="160">
        <f>IFERROR(IF(AND(A23=A24, A24=A25),IF(A23+1&gt;MATCH(0,Input_Lieferant!$B$9:$B$158,-1),"",A23+1),A23),"")</f>
        <v>9</v>
      </c>
      <c r="B26" s="160" t="str">
        <f t="shared" si="0"/>
        <v>MATERIAL</v>
      </c>
      <c r="C26" s="160">
        <f t="shared" si="1"/>
        <v>9</v>
      </c>
      <c r="D26" s="160" t="str">
        <f t="shared" si="2"/>
        <v>GRUN</v>
      </c>
      <c r="E26" s="160" t="str">
        <f>IF(A26&lt;&gt;"","D","")</f>
        <v>D</v>
      </c>
      <c r="F26" s="164"/>
      <c r="G26" s="164"/>
    </row>
    <row r="27" spans="1:7" x14ac:dyDescent="0.4">
      <c r="A27" s="160">
        <f>IFERROR(IF(AND(A23=A24, A24=A25),IF(A24+1&gt;MATCH(0,Input_Lieferant!$B$9:$B$158,-1),"",A24+1),A24),"")</f>
        <v>9</v>
      </c>
      <c r="B27" s="160" t="str">
        <f t="shared" si="0"/>
        <v>MATERIAL</v>
      </c>
      <c r="C27" s="160">
        <f t="shared" si="1"/>
        <v>9</v>
      </c>
      <c r="D27" s="160" t="str">
        <f t="shared" si="2"/>
        <v>GRUN</v>
      </c>
      <c r="E27" s="160" t="str">
        <f>IF(A27&lt;&gt;"","F","")</f>
        <v>F</v>
      </c>
      <c r="F27" s="164"/>
      <c r="G27" s="164"/>
    </row>
    <row r="28" spans="1:7" x14ac:dyDescent="0.4">
      <c r="A28" s="160">
        <f>IFERROR(IF(AND(A23=A24, A24=A25),IF(A25+1&gt;MATCH(0,Input_Lieferant!$B$9:$B$158,-1),"",A25+1),A25),"")</f>
        <v>9</v>
      </c>
      <c r="B28" s="160" t="str">
        <f t="shared" si="0"/>
        <v>MATERIAL</v>
      </c>
      <c r="C28" s="160">
        <f t="shared" si="1"/>
        <v>9</v>
      </c>
      <c r="D28" s="160" t="str">
        <f t="shared" si="2"/>
        <v>GRUN</v>
      </c>
      <c r="E28" s="160" t="str">
        <f>IF(A28&lt;&gt;"","E","")</f>
        <v>E</v>
      </c>
      <c r="F28" s="164"/>
      <c r="G28" s="164"/>
    </row>
    <row r="29" spans="1:7" x14ac:dyDescent="0.4">
      <c r="A29" s="160">
        <f>IFERROR(IF(AND(A26=A27, A27=A28),IF(A26+1&gt;MATCH(0,Input_Lieferant!$B$9:$B$158,-1),"",A26+1),A26),"")</f>
        <v>10</v>
      </c>
      <c r="B29" s="160" t="str">
        <f t="shared" si="0"/>
        <v>MATERIAL</v>
      </c>
      <c r="C29" s="160">
        <f t="shared" si="1"/>
        <v>10</v>
      </c>
      <c r="D29" s="160" t="str">
        <f t="shared" si="2"/>
        <v>GRUN</v>
      </c>
      <c r="E29" s="160" t="str">
        <f>IF(A29&lt;&gt;"","D","")</f>
        <v>D</v>
      </c>
      <c r="F29" s="164"/>
      <c r="G29" s="164"/>
    </row>
    <row r="30" spans="1:7" x14ac:dyDescent="0.4">
      <c r="A30" s="160">
        <f>IFERROR(IF(AND(A26=A27, A27=A28),IF(A27+1&gt;MATCH(0,Input_Lieferant!$B$9:$B$158,-1),"",A27+1),A27),"")</f>
        <v>10</v>
      </c>
      <c r="B30" s="160" t="str">
        <f t="shared" si="0"/>
        <v>MATERIAL</v>
      </c>
      <c r="C30" s="160">
        <f t="shared" si="1"/>
        <v>10</v>
      </c>
      <c r="D30" s="160" t="str">
        <f t="shared" si="2"/>
        <v>GRUN</v>
      </c>
      <c r="E30" s="160" t="str">
        <f>IF(A30&lt;&gt;"","F","")</f>
        <v>F</v>
      </c>
      <c r="F30" s="164"/>
      <c r="G30" s="164"/>
    </row>
    <row r="31" spans="1:7" x14ac:dyDescent="0.4">
      <c r="A31" s="160">
        <f>IFERROR(IF(AND(A26=A27, A27=A28),IF(A28+1&gt;MATCH(0,Input_Lieferant!$B$9:$B$158,-1),"",A28+1),A28),"")</f>
        <v>10</v>
      </c>
      <c r="B31" s="160" t="str">
        <f t="shared" si="0"/>
        <v>MATERIAL</v>
      </c>
      <c r="C31" s="160">
        <f t="shared" si="1"/>
        <v>10</v>
      </c>
      <c r="D31" s="160" t="str">
        <f t="shared" si="2"/>
        <v>GRUN</v>
      </c>
      <c r="E31" s="160" t="str">
        <f>IF(A31&lt;&gt;"","E","")</f>
        <v>E</v>
      </c>
      <c r="F31" s="164"/>
      <c r="G31" s="164"/>
    </row>
    <row r="32" spans="1:7" x14ac:dyDescent="0.4">
      <c r="A32" s="160">
        <f>IFERROR(IF(AND(A29=A30, A30=A31),IF(A29+1&gt;MATCH(0,Input_Lieferant!$B$9:$B$158,-1),"",A29+1),A29),"")</f>
        <v>11</v>
      </c>
      <c r="B32" s="160" t="str">
        <f t="shared" si="0"/>
        <v>MATERIAL</v>
      </c>
      <c r="C32" s="160">
        <f t="shared" si="1"/>
        <v>11</v>
      </c>
      <c r="D32" s="160" t="str">
        <f t="shared" si="2"/>
        <v>GRUN</v>
      </c>
      <c r="E32" s="160" t="str">
        <f>IF(A32&lt;&gt;"","D","")</f>
        <v>D</v>
      </c>
      <c r="F32" s="164"/>
      <c r="G32" s="164"/>
    </row>
    <row r="33" spans="1:7" x14ac:dyDescent="0.4">
      <c r="A33" s="160">
        <f>IFERROR(IF(AND(A29=A30, A30=A31),IF(A30+1&gt;MATCH(0,Input_Lieferant!$B$9:$B$158,-1),"",A30+1),A30),"")</f>
        <v>11</v>
      </c>
      <c r="B33" s="160" t="str">
        <f t="shared" si="0"/>
        <v>MATERIAL</v>
      </c>
      <c r="C33" s="160">
        <f t="shared" si="1"/>
        <v>11</v>
      </c>
      <c r="D33" s="160" t="str">
        <f t="shared" si="2"/>
        <v>GRUN</v>
      </c>
      <c r="E33" s="160" t="str">
        <f>IF(A33&lt;&gt;"","F","")</f>
        <v>F</v>
      </c>
      <c r="F33" s="164"/>
      <c r="G33" s="164"/>
    </row>
    <row r="34" spans="1:7" x14ac:dyDescent="0.4">
      <c r="A34" s="160">
        <f>IFERROR(IF(AND(A29=A30, A30=A31),IF(A31+1&gt;MATCH(0,Input_Lieferant!$B$9:$B$158,-1),"",A31+1),A31),"")</f>
        <v>11</v>
      </c>
      <c r="B34" s="160" t="str">
        <f t="shared" ref="B34:B65" si="3">IF(A34&lt;&gt;"","MATERIAL","")</f>
        <v>MATERIAL</v>
      </c>
      <c r="C34" s="160">
        <f t="shared" ref="C34:C65" si="4">A34</f>
        <v>11</v>
      </c>
      <c r="D34" s="160" t="str">
        <f t="shared" ref="D34:D65" si="5">IF(A34&lt;&gt;"","GRUN","")</f>
        <v>GRUN</v>
      </c>
      <c r="E34" s="160" t="str">
        <f>IF(A34&lt;&gt;"","E","")</f>
        <v>E</v>
      </c>
      <c r="F34" s="164"/>
      <c r="G34" s="164"/>
    </row>
    <row r="35" spans="1:7" x14ac:dyDescent="0.4">
      <c r="A35" s="160">
        <f>IFERROR(IF(AND(A32=A33, A33=A34),IF(A32+1&gt;MATCH(0,Input_Lieferant!$B$9:$B$158,-1),"",A32+1),A32),"")</f>
        <v>12</v>
      </c>
      <c r="B35" s="160" t="str">
        <f t="shared" si="3"/>
        <v>MATERIAL</v>
      </c>
      <c r="C35" s="160">
        <f t="shared" si="4"/>
        <v>12</v>
      </c>
      <c r="D35" s="160" t="str">
        <f t="shared" si="5"/>
        <v>GRUN</v>
      </c>
      <c r="E35" s="160" t="str">
        <f>IF(A35&lt;&gt;"","D","")</f>
        <v>D</v>
      </c>
      <c r="F35" s="164"/>
      <c r="G35" s="164"/>
    </row>
    <row r="36" spans="1:7" x14ac:dyDescent="0.4">
      <c r="A36" s="160">
        <f>IFERROR(IF(AND(A32=A33, A33=A34),IF(A33+1&gt;MATCH(0,Input_Lieferant!$B$9:$B$158,-1),"",A33+1),A33),"")</f>
        <v>12</v>
      </c>
      <c r="B36" s="160" t="str">
        <f t="shared" si="3"/>
        <v>MATERIAL</v>
      </c>
      <c r="C36" s="160">
        <f t="shared" si="4"/>
        <v>12</v>
      </c>
      <c r="D36" s="160" t="str">
        <f t="shared" si="5"/>
        <v>GRUN</v>
      </c>
      <c r="E36" s="160" t="str">
        <f>IF(A36&lt;&gt;"","F","")</f>
        <v>F</v>
      </c>
      <c r="F36" s="164"/>
      <c r="G36" s="164"/>
    </row>
    <row r="37" spans="1:7" x14ac:dyDescent="0.4">
      <c r="A37" s="160">
        <f>IFERROR(IF(AND(A32=A33, A33=A34),IF(A34+1&gt;MATCH(0,Input_Lieferant!$B$9:$B$158,-1),"",A34+1),A34),"")</f>
        <v>12</v>
      </c>
      <c r="B37" s="160" t="str">
        <f t="shared" si="3"/>
        <v>MATERIAL</v>
      </c>
      <c r="C37" s="160">
        <f t="shared" si="4"/>
        <v>12</v>
      </c>
      <c r="D37" s="160" t="str">
        <f t="shared" si="5"/>
        <v>GRUN</v>
      </c>
      <c r="E37" s="160" t="str">
        <f>IF(A37&lt;&gt;"","E","")</f>
        <v>E</v>
      </c>
      <c r="F37" s="164"/>
      <c r="G37" s="164"/>
    </row>
    <row r="38" spans="1:7" x14ac:dyDescent="0.4">
      <c r="A38" s="160">
        <f>IFERROR(IF(AND(A35=A36, A36=A37),IF(A35+1&gt;MATCH(0,Input_Lieferant!$B$9:$B$158,-1),"",A35+1),A35),"")</f>
        <v>13</v>
      </c>
      <c r="B38" s="160" t="str">
        <f t="shared" si="3"/>
        <v>MATERIAL</v>
      </c>
      <c r="C38" s="160">
        <f t="shared" si="4"/>
        <v>13</v>
      </c>
      <c r="D38" s="160" t="str">
        <f t="shared" si="5"/>
        <v>GRUN</v>
      </c>
      <c r="E38" s="160" t="str">
        <f>IF(A38&lt;&gt;"","D","")</f>
        <v>D</v>
      </c>
      <c r="F38" s="164"/>
      <c r="G38" s="164"/>
    </row>
    <row r="39" spans="1:7" x14ac:dyDescent="0.4">
      <c r="A39" s="160">
        <f>IFERROR(IF(AND(A35=A36, A36=A37),IF(A36+1&gt;MATCH(0,Input_Lieferant!$B$9:$B$158,-1),"",A36+1),A36),"")</f>
        <v>13</v>
      </c>
      <c r="B39" s="160" t="str">
        <f t="shared" si="3"/>
        <v>MATERIAL</v>
      </c>
      <c r="C39" s="160">
        <f t="shared" si="4"/>
        <v>13</v>
      </c>
      <c r="D39" s="160" t="str">
        <f t="shared" si="5"/>
        <v>GRUN</v>
      </c>
      <c r="E39" s="160" t="str">
        <f>IF(A39&lt;&gt;"","F","")</f>
        <v>F</v>
      </c>
      <c r="F39" s="164"/>
      <c r="G39" s="164"/>
    </row>
    <row r="40" spans="1:7" x14ac:dyDescent="0.4">
      <c r="A40" s="160">
        <f>IFERROR(IF(AND(A35=A36, A36=A37),IF(A37+1&gt;MATCH(0,Input_Lieferant!$B$9:$B$158,-1),"",A37+1),A37),"")</f>
        <v>13</v>
      </c>
      <c r="B40" s="160" t="str">
        <f t="shared" si="3"/>
        <v>MATERIAL</v>
      </c>
      <c r="C40" s="160">
        <f t="shared" si="4"/>
        <v>13</v>
      </c>
      <c r="D40" s="160" t="str">
        <f t="shared" si="5"/>
        <v>GRUN</v>
      </c>
      <c r="E40" s="160" t="str">
        <f>IF(A40&lt;&gt;"","E","")</f>
        <v>E</v>
      </c>
      <c r="F40" s="164"/>
      <c r="G40" s="164"/>
    </row>
    <row r="41" spans="1:7" x14ac:dyDescent="0.4">
      <c r="A41" s="160">
        <f>IFERROR(IF(AND(A38=A39, A39=A40),IF(A38+1&gt;MATCH(0,Input_Lieferant!$B$9:$B$158,-1),"",A38+1),A38),"")</f>
        <v>14</v>
      </c>
      <c r="B41" s="160" t="str">
        <f t="shared" si="3"/>
        <v>MATERIAL</v>
      </c>
      <c r="C41" s="160">
        <f t="shared" si="4"/>
        <v>14</v>
      </c>
      <c r="D41" s="160" t="str">
        <f t="shared" si="5"/>
        <v>GRUN</v>
      </c>
      <c r="E41" s="160" t="str">
        <f>IF(A41&lt;&gt;"","D","")</f>
        <v>D</v>
      </c>
      <c r="F41" s="164"/>
      <c r="G41" s="164"/>
    </row>
    <row r="42" spans="1:7" x14ac:dyDescent="0.4">
      <c r="A42" s="160">
        <f>IFERROR(IF(AND(A38=A39, A39=A40),IF(A39+1&gt;MATCH(0,Input_Lieferant!$B$9:$B$158,-1),"",A39+1),A39),"")</f>
        <v>14</v>
      </c>
      <c r="B42" s="160" t="str">
        <f t="shared" si="3"/>
        <v>MATERIAL</v>
      </c>
      <c r="C42" s="160">
        <f t="shared" si="4"/>
        <v>14</v>
      </c>
      <c r="D42" s="160" t="str">
        <f t="shared" si="5"/>
        <v>GRUN</v>
      </c>
      <c r="E42" s="160" t="str">
        <f>IF(A42&lt;&gt;"","F","")</f>
        <v>F</v>
      </c>
      <c r="F42" s="164"/>
      <c r="G42" s="164"/>
    </row>
    <row r="43" spans="1:7" x14ac:dyDescent="0.4">
      <c r="A43" s="160">
        <f>IFERROR(IF(AND(A38=A39, A39=A40),IF(A40+1&gt;MATCH(0,Input_Lieferant!$B$9:$B$158,-1),"",A40+1),A40),"")</f>
        <v>14</v>
      </c>
      <c r="B43" s="160" t="str">
        <f t="shared" si="3"/>
        <v>MATERIAL</v>
      </c>
      <c r="C43" s="160">
        <f t="shared" si="4"/>
        <v>14</v>
      </c>
      <c r="D43" s="160" t="str">
        <f t="shared" si="5"/>
        <v>GRUN</v>
      </c>
      <c r="E43" s="160" t="str">
        <f>IF(A43&lt;&gt;"","E","")</f>
        <v>E</v>
      </c>
      <c r="F43" s="164"/>
      <c r="G43" s="164"/>
    </row>
    <row r="44" spans="1:7" x14ac:dyDescent="0.4">
      <c r="A44" s="160">
        <f>IFERROR(IF(AND(A41=A42, A42=A43),IF(A41+1&gt;MATCH(0,Input_Lieferant!$B$9:$B$158,-1),"",A41+1),A41),"")</f>
        <v>15</v>
      </c>
      <c r="B44" s="160" t="str">
        <f t="shared" si="3"/>
        <v>MATERIAL</v>
      </c>
      <c r="C44" s="160">
        <f t="shared" si="4"/>
        <v>15</v>
      </c>
      <c r="D44" s="160" t="str">
        <f t="shared" si="5"/>
        <v>GRUN</v>
      </c>
      <c r="E44" s="160" t="str">
        <f>IF(A44&lt;&gt;"","D","")</f>
        <v>D</v>
      </c>
      <c r="F44" s="164"/>
      <c r="G44" s="164"/>
    </row>
    <row r="45" spans="1:7" x14ac:dyDescent="0.4">
      <c r="A45" s="160">
        <f>IFERROR(IF(AND(A41=A42, A42=A43),IF(A42+1&gt;MATCH(0,Input_Lieferant!$B$9:$B$158,-1),"",A42+1),A42),"")</f>
        <v>15</v>
      </c>
      <c r="B45" s="160" t="str">
        <f t="shared" si="3"/>
        <v>MATERIAL</v>
      </c>
      <c r="C45" s="160">
        <f t="shared" si="4"/>
        <v>15</v>
      </c>
      <c r="D45" s="160" t="str">
        <f t="shared" si="5"/>
        <v>GRUN</v>
      </c>
      <c r="E45" s="160" t="str">
        <f>IF(A45&lt;&gt;"","F","")</f>
        <v>F</v>
      </c>
      <c r="F45" s="164"/>
      <c r="G45" s="164"/>
    </row>
    <row r="46" spans="1:7" x14ac:dyDescent="0.4">
      <c r="A46" s="160">
        <f>IFERROR(IF(AND(A41=A42, A42=A43),IF(A43+1&gt;MATCH(0,Input_Lieferant!$B$9:$B$158,-1),"",A43+1),A43),"")</f>
        <v>15</v>
      </c>
      <c r="B46" s="160" t="str">
        <f t="shared" si="3"/>
        <v>MATERIAL</v>
      </c>
      <c r="C46" s="160">
        <f t="shared" si="4"/>
        <v>15</v>
      </c>
      <c r="D46" s="160" t="str">
        <f t="shared" si="5"/>
        <v>GRUN</v>
      </c>
      <c r="E46" s="160" t="str">
        <f>IF(A46&lt;&gt;"","E","")</f>
        <v>E</v>
      </c>
      <c r="F46" s="164"/>
      <c r="G46" s="164"/>
    </row>
    <row r="47" spans="1:7" x14ac:dyDescent="0.4">
      <c r="A47" s="160">
        <f>IFERROR(IF(AND(A44=A45, A45=A46),IF(A44+1&gt;MATCH(0,Input_Lieferant!$B$9:$B$158,-1),"",A44+1),A44),"")</f>
        <v>16</v>
      </c>
      <c r="B47" s="160" t="str">
        <f t="shared" si="3"/>
        <v>MATERIAL</v>
      </c>
      <c r="C47" s="160">
        <f t="shared" si="4"/>
        <v>16</v>
      </c>
      <c r="D47" s="160" t="str">
        <f t="shared" si="5"/>
        <v>GRUN</v>
      </c>
      <c r="E47" s="160" t="str">
        <f>IF(A47&lt;&gt;"","D","")</f>
        <v>D</v>
      </c>
      <c r="F47" s="164"/>
      <c r="G47" s="164"/>
    </row>
    <row r="48" spans="1:7" x14ac:dyDescent="0.4">
      <c r="A48" s="160">
        <f>IFERROR(IF(AND(A44=A45, A45=A46),IF(A45+1&gt;MATCH(0,Input_Lieferant!$B$9:$B$158,-1),"",A45+1),A45),"")</f>
        <v>16</v>
      </c>
      <c r="B48" s="160" t="str">
        <f t="shared" si="3"/>
        <v>MATERIAL</v>
      </c>
      <c r="C48" s="160">
        <f t="shared" si="4"/>
        <v>16</v>
      </c>
      <c r="D48" s="160" t="str">
        <f t="shared" si="5"/>
        <v>GRUN</v>
      </c>
      <c r="E48" s="160" t="str">
        <f>IF(A48&lt;&gt;"","F","")</f>
        <v>F</v>
      </c>
      <c r="F48" s="164"/>
      <c r="G48" s="164"/>
    </row>
    <row r="49" spans="1:7" x14ac:dyDescent="0.4">
      <c r="A49" s="160">
        <f>IFERROR(IF(AND(A44=A45, A45=A46),IF(A46+1&gt;MATCH(0,Input_Lieferant!$B$9:$B$158,-1),"",A46+1),A46),"")</f>
        <v>16</v>
      </c>
      <c r="B49" s="160" t="str">
        <f t="shared" si="3"/>
        <v>MATERIAL</v>
      </c>
      <c r="C49" s="160">
        <f t="shared" si="4"/>
        <v>16</v>
      </c>
      <c r="D49" s="160" t="str">
        <f t="shared" si="5"/>
        <v>GRUN</v>
      </c>
      <c r="E49" s="160" t="str">
        <f>IF(A49&lt;&gt;"","E","")</f>
        <v>E</v>
      </c>
      <c r="F49" s="164"/>
      <c r="G49" s="164"/>
    </row>
    <row r="50" spans="1:7" x14ac:dyDescent="0.4">
      <c r="A50" s="160">
        <f>IFERROR(IF(AND(A47=A48, A48=A49),IF(A47+1&gt;MATCH(0,Input_Lieferant!$B$9:$B$158,-1),"",A47+1),A47),"")</f>
        <v>17</v>
      </c>
      <c r="B50" s="160" t="str">
        <f t="shared" si="3"/>
        <v>MATERIAL</v>
      </c>
      <c r="C50" s="160">
        <f t="shared" si="4"/>
        <v>17</v>
      </c>
      <c r="D50" s="160" t="str">
        <f t="shared" si="5"/>
        <v>GRUN</v>
      </c>
      <c r="E50" s="160" t="str">
        <f>IF(A50&lt;&gt;"","D","")</f>
        <v>D</v>
      </c>
      <c r="F50" s="164"/>
      <c r="G50" s="164"/>
    </row>
    <row r="51" spans="1:7" x14ac:dyDescent="0.4">
      <c r="A51" s="160">
        <f>IFERROR(IF(AND(A47=A48, A48=A49),IF(A48+1&gt;MATCH(0,Input_Lieferant!$B$9:$B$158,-1),"",A48+1),A48),"")</f>
        <v>17</v>
      </c>
      <c r="B51" s="160" t="str">
        <f t="shared" si="3"/>
        <v>MATERIAL</v>
      </c>
      <c r="C51" s="160">
        <f t="shared" si="4"/>
        <v>17</v>
      </c>
      <c r="D51" s="160" t="str">
        <f t="shared" si="5"/>
        <v>GRUN</v>
      </c>
      <c r="E51" s="160" t="str">
        <f>IF(A51&lt;&gt;"","F","")</f>
        <v>F</v>
      </c>
      <c r="F51" s="164"/>
      <c r="G51" s="164"/>
    </row>
    <row r="52" spans="1:7" x14ac:dyDescent="0.4">
      <c r="A52" s="160">
        <f>IFERROR(IF(AND(A47=A48, A48=A49),IF(A49+1&gt;MATCH(0,Input_Lieferant!$B$9:$B$158,-1),"",A49+1),A49),"")</f>
        <v>17</v>
      </c>
      <c r="B52" s="160" t="str">
        <f t="shared" si="3"/>
        <v>MATERIAL</v>
      </c>
      <c r="C52" s="160">
        <f t="shared" si="4"/>
        <v>17</v>
      </c>
      <c r="D52" s="160" t="str">
        <f t="shared" si="5"/>
        <v>GRUN</v>
      </c>
      <c r="E52" s="160" t="str">
        <f>IF(A52&lt;&gt;"","E","")</f>
        <v>E</v>
      </c>
      <c r="F52" s="164"/>
      <c r="G52" s="164"/>
    </row>
    <row r="53" spans="1:7" x14ac:dyDescent="0.4">
      <c r="A53" s="160">
        <f>IFERROR(IF(AND(A50=A51, A51=A52),IF(A50+1&gt;MATCH(0,Input_Lieferant!$B$9:$B$158,-1),"",A50+1),A50),"")</f>
        <v>18</v>
      </c>
      <c r="B53" s="160" t="str">
        <f t="shared" si="3"/>
        <v>MATERIAL</v>
      </c>
      <c r="C53" s="160">
        <f t="shared" si="4"/>
        <v>18</v>
      </c>
      <c r="D53" s="160" t="str">
        <f t="shared" si="5"/>
        <v>GRUN</v>
      </c>
      <c r="E53" s="160" t="str">
        <f>IF(A53&lt;&gt;"","D","")</f>
        <v>D</v>
      </c>
      <c r="F53" s="164"/>
      <c r="G53" s="164"/>
    </row>
    <row r="54" spans="1:7" x14ac:dyDescent="0.4">
      <c r="A54" s="160">
        <f>IFERROR(IF(AND(A50=A51, A51=A52),IF(A51+1&gt;MATCH(0,Input_Lieferant!$B$9:$B$158,-1),"",A51+1),A51),"")</f>
        <v>18</v>
      </c>
      <c r="B54" s="160" t="str">
        <f t="shared" si="3"/>
        <v>MATERIAL</v>
      </c>
      <c r="C54" s="160">
        <f t="shared" si="4"/>
        <v>18</v>
      </c>
      <c r="D54" s="160" t="str">
        <f t="shared" si="5"/>
        <v>GRUN</v>
      </c>
      <c r="E54" s="160" t="str">
        <f>IF(A54&lt;&gt;"","F","")</f>
        <v>F</v>
      </c>
      <c r="F54" s="164"/>
      <c r="G54" s="164"/>
    </row>
    <row r="55" spans="1:7" x14ac:dyDescent="0.4">
      <c r="A55" s="160">
        <f>IFERROR(IF(AND(A50=A51, A51=A52),IF(A52+1&gt;MATCH(0,Input_Lieferant!$B$9:$B$158,-1),"",A52+1),A52),"")</f>
        <v>18</v>
      </c>
      <c r="B55" s="160" t="str">
        <f t="shared" si="3"/>
        <v>MATERIAL</v>
      </c>
      <c r="C55" s="160">
        <f t="shared" si="4"/>
        <v>18</v>
      </c>
      <c r="D55" s="160" t="str">
        <f t="shared" si="5"/>
        <v>GRUN</v>
      </c>
      <c r="E55" s="160" t="str">
        <f>IF(A55&lt;&gt;"","E","")</f>
        <v>E</v>
      </c>
      <c r="F55" s="164"/>
      <c r="G55" s="164"/>
    </row>
    <row r="56" spans="1:7" x14ac:dyDescent="0.4">
      <c r="A56" s="160">
        <f>IFERROR(IF(AND(A53=A54, A54=A55),IF(A53+1&gt;MATCH(0,Input_Lieferant!$B$9:$B$158,-1),"",A53+1),A53),"")</f>
        <v>19</v>
      </c>
      <c r="B56" s="160" t="str">
        <f t="shared" si="3"/>
        <v>MATERIAL</v>
      </c>
      <c r="C56" s="160">
        <f t="shared" si="4"/>
        <v>19</v>
      </c>
      <c r="D56" s="160" t="str">
        <f t="shared" si="5"/>
        <v>GRUN</v>
      </c>
      <c r="E56" s="160" t="str">
        <f>IF(A56&lt;&gt;"","D","")</f>
        <v>D</v>
      </c>
      <c r="F56" s="164"/>
      <c r="G56" s="164"/>
    </row>
    <row r="57" spans="1:7" x14ac:dyDescent="0.4">
      <c r="A57" s="160">
        <f>IFERROR(IF(AND(A53=A54, A54=A55),IF(A54+1&gt;MATCH(0,Input_Lieferant!$B$9:$B$158,-1),"",A54+1),A54),"")</f>
        <v>19</v>
      </c>
      <c r="B57" s="160" t="str">
        <f t="shared" si="3"/>
        <v>MATERIAL</v>
      </c>
      <c r="C57" s="160">
        <f t="shared" si="4"/>
        <v>19</v>
      </c>
      <c r="D57" s="160" t="str">
        <f t="shared" si="5"/>
        <v>GRUN</v>
      </c>
      <c r="E57" s="160" t="str">
        <f>IF(A57&lt;&gt;"","F","")</f>
        <v>F</v>
      </c>
      <c r="F57" s="164"/>
      <c r="G57" s="164"/>
    </row>
    <row r="58" spans="1:7" x14ac:dyDescent="0.4">
      <c r="A58" s="160">
        <f>IFERROR(IF(AND(A53=A54, A54=A55),IF(A55+1&gt;MATCH(0,Input_Lieferant!$B$9:$B$158,-1),"",A55+1),A55),"")</f>
        <v>19</v>
      </c>
      <c r="B58" s="160" t="str">
        <f t="shared" si="3"/>
        <v>MATERIAL</v>
      </c>
      <c r="C58" s="160">
        <f t="shared" si="4"/>
        <v>19</v>
      </c>
      <c r="D58" s="160" t="str">
        <f t="shared" si="5"/>
        <v>GRUN</v>
      </c>
      <c r="E58" s="160" t="str">
        <f>IF(A58&lt;&gt;"","E","")</f>
        <v>E</v>
      </c>
      <c r="F58" s="164"/>
      <c r="G58" s="164"/>
    </row>
    <row r="59" spans="1:7" x14ac:dyDescent="0.4">
      <c r="A59" s="160">
        <f>IFERROR(IF(AND(A56=A57, A57=A58),IF(A56+1&gt;MATCH(0,Input_Lieferant!$B$9:$B$158,-1),"",A56+1),A56),"")</f>
        <v>20</v>
      </c>
      <c r="B59" s="160" t="str">
        <f t="shared" si="3"/>
        <v>MATERIAL</v>
      </c>
      <c r="C59" s="160">
        <f t="shared" si="4"/>
        <v>20</v>
      </c>
      <c r="D59" s="160" t="str">
        <f t="shared" si="5"/>
        <v>GRUN</v>
      </c>
      <c r="E59" s="160" t="str">
        <f>IF(A59&lt;&gt;"","D","")</f>
        <v>D</v>
      </c>
      <c r="F59" s="164"/>
      <c r="G59" s="164"/>
    </row>
    <row r="60" spans="1:7" x14ac:dyDescent="0.4">
      <c r="A60" s="160">
        <f>IFERROR(IF(AND(A56=A57, A57=A58),IF(A57+1&gt;MATCH(0,Input_Lieferant!$B$9:$B$158,-1),"",A57+1),A57),"")</f>
        <v>20</v>
      </c>
      <c r="B60" s="160" t="str">
        <f t="shared" si="3"/>
        <v>MATERIAL</v>
      </c>
      <c r="C60" s="160">
        <f t="shared" si="4"/>
        <v>20</v>
      </c>
      <c r="D60" s="160" t="str">
        <f t="shared" si="5"/>
        <v>GRUN</v>
      </c>
      <c r="E60" s="160" t="str">
        <f>IF(A60&lt;&gt;"","F","")</f>
        <v>F</v>
      </c>
      <c r="F60" s="164"/>
      <c r="G60" s="164"/>
    </row>
    <row r="61" spans="1:7" x14ac:dyDescent="0.4">
      <c r="A61" s="160">
        <f>IFERROR(IF(AND(A56=A57, A57=A58),IF(A58+1&gt;MATCH(0,Input_Lieferant!$B$9:$B$158,-1),"",A58+1),A58),"")</f>
        <v>20</v>
      </c>
      <c r="B61" s="160" t="str">
        <f t="shared" si="3"/>
        <v>MATERIAL</v>
      </c>
      <c r="C61" s="160">
        <f t="shared" si="4"/>
        <v>20</v>
      </c>
      <c r="D61" s="160" t="str">
        <f t="shared" si="5"/>
        <v>GRUN</v>
      </c>
      <c r="E61" s="160" t="str">
        <f>IF(A61&lt;&gt;"","E","")</f>
        <v>E</v>
      </c>
      <c r="F61" s="164"/>
      <c r="G61" s="164"/>
    </row>
    <row r="62" spans="1:7" x14ac:dyDescent="0.4">
      <c r="A62" s="160">
        <f>IFERROR(IF(AND(A59=A60, A60=A61),IF(A59+1&gt;MATCH(0,Input_Lieferant!$B$9:$B$158,-1),"",A59+1),A59),"")</f>
        <v>21</v>
      </c>
      <c r="B62" s="160" t="str">
        <f t="shared" si="3"/>
        <v>MATERIAL</v>
      </c>
      <c r="C62" s="160">
        <f t="shared" si="4"/>
        <v>21</v>
      </c>
      <c r="D62" s="160" t="str">
        <f t="shared" si="5"/>
        <v>GRUN</v>
      </c>
      <c r="E62" s="160" t="str">
        <f>IF(A62&lt;&gt;"","D","")</f>
        <v>D</v>
      </c>
      <c r="F62" s="164"/>
      <c r="G62" s="164"/>
    </row>
    <row r="63" spans="1:7" x14ac:dyDescent="0.4">
      <c r="A63" s="160">
        <f>IFERROR(IF(AND(A59=A60, A60=A61),IF(A60+1&gt;MATCH(0,Input_Lieferant!$B$9:$B$158,-1),"",A60+1),A60),"")</f>
        <v>21</v>
      </c>
      <c r="B63" s="160" t="str">
        <f t="shared" si="3"/>
        <v>MATERIAL</v>
      </c>
      <c r="C63" s="160">
        <f t="shared" si="4"/>
        <v>21</v>
      </c>
      <c r="D63" s="160" t="str">
        <f t="shared" si="5"/>
        <v>GRUN</v>
      </c>
      <c r="E63" s="160" t="str">
        <f>IF(A63&lt;&gt;"","F","")</f>
        <v>F</v>
      </c>
      <c r="F63" s="164"/>
      <c r="G63" s="164"/>
    </row>
    <row r="64" spans="1:7" x14ac:dyDescent="0.4">
      <c r="A64" s="160">
        <f>IFERROR(IF(AND(A59=A60, A60=A61),IF(A61+1&gt;MATCH(0,Input_Lieferant!$B$9:$B$158,-1),"",A61+1),A61),"")</f>
        <v>21</v>
      </c>
      <c r="B64" s="160" t="str">
        <f t="shared" si="3"/>
        <v>MATERIAL</v>
      </c>
      <c r="C64" s="160">
        <f t="shared" si="4"/>
        <v>21</v>
      </c>
      <c r="D64" s="160" t="str">
        <f t="shared" si="5"/>
        <v>GRUN</v>
      </c>
      <c r="E64" s="160" t="str">
        <f>IF(A64&lt;&gt;"","E","")</f>
        <v>E</v>
      </c>
      <c r="F64" s="164"/>
      <c r="G64" s="164"/>
    </row>
    <row r="65" spans="1:7" x14ac:dyDescent="0.4">
      <c r="A65" s="160">
        <f>IFERROR(IF(AND(A62=A63, A63=A64),IF(A62+1&gt;MATCH(0,Input_Lieferant!$B$9:$B$158,-1),"",A62+1),A62),"")</f>
        <v>22</v>
      </c>
      <c r="B65" s="160" t="str">
        <f t="shared" si="3"/>
        <v>MATERIAL</v>
      </c>
      <c r="C65" s="160">
        <f t="shared" si="4"/>
        <v>22</v>
      </c>
      <c r="D65" s="160" t="str">
        <f t="shared" si="5"/>
        <v>GRUN</v>
      </c>
      <c r="E65" s="160" t="str">
        <f>IF(A65&lt;&gt;"","D","")</f>
        <v>D</v>
      </c>
      <c r="F65" s="164"/>
      <c r="G65" s="164"/>
    </row>
    <row r="66" spans="1:7" x14ac:dyDescent="0.4">
      <c r="A66" s="160">
        <f>IFERROR(IF(AND(A62=A63, A63=A64),IF(A63+1&gt;MATCH(0,Input_Lieferant!$B$9:$B$158,-1),"",A63+1),A63),"")</f>
        <v>22</v>
      </c>
      <c r="B66" s="160" t="str">
        <f t="shared" ref="B66:B97" si="6">IF(A66&lt;&gt;"","MATERIAL","")</f>
        <v>MATERIAL</v>
      </c>
      <c r="C66" s="160">
        <f t="shared" ref="C66:C97" si="7">A66</f>
        <v>22</v>
      </c>
      <c r="D66" s="160" t="str">
        <f t="shared" ref="D66:D97" si="8">IF(A66&lt;&gt;"","GRUN","")</f>
        <v>GRUN</v>
      </c>
      <c r="E66" s="160" t="str">
        <f>IF(A66&lt;&gt;"","F","")</f>
        <v>F</v>
      </c>
      <c r="F66" s="164"/>
      <c r="G66" s="164"/>
    </row>
    <row r="67" spans="1:7" x14ac:dyDescent="0.4">
      <c r="A67" s="160">
        <f>IFERROR(IF(AND(A62=A63, A63=A64),IF(A64+1&gt;MATCH(0,Input_Lieferant!$B$9:$B$158,-1),"",A64+1),A64),"")</f>
        <v>22</v>
      </c>
      <c r="B67" s="160" t="str">
        <f t="shared" si="6"/>
        <v>MATERIAL</v>
      </c>
      <c r="C67" s="160">
        <f t="shared" si="7"/>
        <v>22</v>
      </c>
      <c r="D67" s="160" t="str">
        <f t="shared" si="8"/>
        <v>GRUN</v>
      </c>
      <c r="E67" s="160" t="str">
        <f>IF(A67&lt;&gt;"","E","")</f>
        <v>E</v>
      </c>
      <c r="F67" s="164"/>
      <c r="G67" s="164"/>
    </row>
    <row r="68" spans="1:7" x14ac:dyDescent="0.4">
      <c r="A68" s="160">
        <f>IFERROR(IF(AND(A65=A66, A66=A67),IF(A65+1&gt;MATCH(0,Input_Lieferant!$B$9:$B$158,-1),"",A65+1),A65),"")</f>
        <v>23</v>
      </c>
      <c r="B68" s="160" t="str">
        <f t="shared" si="6"/>
        <v>MATERIAL</v>
      </c>
      <c r="C68" s="160">
        <f t="shared" si="7"/>
        <v>23</v>
      </c>
      <c r="D68" s="160" t="str">
        <f t="shared" si="8"/>
        <v>GRUN</v>
      </c>
      <c r="E68" s="160" t="str">
        <f>IF(A68&lt;&gt;"","D","")</f>
        <v>D</v>
      </c>
      <c r="F68" s="164"/>
      <c r="G68" s="164"/>
    </row>
    <row r="69" spans="1:7" x14ac:dyDescent="0.4">
      <c r="A69" s="160">
        <f>IFERROR(IF(AND(A65=A66, A66=A67),IF(A66+1&gt;MATCH(0,Input_Lieferant!$B$9:$B$158,-1),"",A66+1),A66),"")</f>
        <v>23</v>
      </c>
      <c r="B69" s="160" t="str">
        <f t="shared" si="6"/>
        <v>MATERIAL</v>
      </c>
      <c r="C69" s="160">
        <f t="shared" si="7"/>
        <v>23</v>
      </c>
      <c r="D69" s="160" t="str">
        <f t="shared" si="8"/>
        <v>GRUN</v>
      </c>
      <c r="E69" s="160" t="str">
        <f>IF(A69&lt;&gt;"","F","")</f>
        <v>F</v>
      </c>
      <c r="F69" s="164"/>
      <c r="G69" s="164"/>
    </row>
    <row r="70" spans="1:7" x14ac:dyDescent="0.4">
      <c r="A70" s="160">
        <f>IFERROR(IF(AND(A65=A66, A66=A67),IF(A67+1&gt;MATCH(0,Input_Lieferant!$B$9:$B$158,-1),"",A67+1),A67),"")</f>
        <v>23</v>
      </c>
      <c r="B70" s="160" t="str">
        <f t="shared" si="6"/>
        <v>MATERIAL</v>
      </c>
      <c r="C70" s="160">
        <f t="shared" si="7"/>
        <v>23</v>
      </c>
      <c r="D70" s="160" t="str">
        <f t="shared" si="8"/>
        <v>GRUN</v>
      </c>
      <c r="E70" s="160" t="str">
        <f>IF(A70&lt;&gt;"","E","")</f>
        <v>E</v>
      </c>
      <c r="F70" s="164"/>
      <c r="G70" s="164"/>
    </row>
    <row r="71" spans="1:7" x14ac:dyDescent="0.4">
      <c r="A71" s="160">
        <f>IFERROR(IF(AND(A68=A69, A69=A70),IF(A68+1&gt;MATCH(0,Input_Lieferant!$B$9:$B$158,-1),"",A68+1),A68),"")</f>
        <v>24</v>
      </c>
      <c r="B71" s="160" t="str">
        <f t="shared" si="6"/>
        <v>MATERIAL</v>
      </c>
      <c r="C71" s="160">
        <f t="shared" si="7"/>
        <v>24</v>
      </c>
      <c r="D71" s="160" t="str">
        <f t="shared" si="8"/>
        <v>GRUN</v>
      </c>
      <c r="E71" s="160" t="str">
        <f>IF(A71&lt;&gt;"","D","")</f>
        <v>D</v>
      </c>
      <c r="F71" s="164"/>
      <c r="G71" s="164"/>
    </row>
    <row r="72" spans="1:7" x14ac:dyDescent="0.4">
      <c r="A72" s="160">
        <f>IFERROR(IF(AND(A68=A69, A69=A70),IF(A69+1&gt;MATCH(0,Input_Lieferant!$B$9:$B$158,-1),"",A69+1),A69),"")</f>
        <v>24</v>
      </c>
      <c r="B72" s="160" t="str">
        <f t="shared" si="6"/>
        <v>MATERIAL</v>
      </c>
      <c r="C72" s="160">
        <f t="shared" si="7"/>
        <v>24</v>
      </c>
      <c r="D72" s="160" t="str">
        <f t="shared" si="8"/>
        <v>GRUN</v>
      </c>
      <c r="E72" s="160" t="str">
        <f>IF(A72&lt;&gt;"","F","")</f>
        <v>F</v>
      </c>
      <c r="F72" s="164"/>
      <c r="G72" s="164"/>
    </row>
    <row r="73" spans="1:7" x14ac:dyDescent="0.4">
      <c r="A73" s="160">
        <f>IFERROR(IF(AND(A68=A69, A69=A70),IF(A70+1&gt;MATCH(0,Input_Lieferant!$B$9:$B$158,-1),"",A70+1),A70),"")</f>
        <v>24</v>
      </c>
      <c r="B73" s="160" t="str">
        <f t="shared" si="6"/>
        <v>MATERIAL</v>
      </c>
      <c r="C73" s="160">
        <f t="shared" si="7"/>
        <v>24</v>
      </c>
      <c r="D73" s="160" t="str">
        <f t="shared" si="8"/>
        <v>GRUN</v>
      </c>
      <c r="E73" s="160" t="str">
        <f>IF(A73&lt;&gt;"","E","")</f>
        <v>E</v>
      </c>
      <c r="F73" s="164"/>
      <c r="G73" s="164"/>
    </row>
    <row r="74" spans="1:7" x14ac:dyDescent="0.4">
      <c r="A74" s="160">
        <f>IFERROR(IF(AND(A71=A72, A72=A73),IF(A71+1&gt;MATCH(0,Input_Lieferant!$B$9:$B$158,-1),"",A71+1),A71),"")</f>
        <v>25</v>
      </c>
      <c r="B74" s="160" t="str">
        <f t="shared" si="6"/>
        <v>MATERIAL</v>
      </c>
      <c r="C74" s="160">
        <f t="shared" si="7"/>
        <v>25</v>
      </c>
      <c r="D74" s="160" t="str">
        <f t="shared" si="8"/>
        <v>GRUN</v>
      </c>
      <c r="E74" s="160" t="str">
        <f>IF(A74&lt;&gt;"","D","")</f>
        <v>D</v>
      </c>
      <c r="F74" s="164"/>
      <c r="G74" s="164"/>
    </row>
    <row r="75" spans="1:7" x14ac:dyDescent="0.4">
      <c r="A75" s="160">
        <f>IFERROR(IF(AND(A71=A72, A72=A73),IF(A72+1&gt;MATCH(0,Input_Lieferant!$B$9:$B$158,-1),"",A72+1),A72),"")</f>
        <v>25</v>
      </c>
      <c r="B75" s="160" t="str">
        <f t="shared" si="6"/>
        <v>MATERIAL</v>
      </c>
      <c r="C75" s="160">
        <f t="shared" si="7"/>
        <v>25</v>
      </c>
      <c r="D75" s="160" t="str">
        <f t="shared" si="8"/>
        <v>GRUN</v>
      </c>
      <c r="E75" s="160" t="str">
        <f>IF(A75&lt;&gt;"","F","")</f>
        <v>F</v>
      </c>
      <c r="F75" s="164"/>
      <c r="G75" s="164"/>
    </row>
    <row r="76" spans="1:7" x14ac:dyDescent="0.4">
      <c r="A76" s="160">
        <f>IFERROR(IF(AND(A71=A72, A72=A73),IF(A73+1&gt;MATCH(0,Input_Lieferant!$B$9:$B$158,-1),"",A73+1),A73),"")</f>
        <v>25</v>
      </c>
      <c r="B76" s="160" t="str">
        <f t="shared" si="6"/>
        <v>MATERIAL</v>
      </c>
      <c r="C76" s="160">
        <f t="shared" si="7"/>
        <v>25</v>
      </c>
      <c r="D76" s="160" t="str">
        <f t="shared" si="8"/>
        <v>GRUN</v>
      </c>
      <c r="E76" s="160" t="str">
        <f>IF(A76&lt;&gt;"","E","")</f>
        <v>E</v>
      </c>
      <c r="F76" s="164"/>
      <c r="G76" s="164"/>
    </row>
    <row r="77" spans="1:7" x14ac:dyDescent="0.4">
      <c r="A77" s="160">
        <f>IFERROR(IF(AND(A74=A75, A75=A76),IF(A74+1&gt;MATCH(0,Input_Lieferant!$B$9:$B$158,-1),"",A74+1),A74),"")</f>
        <v>26</v>
      </c>
      <c r="B77" s="160" t="str">
        <f t="shared" si="6"/>
        <v>MATERIAL</v>
      </c>
      <c r="C77" s="160">
        <f t="shared" si="7"/>
        <v>26</v>
      </c>
      <c r="D77" s="160" t="str">
        <f t="shared" si="8"/>
        <v>GRUN</v>
      </c>
      <c r="E77" s="160" t="str">
        <f>IF(A77&lt;&gt;"","D","")</f>
        <v>D</v>
      </c>
      <c r="F77" s="164"/>
      <c r="G77" s="164"/>
    </row>
    <row r="78" spans="1:7" x14ac:dyDescent="0.4">
      <c r="A78" s="160">
        <f>IFERROR(IF(AND(A74=A75, A75=A76),IF(A75+1&gt;MATCH(0,Input_Lieferant!$B$9:$B$158,-1),"",A75+1),A75),"")</f>
        <v>26</v>
      </c>
      <c r="B78" s="160" t="str">
        <f t="shared" si="6"/>
        <v>MATERIAL</v>
      </c>
      <c r="C78" s="160">
        <f t="shared" si="7"/>
        <v>26</v>
      </c>
      <c r="D78" s="160" t="str">
        <f t="shared" si="8"/>
        <v>GRUN</v>
      </c>
      <c r="E78" s="160" t="str">
        <f>IF(A78&lt;&gt;"","F","")</f>
        <v>F</v>
      </c>
      <c r="F78" s="164"/>
      <c r="G78" s="164"/>
    </row>
    <row r="79" spans="1:7" x14ac:dyDescent="0.4">
      <c r="A79" s="160">
        <f>IFERROR(IF(AND(A74=A75, A75=A76),IF(A76+1&gt;MATCH(0,Input_Lieferant!$B$9:$B$158,-1),"",A76+1),A76),"")</f>
        <v>26</v>
      </c>
      <c r="B79" s="160" t="str">
        <f t="shared" si="6"/>
        <v>MATERIAL</v>
      </c>
      <c r="C79" s="160">
        <f t="shared" si="7"/>
        <v>26</v>
      </c>
      <c r="D79" s="160" t="str">
        <f t="shared" si="8"/>
        <v>GRUN</v>
      </c>
      <c r="E79" s="160" t="str">
        <f>IF(A79&lt;&gt;"","E","")</f>
        <v>E</v>
      </c>
      <c r="F79" s="164"/>
      <c r="G79" s="164"/>
    </row>
    <row r="80" spans="1:7" x14ac:dyDescent="0.4">
      <c r="A80" s="160">
        <f>IFERROR(IF(AND(A77=A78, A78=A79),IF(A77+1&gt;MATCH(0,Input_Lieferant!$B$9:$B$158,-1),"",A77+1),A77),"")</f>
        <v>27</v>
      </c>
      <c r="B80" s="160" t="str">
        <f t="shared" si="6"/>
        <v>MATERIAL</v>
      </c>
      <c r="C80" s="160">
        <f t="shared" si="7"/>
        <v>27</v>
      </c>
      <c r="D80" s="160" t="str">
        <f t="shared" si="8"/>
        <v>GRUN</v>
      </c>
      <c r="E80" s="160" t="str">
        <f>IF(A80&lt;&gt;"","D","")</f>
        <v>D</v>
      </c>
      <c r="F80" s="164"/>
      <c r="G80" s="164"/>
    </row>
    <row r="81" spans="1:7" x14ac:dyDescent="0.4">
      <c r="A81" s="160">
        <f>IFERROR(IF(AND(A77=A78, A78=A79),IF(A78+1&gt;MATCH(0,Input_Lieferant!$B$9:$B$158,-1),"",A78+1),A78),"")</f>
        <v>27</v>
      </c>
      <c r="B81" s="160" t="str">
        <f t="shared" si="6"/>
        <v>MATERIAL</v>
      </c>
      <c r="C81" s="160">
        <f t="shared" si="7"/>
        <v>27</v>
      </c>
      <c r="D81" s="160" t="str">
        <f t="shared" si="8"/>
        <v>GRUN</v>
      </c>
      <c r="E81" s="160" t="str">
        <f>IF(A81&lt;&gt;"","F","")</f>
        <v>F</v>
      </c>
      <c r="F81" s="164"/>
      <c r="G81" s="164"/>
    </row>
    <row r="82" spans="1:7" x14ac:dyDescent="0.4">
      <c r="A82" s="160">
        <f>IFERROR(IF(AND(A77=A78, A78=A79),IF(A79+1&gt;MATCH(0,Input_Lieferant!$B$9:$B$158,-1),"",A79+1),A79),"")</f>
        <v>27</v>
      </c>
      <c r="B82" s="160" t="str">
        <f t="shared" si="6"/>
        <v>MATERIAL</v>
      </c>
      <c r="C82" s="160">
        <f t="shared" si="7"/>
        <v>27</v>
      </c>
      <c r="D82" s="160" t="str">
        <f t="shared" si="8"/>
        <v>GRUN</v>
      </c>
      <c r="E82" s="160" t="str">
        <f>IF(A82&lt;&gt;"","E","")</f>
        <v>E</v>
      </c>
      <c r="F82" s="164"/>
      <c r="G82" s="164"/>
    </row>
    <row r="83" spans="1:7" x14ac:dyDescent="0.4">
      <c r="A83" s="160">
        <f>IFERROR(IF(AND(A80=A81, A81=A82),IF(A80+1&gt;MATCH(0,Input_Lieferant!$B$9:$B$158,-1),"",A80+1),A80),"")</f>
        <v>28</v>
      </c>
      <c r="B83" s="160" t="str">
        <f t="shared" si="6"/>
        <v>MATERIAL</v>
      </c>
      <c r="C83" s="160">
        <f t="shared" si="7"/>
        <v>28</v>
      </c>
      <c r="D83" s="160" t="str">
        <f t="shared" si="8"/>
        <v>GRUN</v>
      </c>
      <c r="E83" s="160" t="str">
        <f>IF(A83&lt;&gt;"","D","")</f>
        <v>D</v>
      </c>
      <c r="F83" s="164"/>
      <c r="G83" s="164"/>
    </row>
    <row r="84" spans="1:7" x14ac:dyDescent="0.4">
      <c r="A84" s="160">
        <f>IFERROR(IF(AND(A80=A81, A81=A82),IF(A81+1&gt;MATCH(0,Input_Lieferant!$B$9:$B$158,-1),"",A81+1),A81),"")</f>
        <v>28</v>
      </c>
      <c r="B84" s="160" t="str">
        <f t="shared" si="6"/>
        <v>MATERIAL</v>
      </c>
      <c r="C84" s="160">
        <f t="shared" si="7"/>
        <v>28</v>
      </c>
      <c r="D84" s="160" t="str">
        <f t="shared" si="8"/>
        <v>GRUN</v>
      </c>
      <c r="E84" s="160" t="str">
        <f>IF(A84&lt;&gt;"","F","")</f>
        <v>F</v>
      </c>
      <c r="F84" s="164"/>
      <c r="G84" s="164"/>
    </row>
    <row r="85" spans="1:7" x14ac:dyDescent="0.4">
      <c r="A85" s="160">
        <f>IFERROR(IF(AND(A80=A81, A81=A82),IF(A82+1&gt;MATCH(0,Input_Lieferant!$B$9:$B$158,-1),"",A82+1),A82),"")</f>
        <v>28</v>
      </c>
      <c r="B85" s="160" t="str">
        <f t="shared" si="6"/>
        <v>MATERIAL</v>
      </c>
      <c r="C85" s="160">
        <f t="shared" si="7"/>
        <v>28</v>
      </c>
      <c r="D85" s="160" t="str">
        <f t="shared" si="8"/>
        <v>GRUN</v>
      </c>
      <c r="E85" s="160" t="str">
        <f>IF(A85&lt;&gt;"","E","")</f>
        <v>E</v>
      </c>
      <c r="F85" s="164"/>
      <c r="G85" s="164"/>
    </row>
    <row r="86" spans="1:7" x14ac:dyDescent="0.4">
      <c r="A86" s="160">
        <f>IFERROR(IF(AND(A83=A84, A84=A85),IF(A83+1&gt;MATCH(0,Input_Lieferant!$B$9:$B$158,-1),"",A83+1),A83),"")</f>
        <v>29</v>
      </c>
      <c r="B86" s="160" t="str">
        <f t="shared" si="6"/>
        <v>MATERIAL</v>
      </c>
      <c r="C86" s="160">
        <f t="shared" si="7"/>
        <v>29</v>
      </c>
      <c r="D86" s="160" t="str">
        <f t="shared" si="8"/>
        <v>GRUN</v>
      </c>
      <c r="E86" s="160" t="str">
        <f>IF(A86&lt;&gt;"","D","")</f>
        <v>D</v>
      </c>
      <c r="F86" s="164"/>
      <c r="G86" s="164"/>
    </row>
    <row r="87" spans="1:7" x14ac:dyDescent="0.4">
      <c r="A87" s="160">
        <f>IFERROR(IF(AND(A83=A84, A84=A85),IF(A84+1&gt;MATCH(0,Input_Lieferant!$B$9:$B$158,-1),"",A84+1),A84),"")</f>
        <v>29</v>
      </c>
      <c r="B87" s="160" t="str">
        <f t="shared" si="6"/>
        <v>MATERIAL</v>
      </c>
      <c r="C87" s="160">
        <f t="shared" si="7"/>
        <v>29</v>
      </c>
      <c r="D87" s="160" t="str">
        <f t="shared" si="8"/>
        <v>GRUN</v>
      </c>
      <c r="E87" s="160" t="str">
        <f>IF(A87&lt;&gt;"","F","")</f>
        <v>F</v>
      </c>
      <c r="F87" s="164"/>
      <c r="G87" s="164"/>
    </row>
    <row r="88" spans="1:7" x14ac:dyDescent="0.4">
      <c r="A88" s="160">
        <f>IFERROR(IF(AND(A83=A84, A84=A85),IF(A85+1&gt;MATCH(0,Input_Lieferant!$B$9:$B$158,-1),"",A85+1),A85),"")</f>
        <v>29</v>
      </c>
      <c r="B88" s="160" t="str">
        <f t="shared" si="6"/>
        <v>MATERIAL</v>
      </c>
      <c r="C88" s="160">
        <f t="shared" si="7"/>
        <v>29</v>
      </c>
      <c r="D88" s="160" t="str">
        <f t="shared" si="8"/>
        <v>GRUN</v>
      </c>
      <c r="E88" s="160" t="str">
        <f>IF(A88&lt;&gt;"","E","")</f>
        <v>E</v>
      </c>
      <c r="F88" s="164"/>
      <c r="G88" s="164"/>
    </row>
    <row r="89" spans="1:7" x14ac:dyDescent="0.4">
      <c r="A89" s="160">
        <f>IFERROR(IF(AND(A86=A87, A87=A88),IF(A86+1&gt;MATCH(0,Input_Lieferant!$B$9:$B$158,-1),"",A86+1),A86),"")</f>
        <v>30</v>
      </c>
      <c r="B89" s="160" t="str">
        <f t="shared" si="6"/>
        <v>MATERIAL</v>
      </c>
      <c r="C89" s="160">
        <f t="shared" si="7"/>
        <v>30</v>
      </c>
      <c r="D89" s="160" t="str">
        <f t="shared" si="8"/>
        <v>GRUN</v>
      </c>
      <c r="E89" s="160" t="str">
        <f>IF(A89&lt;&gt;"","D","")</f>
        <v>D</v>
      </c>
      <c r="F89" s="164"/>
      <c r="G89" s="164"/>
    </row>
    <row r="90" spans="1:7" x14ac:dyDescent="0.4">
      <c r="A90" s="160">
        <f>IFERROR(IF(AND(A86=A87, A87=A88),IF(A87+1&gt;MATCH(0,Input_Lieferant!$B$9:$B$158,-1),"",A87+1),A87),"")</f>
        <v>30</v>
      </c>
      <c r="B90" s="160" t="str">
        <f t="shared" si="6"/>
        <v>MATERIAL</v>
      </c>
      <c r="C90" s="160">
        <f t="shared" si="7"/>
        <v>30</v>
      </c>
      <c r="D90" s="160" t="str">
        <f t="shared" si="8"/>
        <v>GRUN</v>
      </c>
      <c r="E90" s="160" t="str">
        <f>IF(A90&lt;&gt;"","F","")</f>
        <v>F</v>
      </c>
      <c r="F90" s="164"/>
      <c r="G90" s="164"/>
    </row>
    <row r="91" spans="1:7" x14ac:dyDescent="0.4">
      <c r="A91" s="160">
        <f>IFERROR(IF(AND(A86=A87, A87=A88),IF(A88+1&gt;MATCH(0,Input_Lieferant!$B$9:$B$158,-1),"",A88+1),A88),"")</f>
        <v>30</v>
      </c>
      <c r="B91" s="160" t="str">
        <f t="shared" si="6"/>
        <v>MATERIAL</v>
      </c>
      <c r="C91" s="160">
        <f t="shared" si="7"/>
        <v>30</v>
      </c>
      <c r="D91" s="160" t="str">
        <f t="shared" si="8"/>
        <v>GRUN</v>
      </c>
      <c r="E91" s="160" t="str">
        <f>IF(A91&lt;&gt;"","E","")</f>
        <v>E</v>
      </c>
      <c r="F91" s="164"/>
      <c r="G91" s="164"/>
    </row>
    <row r="92" spans="1:7" x14ac:dyDescent="0.4">
      <c r="A92" s="160">
        <f>IFERROR(IF(AND(A89=A90, A90=A91),IF(A89+1&gt;MATCH(0,Input_Lieferant!$B$9:$B$158,-1),"",A89+1),A89),"")</f>
        <v>31</v>
      </c>
      <c r="B92" s="160" t="str">
        <f t="shared" si="6"/>
        <v>MATERIAL</v>
      </c>
      <c r="C92" s="160">
        <f t="shared" si="7"/>
        <v>31</v>
      </c>
      <c r="D92" s="160" t="str">
        <f t="shared" si="8"/>
        <v>GRUN</v>
      </c>
      <c r="E92" s="160" t="str">
        <f>IF(A92&lt;&gt;"","D","")</f>
        <v>D</v>
      </c>
      <c r="F92" s="164"/>
      <c r="G92" s="164"/>
    </row>
    <row r="93" spans="1:7" x14ac:dyDescent="0.4">
      <c r="A93" s="160">
        <f>IFERROR(IF(AND(A89=A90, A90=A91),IF(A90+1&gt;MATCH(0,Input_Lieferant!$B$9:$B$158,-1),"",A90+1),A90),"")</f>
        <v>31</v>
      </c>
      <c r="B93" s="160" t="str">
        <f t="shared" si="6"/>
        <v>MATERIAL</v>
      </c>
      <c r="C93" s="160">
        <f t="shared" si="7"/>
        <v>31</v>
      </c>
      <c r="D93" s="160" t="str">
        <f t="shared" si="8"/>
        <v>GRUN</v>
      </c>
      <c r="E93" s="160" t="str">
        <f>IF(A93&lt;&gt;"","F","")</f>
        <v>F</v>
      </c>
      <c r="F93" s="164"/>
      <c r="G93" s="164"/>
    </row>
    <row r="94" spans="1:7" x14ac:dyDescent="0.4">
      <c r="A94" s="160">
        <f>IFERROR(IF(AND(A89=A90, A90=A91),IF(A91+1&gt;MATCH(0,Input_Lieferant!$B$9:$B$158,-1),"",A91+1),A91),"")</f>
        <v>31</v>
      </c>
      <c r="B94" s="160" t="str">
        <f t="shared" si="6"/>
        <v>MATERIAL</v>
      </c>
      <c r="C94" s="160">
        <f t="shared" si="7"/>
        <v>31</v>
      </c>
      <c r="D94" s="160" t="str">
        <f t="shared" si="8"/>
        <v>GRUN</v>
      </c>
      <c r="E94" s="160" t="str">
        <f>IF(A94&lt;&gt;"","E","")</f>
        <v>E</v>
      </c>
      <c r="F94" s="164"/>
      <c r="G94" s="164"/>
    </row>
    <row r="95" spans="1:7" x14ac:dyDescent="0.4">
      <c r="A95" s="160">
        <f>IFERROR(IF(AND(A92=A93, A93=A94),IF(A92+1&gt;MATCH(0,Input_Lieferant!$B$9:$B$158,-1),"",A92+1),A92),"")</f>
        <v>32</v>
      </c>
      <c r="B95" s="160" t="str">
        <f t="shared" si="6"/>
        <v>MATERIAL</v>
      </c>
      <c r="C95" s="160">
        <f t="shared" si="7"/>
        <v>32</v>
      </c>
      <c r="D95" s="160" t="str">
        <f t="shared" si="8"/>
        <v>GRUN</v>
      </c>
      <c r="E95" s="160" t="str">
        <f>IF(A95&lt;&gt;"","D","")</f>
        <v>D</v>
      </c>
      <c r="F95" s="164"/>
      <c r="G95" s="164"/>
    </row>
    <row r="96" spans="1:7" x14ac:dyDescent="0.4">
      <c r="A96" s="160">
        <f>IFERROR(IF(AND(A92=A93, A93=A94),IF(A93+1&gt;MATCH(0,Input_Lieferant!$B$9:$B$158,-1),"",A93+1),A93),"")</f>
        <v>32</v>
      </c>
      <c r="B96" s="160" t="str">
        <f t="shared" si="6"/>
        <v>MATERIAL</v>
      </c>
      <c r="C96" s="160">
        <f t="shared" si="7"/>
        <v>32</v>
      </c>
      <c r="D96" s="160" t="str">
        <f t="shared" si="8"/>
        <v>GRUN</v>
      </c>
      <c r="E96" s="160" t="str">
        <f>IF(A96&lt;&gt;"","F","")</f>
        <v>F</v>
      </c>
      <c r="F96" s="164"/>
      <c r="G96" s="164"/>
    </row>
    <row r="97" spans="1:7" x14ac:dyDescent="0.4">
      <c r="A97" s="160">
        <f>IFERROR(IF(AND(A92=A93, A93=A94),IF(A94+1&gt;MATCH(0,Input_Lieferant!$B$9:$B$158,-1),"",A94+1),A94),"")</f>
        <v>32</v>
      </c>
      <c r="B97" s="160" t="str">
        <f t="shared" si="6"/>
        <v>MATERIAL</v>
      </c>
      <c r="C97" s="160">
        <f t="shared" si="7"/>
        <v>32</v>
      </c>
      <c r="D97" s="160" t="str">
        <f t="shared" si="8"/>
        <v>GRUN</v>
      </c>
      <c r="E97" s="160" t="str">
        <f>IF(A97&lt;&gt;"","E","")</f>
        <v>E</v>
      </c>
      <c r="F97" s="164"/>
      <c r="G97" s="164"/>
    </row>
    <row r="98" spans="1:7" x14ac:dyDescent="0.4">
      <c r="A98" s="160">
        <f>IFERROR(IF(AND(A95=A96, A96=A97),IF(A95+1&gt;MATCH(0,Input_Lieferant!$B$9:$B$158,-1),"",A95+1),A95),"")</f>
        <v>33</v>
      </c>
      <c r="B98" s="160" t="str">
        <f t="shared" ref="B98:B129" si="9">IF(A98&lt;&gt;"","MATERIAL","")</f>
        <v>MATERIAL</v>
      </c>
      <c r="C98" s="160">
        <f t="shared" ref="C98:C129" si="10">A98</f>
        <v>33</v>
      </c>
      <c r="D98" s="160" t="str">
        <f t="shared" ref="D98:D129" si="11">IF(A98&lt;&gt;"","GRUN","")</f>
        <v>GRUN</v>
      </c>
      <c r="E98" s="160" t="str">
        <f>IF(A98&lt;&gt;"","D","")</f>
        <v>D</v>
      </c>
      <c r="F98" s="164"/>
      <c r="G98" s="164"/>
    </row>
    <row r="99" spans="1:7" x14ac:dyDescent="0.4">
      <c r="A99" s="160">
        <f>IFERROR(IF(AND(A95=A96, A96=A97),IF(A96+1&gt;MATCH(0,Input_Lieferant!$B$9:$B$158,-1),"",A96+1),A96),"")</f>
        <v>33</v>
      </c>
      <c r="B99" s="160" t="str">
        <f t="shared" si="9"/>
        <v>MATERIAL</v>
      </c>
      <c r="C99" s="160">
        <f t="shared" si="10"/>
        <v>33</v>
      </c>
      <c r="D99" s="160" t="str">
        <f t="shared" si="11"/>
        <v>GRUN</v>
      </c>
      <c r="E99" s="160" t="str">
        <f>IF(A99&lt;&gt;"","F","")</f>
        <v>F</v>
      </c>
      <c r="F99" s="164"/>
      <c r="G99" s="164"/>
    </row>
    <row r="100" spans="1:7" x14ac:dyDescent="0.4">
      <c r="A100" s="160">
        <f>IFERROR(IF(AND(A95=A96, A96=A97),IF(A97+1&gt;MATCH(0,Input_Lieferant!$B$9:$B$158,-1),"",A97+1),A97),"")</f>
        <v>33</v>
      </c>
      <c r="B100" s="160" t="str">
        <f t="shared" si="9"/>
        <v>MATERIAL</v>
      </c>
      <c r="C100" s="160">
        <f t="shared" si="10"/>
        <v>33</v>
      </c>
      <c r="D100" s="160" t="str">
        <f t="shared" si="11"/>
        <v>GRUN</v>
      </c>
      <c r="E100" s="160" t="str">
        <f>IF(A100&lt;&gt;"","E","")</f>
        <v>E</v>
      </c>
      <c r="F100" s="164"/>
      <c r="G100" s="164"/>
    </row>
    <row r="101" spans="1:7" x14ac:dyDescent="0.4">
      <c r="A101" s="160">
        <f>IFERROR(IF(AND(A98=A99, A99=A100),IF(A98+1&gt;MATCH(0,Input_Lieferant!$B$9:$B$158,-1),"",A98+1),A98),"")</f>
        <v>34</v>
      </c>
      <c r="B101" s="160" t="str">
        <f t="shared" si="9"/>
        <v>MATERIAL</v>
      </c>
      <c r="C101" s="160">
        <f t="shared" si="10"/>
        <v>34</v>
      </c>
      <c r="D101" s="160" t="str">
        <f t="shared" si="11"/>
        <v>GRUN</v>
      </c>
      <c r="E101" s="160" t="str">
        <f>IF(A101&lt;&gt;"","D","")</f>
        <v>D</v>
      </c>
      <c r="F101" s="164"/>
      <c r="G101" s="164"/>
    </row>
    <row r="102" spans="1:7" x14ac:dyDescent="0.4">
      <c r="A102" s="160">
        <f>IFERROR(IF(AND(A98=A99, A99=A100),IF(A99+1&gt;MATCH(0,Input_Lieferant!$B$9:$B$158,-1),"",A99+1),A99),"")</f>
        <v>34</v>
      </c>
      <c r="B102" s="160" t="str">
        <f t="shared" si="9"/>
        <v>MATERIAL</v>
      </c>
      <c r="C102" s="160">
        <f t="shared" si="10"/>
        <v>34</v>
      </c>
      <c r="D102" s="160" t="str">
        <f t="shared" si="11"/>
        <v>GRUN</v>
      </c>
      <c r="E102" s="160" t="str">
        <f>IF(A102&lt;&gt;"","F","")</f>
        <v>F</v>
      </c>
      <c r="F102" s="164"/>
      <c r="G102" s="164"/>
    </row>
    <row r="103" spans="1:7" x14ac:dyDescent="0.4">
      <c r="A103" s="160">
        <f>IFERROR(IF(AND(A98=A99, A99=A100),IF(A100+1&gt;MATCH(0,Input_Lieferant!$B$9:$B$158,-1),"",A100+1),A100),"")</f>
        <v>34</v>
      </c>
      <c r="B103" s="160" t="str">
        <f t="shared" si="9"/>
        <v>MATERIAL</v>
      </c>
      <c r="C103" s="160">
        <f t="shared" si="10"/>
        <v>34</v>
      </c>
      <c r="D103" s="160" t="str">
        <f t="shared" si="11"/>
        <v>GRUN</v>
      </c>
      <c r="E103" s="160" t="str">
        <f>IF(A103&lt;&gt;"","E","")</f>
        <v>E</v>
      </c>
      <c r="F103" s="164"/>
      <c r="G103" s="164"/>
    </row>
    <row r="104" spans="1:7" x14ac:dyDescent="0.4">
      <c r="A104" s="160">
        <f>IFERROR(IF(AND(A101=A102, A102=A103),IF(A101+1&gt;MATCH(0,Input_Lieferant!$B$9:$B$158,-1),"",A101+1),A101),"")</f>
        <v>35</v>
      </c>
      <c r="B104" s="160" t="str">
        <f t="shared" si="9"/>
        <v>MATERIAL</v>
      </c>
      <c r="C104" s="160">
        <f t="shared" si="10"/>
        <v>35</v>
      </c>
      <c r="D104" s="160" t="str">
        <f t="shared" si="11"/>
        <v>GRUN</v>
      </c>
      <c r="E104" s="160" t="str">
        <f>IF(A104&lt;&gt;"","D","")</f>
        <v>D</v>
      </c>
      <c r="F104" s="164"/>
      <c r="G104" s="164"/>
    </row>
    <row r="105" spans="1:7" x14ac:dyDescent="0.4">
      <c r="A105" s="160">
        <f>IFERROR(IF(AND(A101=A102, A102=A103),IF(A102+1&gt;MATCH(0,Input_Lieferant!$B$9:$B$158,-1),"",A102+1),A102),"")</f>
        <v>35</v>
      </c>
      <c r="B105" s="160" t="str">
        <f t="shared" si="9"/>
        <v>MATERIAL</v>
      </c>
      <c r="C105" s="160">
        <f t="shared" si="10"/>
        <v>35</v>
      </c>
      <c r="D105" s="160" t="str">
        <f t="shared" si="11"/>
        <v>GRUN</v>
      </c>
      <c r="E105" s="160" t="str">
        <f>IF(A105&lt;&gt;"","F","")</f>
        <v>F</v>
      </c>
      <c r="F105" s="164"/>
      <c r="G105" s="164"/>
    </row>
    <row r="106" spans="1:7" x14ac:dyDescent="0.4">
      <c r="A106" s="160">
        <f>IFERROR(IF(AND(A101=A102, A102=A103),IF(A103+1&gt;MATCH(0,Input_Lieferant!$B$9:$B$158,-1),"",A103+1),A103),"")</f>
        <v>35</v>
      </c>
      <c r="B106" s="160" t="str">
        <f t="shared" si="9"/>
        <v>MATERIAL</v>
      </c>
      <c r="C106" s="160">
        <f t="shared" si="10"/>
        <v>35</v>
      </c>
      <c r="D106" s="160" t="str">
        <f t="shared" si="11"/>
        <v>GRUN</v>
      </c>
      <c r="E106" s="160" t="str">
        <f>IF(A106&lt;&gt;"","E","")</f>
        <v>E</v>
      </c>
      <c r="F106" s="164"/>
      <c r="G106" s="164"/>
    </row>
    <row r="107" spans="1:7" x14ac:dyDescent="0.4">
      <c r="A107" s="160">
        <f>IFERROR(IF(AND(A104=A105, A105=A106),IF(A104+1&gt;MATCH(0,Input_Lieferant!$B$9:$B$158,-1),"",A104+1),A104),"")</f>
        <v>36</v>
      </c>
      <c r="B107" s="160" t="str">
        <f t="shared" si="9"/>
        <v>MATERIAL</v>
      </c>
      <c r="C107" s="160">
        <f t="shared" si="10"/>
        <v>36</v>
      </c>
      <c r="D107" s="160" t="str">
        <f t="shared" si="11"/>
        <v>GRUN</v>
      </c>
      <c r="E107" s="160" t="str">
        <f>IF(A107&lt;&gt;"","D","")</f>
        <v>D</v>
      </c>
      <c r="F107" s="164"/>
      <c r="G107" s="164"/>
    </row>
    <row r="108" spans="1:7" x14ac:dyDescent="0.4">
      <c r="A108" s="160">
        <f>IFERROR(IF(AND(A104=A105, A105=A106),IF(A105+1&gt;MATCH(0,Input_Lieferant!$B$9:$B$158,-1),"",A105+1),A105),"")</f>
        <v>36</v>
      </c>
      <c r="B108" s="160" t="str">
        <f t="shared" si="9"/>
        <v>MATERIAL</v>
      </c>
      <c r="C108" s="160">
        <f t="shared" si="10"/>
        <v>36</v>
      </c>
      <c r="D108" s="160" t="str">
        <f t="shared" si="11"/>
        <v>GRUN</v>
      </c>
      <c r="E108" s="160" t="str">
        <f>IF(A108&lt;&gt;"","F","")</f>
        <v>F</v>
      </c>
      <c r="F108" s="164"/>
      <c r="G108" s="164"/>
    </row>
    <row r="109" spans="1:7" x14ac:dyDescent="0.4">
      <c r="A109" s="160">
        <f>IFERROR(IF(AND(A104=A105, A105=A106),IF(A106+1&gt;MATCH(0,Input_Lieferant!$B$9:$B$158,-1),"",A106+1),A106),"")</f>
        <v>36</v>
      </c>
      <c r="B109" s="160" t="str">
        <f t="shared" si="9"/>
        <v>MATERIAL</v>
      </c>
      <c r="C109" s="160">
        <f t="shared" si="10"/>
        <v>36</v>
      </c>
      <c r="D109" s="160" t="str">
        <f t="shared" si="11"/>
        <v>GRUN</v>
      </c>
      <c r="E109" s="160" t="str">
        <f>IF(A109&lt;&gt;"","E","")</f>
        <v>E</v>
      </c>
      <c r="F109" s="164"/>
      <c r="G109" s="164"/>
    </row>
    <row r="110" spans="1:7" x14ac:dyDescent="0.4">
      <c r="A110" s="160">
        <f>IFERROR(IF(AND(A107=A108, A108=A109),IF(A107+1&gt;MATCH(0,Input_Lieferant!$B$9:$B$158,-1),"",A107+1),A107),"")</f>
        <v>37</v>
      </c>
      <c r="B110" s="160" t="str">
        <f t="shared" si="9"/>
        <v>MATERIAL</v>
      </c>
      <c r="C110" s="160">
        <f t="shared" si="10"/>
        <v>37</v>
      </c>
      <c r="D110" s="160" t="str">
        <f t="shared" si="11"/>
        <v>GRUN</v>
      </c>
      <c r="E110" s="160" t="str">
        <f>IF(A110&lt;&gt;"","D","")</f>
        <v>D</v>
      </c>
      <c r="F110" s="164"/>
      <c r="G110" s="164"/>
    </row>
    <row r="111" spans="1:7" x14ac:dyDescent="0.4">
      <c r="A111" s="160">
        <f>IFERROR(IF(AND(A107=A108, A108=A109),IF(A108+1&gt;MATCH(0,Input_Lieferant!$B$9:$B$158,-1),"",A108+1),A108),"")</f>
        <v>37</v>
      </c>
      <c r="B111" s="160" t="str">
        <f t="shared" si="9"/>
        <v>MATERIAL</v>
      </c>
      <c r="C111" s="160">
        <f t="shared" si="10"/>
        <v>37</v>
      </c>
      <c r="D111" s="160" t="str">
        <f t="shared" si="11"/>
        <v>GRUN</v>
      </c>
      <c r="E111" s="160" t="str">
        <f>IF(A111&lt;&gt;"","F","")</f>
        <v>F</v>
      </c>
      <c r="F111" s="164"/>
      <c r="G111" s="164"/>
    </row>
    <row r="112" spans="1:7" x14ac:dyDescent="0.4">
      <c r="A112" s="160">
        <f>IFERROR(IF(AND(A107=A108, A108=A109),IF(A109+1&gt;MATCH(0,Input_Lieferant!$B$9:$B$158,-1),"",A109+1),A109),"")</f>
        <v>37</v>
      </c>
      <c r="B112" s="160" t="str">
        <f t="shared" si="9"/>
        <v>MATERIAL</v>
      </c>
      <c r="C112" s="160">
        <f t="shared" si="10"/>
        <v>37</v>
      </c>
      <c r="D112" s="160" t="str">
        <f t="shared" si="11"/>
        <v>GRUN</v>
      </c>
      <c r="E112" s="160" t="str">
        <f>IF(A112&lt;&gt;"","E","")</f>
        <v>E</v>
      </c>
      <c r="F112" s="164"/>
      <c r="G112" s="164"/>
    </row>
    <row r="113" spans="1:7" x14ac:dyDescent="0.4">
      <c r="A113" s="160">
        <f>IFERROR(IF(AND(A110=A111, A111=A112),IF(A110+1&gt;MATCH(0,Input_Lieferant!$B$9:$B$158,-1),"",A110+1),A110),"")</f>
        <v>38</v>
      </c>
      <c r="B113" s="160" t="str">
        <f t="shared" si="9"/>
        <v>MATERIAL</v>
      </c>
      <c r="C113" s="160">
        <f t="shared" si="10"/>
        <v>38</v>
      </c>
      <c r="D113" s="160" t="str">
        <f t="shared" si="11"/>
        <v>GRUN</v>
      </c>
      <c r="E113" s="160" t="str">
        <f>IF(A113&lt;&gt;"","D","")</f>
        <v>D</v>
      </c>
      <c r="F113" s="164"/>
      <c r="G113" s="164"/>
    </row>
    <row r="114" spans="1:7" x14ac:dyDescent="0.4">
      <c r="A114" s="160">
        <f>IFERROR(IF(AND(A110=A111, A111=A112),IF(A111+1&gt;MATCH(0,Input_Lieferant!$B$9:$B$158,-1),"",A111+1),A111),"")</f>
        <v>38</v>
      </c>
      <c r="B114" s="160" t="str">
        <f t="shared" si="9"/>
        <v>MATERIAL</v>
      </c>
      <c r="C114" s="160">
        <f t="shared" si="10"/>
        <v>38</v>
      </c>
      <c r="D114" s="160" t="str">
        <f t="shared" si="11"/>
        <v>GRUN</v>
      </c>
      <c r="E114" s="160" t="str">
        <f>IF(A114&lt;&gt;"","F","")</f>
        <v>F</v>
      </c>
      <c r="F114" s="164"/>
      <c r="G114" s="164"/>
    </row>
    <row r="115" spans="1:7" x14ac:dyDescent="0.4">
      <c r="A115" s="160">
        <f>IFERROR(IF(AND(A110=A111, A111=A112),IF(A112+1&gt;MATCH(0,Input_Lieferant!$B$9:$B$158,-1),"",A112+1),A112),"")</f>
        <v>38</v>
      </c>
      <c r="B115" s="160" t="str">
        <f t="shared" si="9"/>
        <v>MATERIAL</v>
      </c>
      <c r="C115" s="160">
        <f t="shared" si="10"/>
        <v>38</v>
      </c>
      <c r="D115" s="160" t="str">
        <f t="shared" si="11"/>
        <v>GRUN</v>
      </c>
      <c r="E115" s="160" t="str">
        <f>IF(A115&lt;&gt;"","E","")</f>
        <v>E</v>
      </c>
      <c r="F115" s="164"/>
      <c r="G115" s="164"/>
    </row>
    <row r="116" spans="1:7" x14ac:dyDescent="0.4">
      <c r="A116" s="160">
        <f>IFERROR(IF(AND(A113=A114, A114=A115),IF(A113+1&gt;MATCH(0,Input_Lieferant!$B$9:$B$158,-1),"",A113+1),A113),"")</f>
        <v>39</v>
      </c>
      <c r="B116" s="160" t="str">
        <f t="shared" si="9"/>
        <v>MATERIAL</v>
      </c>
      <c r="C116" s="160">
        <f t="shared" si="10"/>
        <v>39</v>
      </c>
      <c r="D116" s="160" t="str">
        <f t="shared" si="11"/>
        <v>GRUN</v>
      </c>
      <c r="E116" s="160" t="str">
        <f>IF(A116&lt;&gt;"","D","")</f>
        <v>D</v>
      </c>
      <c r="F116" s="164"/>
      <c r="G116" s="164"/>
    </row>
    <row r="117" spans="1:7" x14ac:dyDescent="0.4">
      <c r="A117" s="160">
        <f>IFERROR(IF(AND(A113=A114, A114=A115),IF(A114+1&gt;MATCH(0,Input_Lieferant!$B$9:$B$158,-1),"",A114+1),A114),"")</f>
        <v>39</v>
      </c>
      <c r="B117" s="160" t="str">
        <f t="shared" si="9"/>
        <v>MATERIAL</v>
      </c>
      <c r="C117" s="160">
        <f t="shared" si="10"/>
        <v>39</v>
      </c>
      <c r="D117" s="160" t="str">
        <f t="shared" si="11"/>
        <v>GRUN</v>
      </c>
      <c r="E117" s="160" t="str">
        <f>IF(A117&lt;&gt;"","F","")</f>
        <v>F</v>
      </c>
      <c r="F117" s="164"/>
      <c r="G117" s="164"/>
    </row>
    <row r="118" spans="1:7" x14ac:dyDescent="0.4">
      <c r="A118" s="160">
        <f>IFERROR(IF(AND(A113=A114, A114=A115),IF(A115+1&gt;MATCH(0,Input_Lieferant!$B$9:$B$158,-1),"",A115+1),A115),"")</f>
        <v>39</v>
      </c>
      <c r="B118" s="160" t="str">
        <f t="shared" si="9"/>
        <v>MATERIAL</v>
      </c>
      <c r="C118" s="160">
        <f t="shared" si="10"/>
        <v>39</v>
      </c>
      <c r="D118" s="160" t="str">
        <f t="shared" si="11"/>
        <v>GRUN</v>
      </c>
      <c r="E118" s="160" t="str">
        <f>IF(A118&lt;&gt;"","E","")</f>
        <v>E</v>
      </c>
      <c r="F118" s="164"/>
      <c r="G118" s="164"/>
    </row>
    <row r="119" spans="1:7" x14ac:dyDescent="0.4">
      <c r="A119" s="160">
        <f>IFERROR(IF(AND(A116=A117, A117=A118),IF(A116+1&gt;MATCH(0,Input_Lieferant!$B$9:$B$158,-1),"",A116+1),A116),"")</f>
        <v>40</v>
      </c>
      <c r="B119" s="160" t="str">
        <f t="shared" si="9"/>
        <v>MATERIAL</v>
      </c>
      <c r="C119" s="160">
        <f t="shared" si="10"/>
        <v>40</v>
      </c>
      <c r="D119" s="160" t="str">
        <f t="shared" si="11"/>
        <v>GRUN</v>
      </c>
      <c r="E119" s="160" t="str">
        <f>IF(A119&lt;&gt;"","D","")</f>
        <v>D</v>
      </c>
      <c r="F119" s="164"/>
      <c r="G119" s="164"/>
    </row>
    <row r="120" spans="1:7" x14ac:dyDescent="0.4">
      <c r="A120" s="160">
        <f>IFERROR(IF(AND(A116=A117, A117=A118),IF(A117+1&gt;MATCH(0,Input_Lieferant!$B$9:$B$158,-1),"",A117+1),A117),"")</f>
        <v>40</v>
      </c>
      <c r="B120" s="160" t="str">
        <f t="shared" si="9"/>
        <v>MATERIAL</v>
      </c>
      <c r="C120" s="160">
        <f t="shared" si="10"/>
        <v>40</v>
      </c>
      <c r="D120" s="160" t="str">
        <f t="shared" si="11"/>
        <v>GRUN</v>
      </c>
      <c r="E120" s="160" t="str">
        <f>IF(A120&lt;&gt;"","F","")</f>
        <v>F</v>
      </c>
      <c r="F120" s="164"/>
      <c r="G120" s="164"/>
    </row>
    <row r="121" spans="1:7" x14ac:dyDescent="0.4">
      <c r="A121" s="160">
        <f>IFERROR(IF(AND(A116=A117, A117=A118),IF(A118+1&gt;MATCH(0,Input_Lieferant!$B$9:$B$158,-1),"",A118+1),A118),"")</f>
        <v>40</v>
      </c>
      <c r="B121" s="160" t="str">
        <f t="shared" si="9"/>
        <v>MATERIAL</v>
      </c>
      <c r="C121" s="160">
        <f t="shared" si="10"/>
        <v>40</v>
      </c>
      <c r="D121" s="160" t="str">
        <f t="shared" si="11"/>
        <v>GRUN</v>
      </c>
      <c r="E121" s="160" t="str">
        <f>IF(A121&lt;&gt;"","E","")</f>
        <v>E</v>
      </c>
      <c r="F121" s="164"/>
      <c r="G121" s="164"/>
    </row>
    <row r="122" spans="1:7" x14ac:dyDescent="0.4">
      <c r="A122" s="160">
        <f>IFERROR(IF(AND(A119=A120, A120=A121),IF(A119+1&gt;MATCH(0,Input_Lieferant!$B$9:$B$158,-1),"",A119+1),A119),"")</f>
        <v>41</v>
      </c>
      <c r="B122" s="160" t="str">
        <f t="shared" si="9"/>
        <v>MATERIAL</v>
      </c>
      <c r="C122" s="160">
        <f t="shared" si="10"/>
        <v>41</v>
      </c>
      <c r="D122" s="160" t="str">
        <f t="shared" si="11"/>
        <v>GRUN</v>
      </c>
      <c r="E122" s="160" t="str">
        <f>IF(A122&lt;&gt;"","D","")</f>
        <v>D</v>
      </c>
      <c r="F122" s="164"/>
      <c r="G122" s="164"/>
    </row>
    <row r="123" spans="1:7" x14ac:dyDescent="0.4">
      <c r="A123" s="160">
        <f>IFERROR(IF(AND(A119=A120, A120=A121),IF(A120+1&gt;MATCH(0,Input_Lieferant!$B$9:$B$158,-1),"",A120+1),A120),"")</f>
        <v>41</v>
      </c>
      <c r="B123" s="160" t="str">
        <f t="shared" si="9"/>
        <v>MATERIAL</v>
      </c>
      <c r="C123" s="160">
        <f t="shared" si="10"/>
        <v>41</v>
      </c>
      <c r="D123" s="160" t="str">
        <f t="shared" si="11"/>
        <v>GRUN</v>
      </c>
      <c r="E123" s="160" t="str">
        <f>IF(A123&lt;&gt;"","F","")</f>
        <v>F</v>
      </c>
      <c r="F123" s="164"/>
      <c r="G123" s="164"/>
    </row>
    <row r="124" spans="1:7" x14ac:dyDescent="0.4">
      <c r="A124" s="160">
        <f>IFERROR(IF(AND(A119=A120, A120=A121),IF(A121+1&gt;MATCH(0,Input_Lieferant!$B$9:$B$158,-1),"",A121+1),A121),"")</f>
        <v>41</v>
      </c>
      <c r="B124" s="160" t="str">
        <f t="shared" si="9"/>
        <v>MATERIAL</v>
      </c>
      <c r="C124" s="160">
        <f t="shared" si="10"/>
        <v>41</v>
      </c>
      <c r="D124" s="160" t="str">
        <f t="shared" si="11"/>
        <v>GRUN</v>
      </c>
      <c r="E124" s="160" t="str">
        <f>IF(A124&lt;&gt;"","E","")</f>
        <v>E</v>
      </c>
      <c r="F124" s="164"/>
      <c r="G124" s="164"/>
    </row>
    <row r="125" spans="1:7" x14ac:dyDescent="0.4">
      <c r="A125" s="160">
        <f>IFERROR(IF(AND(A122=A123, A123=A124),IF(A122+1&gt;MATCH(0,Input_Lieferant!$B$9:$B$158,-1),"",A122+1),A122),"")</f>
        <v>42</v>
      </c>
      <c r="B125" s="160" t="str">
        <f t="shared" si="9"/>
        <v>MATERIAL</v>
      </c>
      <c r="C125" s="160">
        <f t="shared" si="10"/>
        <v>42</v>
      </c>
      <c r="D125" s="160" t="str">
        <f t="shared" si="11"/>
        <v>GRUN</v>
      </c>
      <c r="E125" s="160" t="str">
        <f>IF(A125&lt;&gt;"","D","")</f>
        <v>D</v>
      </c>
      <c r="F125" s="164"/>
      <c r="G125" s="164"/>
    </row>
    <row r="126" spans="1:7" x14ac:dyDescent="0.4">
      <c r="A126" s="160">
        <f>IFERROR(IF(AND(A122=A123, A123=A124),IF(A123+1&gt;MATCH(0,Input_Lieferant!$B$9:$B$158,-1),"",A123+1),A123),"")</f>
        <v>42</v>
      </c>
      <c r="B126" s="160" t="str">
        <f t="shared" si="9"/>
        <v>MATERIAL</v>
      </c>
      <c r="C126" s="160">
        <f t="shared" si="10"/>
        <v>42</v>
      </c>
      <c r="D126" s="160" t="str">
        <f t="shared" si="11"/>
        <v>GRUN</v>
      </c>
      <c r="E126" s="160" t="str">
        <f>IF(A126&lt;&gt;"","F","")</f>
        <v>F</v>
      </c>
      <c r="F126" s="164"/>
      <c r="G126" s="164"/>
    </row>
    <row r="127" spans="1:7" x14ac:dyDescent="0.4">
      <c r="A127" s="160">
        <f>IFERROR(IF(AND(A122=A123, A123=A124),IF(A124+1&gt;MATCH(0,Input_Lieferant!$B$9:$B$158,-1),"",A124+1),A124),"")</f>
        <v>42</v>
      </c>
      <c r="B127" s="160" t="str">
        <f t="shared" si="9"/>
        <v>MATERIAL</v>
      </c>
      <c r="C127" s="160">
        <f t="shared" si="10"/>
        <v>42</v>
      </c>
      <c r="D127" s="160" t="str">
        <f t="shared" si="11"/>
        <v>GRUN</v>
      </c>
      <c r="E127" s="160" t="str">
        <f>IF(A127&lt;&gt;"","E","")</f>
        <v>E</v>
      </c>
      <c r="F127" s="164"/>
      <c r="G127" s="164"/>
    </row>
    <row r="128" spans="1:7" x14ac:dyDescent="0.4">
      <c r="A128" s="160">
        <f>IFERROR(IF(AND(A125=A126, A126=A127),IF(A125+1&gt;MATCH(0,Input_Lieferant!$B$9:$B$158,-1),"",A125+1),A125),"")</f>
        <v>43</v>
      </c>
      <c r="B128" s="160" t="str">
        <f t="shared" si="9"/>
        <v>MATERIAL</v>
      </c>
      <c r="C128" s="160">
        <f t="shared" si="10"/>
        <v>43</v>
      </c>
      <c r="D128" s="160" t="str">
        <f t="shared" si="11"/>
        <v>GRUN</v>
      </c>
      <c r="E128" s="160" t="str">
        <f>IF(A128&lt;&gt;"","D","")</f>
        <v>D</v>
      </c>
      <c r="F128" s="164"/>
      <c r="G128" s="164"/>
    </row>
    <row r="129" spans="1:7" x14ac:dyDescent="0.4">
      <c r="A129" s="160">
        <f>IFERROR(IF(AND(A125=A126, A126=A127),IF(A126+1&gt;MATCH(0,Input_Lieferant!$B$9:$B$158,-1),"",A126+1),A126),"")</f>
        <v>43</v>
      </c>
      <c r="B129" s="160" t="str">
        <f t="shared" si="9"/>
        <v>MATERIAL</v>
      </c>
      <c r="C129" s="160">
        <f t="shared" si="10"/>
        <v>43</v>
      </c>
      <c r="D129" s="160" t="str">
        <f t="shared" si="11"/>
        <v>GRUN</v>
      </c>
      <c r="E129" s="160" t="str">
        <f>IF(A129&lt;&gt;"","F","")</f>
        <v>F</v>
      </c>
      <c r="F129" s="164"/>
      <c r="G129" s="164"/>
    </row>
    <row r="130" spans="1:7" x14ac:dyDescent="0.4">
      <c r="A130" s="160">
        <f>IFERROR(IF(AND(A125=A126, A126=A127),IF(A127+1&gt;MATCH(0,Input_Lieferant!$B$9:$B$158,-1),"",A127+1),A127),"")</f>
        <v>43</v>
      </c>
      <c r="B130" s="160" t="str">
        <f t="shared" ref="B130:B151" si="12">IF(A130&lt;&gt;"","MATERIAL","")</f>
        <v>MATERIAL</v>
      </c>
      <c r="C130" s="160">
        <f t="shared" ref="C130:C151" si="13">A130</f>
        <v>43</v>
      </c>
      <c r="D130" s="160" t="str">
        <f t="shared" ref="D130:D151" si="14">IF(A130&lt;&gt;"","GRUN","")</f>
        <v>GRUN</v>
      </c>
      <c r="E130" s="160" t="str">
        <f>IF(A130&lt;&gt;"","E","")</f>
        <v>E</v>
      </c>
      <c r="F130" s="164"/>
      <c r="G130" s="164"/>
    </row>
    <row r="131" spans="1:7" x14ac:dyDescent="0.4">
      <c r="A131" s="160">
        <f>IFERROR(IF(AND(A128=A129, A129=A130),IF(A128+1&gt;MATCH(0,Input_Lieferant!$B$9:$B$158,-1),"",A128+1),A128),"")</f>
        <v>44</v>
      </c>
      <c r="B131" s="160" t="str">
        <f t="shared" si="12"/>
        <v>MATERIAL</v>
      </c>
      <c r="C131" s="160">
        <f t="shared" si="13"/>
        <v>44</v>
      </c>
      <c r="D131" s="160" t="str">
        <f t="shared" si="14"/>
        <v>GRUN</v>
      </c>
      <c r="E131" s="160" t="str">
        <f>IF(A131&lt;&gt;"","D","")</f>
        <v>D</v>
      </c>
      <c r="F131" s="164"/>
      <c r="G131" s="164"/>
    </row>
    <row r="132" spans="1:7" x14ac:dyDescent="0.4">
      <c r="A132" s="160">
        <f>IFERROR(IF(AND(A128=A129, A129=A130),IF(A129+1&gt;MATCH(0,Input_Lieferant!$B$9:$B$158,-1),"",A129+1),A129),"")</f>
        <v>44</v>
      </c>
      <c r="B132" s="160" t="str">
        <f t="shared" si="12"/>
        <v>MATERIAL</v>
      </c>
      <c r="C132" s="160">
        <f t="shared" si="13"/>
        <v>44</v>
      </c>
      <c r="D132" s="160" t="str">
        <f t="shared" si="14"/>
        <v>GRUN</v>
      </c>
      <c r="E132" s="160" t="str">
        <f>IF(A132&lt;&gt;"","F","")</f>
        <v>F</v>
      </c>
      <c r="F132" s="164"/>
      <c r="G132" s="164"/>
    </row>
    <row r="133" spans="1:7" x14ac:dyDescent="0.4">
      <c r="A133" s="160">
        <f>IFERROR(IF(AND(A128=A129, A129=A130),IF(A130+1&gt;MATCH(0,Input_Lieferant!$B$9:$B$158,-1),"",A130+1),A130),"")</f>
        <v>44</v>
      </c>
      <c r="B133" s="160" t="str">
        <f t="shared" si="12"/>
        <v>MATERIAL</v>
      </c>
      <c r="C133" s="160">
        <f t="shared" si="13"/>
        <v>44</v>
      </c>
      <c r="D133" s="160" t="str">
        <f t="shared" si="14"/>
        <v>GRUN</v>
      </c>
      <c r="E133" s="160" t="str">
        <f>IF(A133&lt;&gt;"","E","")</f>
        <v>E</v>
      </c>
      <c r="F133" s="164"/>
      <c r="G133" s="164"/>
    </row>
    <row r="134" spans="1:7" x14ac:dyDescent="0.4">
      <c r="A134" s="160">
        <f>IFERROR(IF(AND(A131=A132, A132=A133),IF(A131+1&gt;MATCH(0,Input_Lieferant!$B$9:$B$158,-1),"",A131+1),A131),"")</f>
        <v>45</v>
      </c>
      <c r="B134" s="160" t="str">
        <f t="shared" si="12"/>
        <v>MATERIAL</v>
      </c>
      <c r="C134" s="160">
        <f t="shared" si="13"/>
        <v>45</v>
      </c>
      <c r="D134" s="160" t="str">
        <f t="shared" si="14"/>
        <v>GRUN</v>
      </c>
      <c r="E134" s="160" t="str">
        <f>IF(A134&lt;&gt;"","D","")</f>
        <v>D</v>
      </c>
      <c r="F134" s="164"/>
      <c r="G134" s="164"/>
    </row>
    <row r="135" spans="1:7" x14ac:dyDescent="0.4">
      <c r="A135" s="160">
        <f>IFERROR(IF(AND(A131=A132, A132=A133),IF(A132+1&gt;MATCH(0,Input_Lieferant!$B$9:$B$158,-1),"",A132+1),A132),"")</f>
        <v>45</v>
      </c>
      <c r="B135" s="160" t="str">
        <f t="shared" si="12"/>
        <v>MATERIAL</v>
      </c>
      <c r="C135" s="160">
        <f t="shared" si="13"/>
        <v>45</v>
      </c>
      <c r="D135" s="160" t="str">
        <f t="shared" si="14"/>
        <v>GRUN</v>
      </c>
      <c r="E135" s="160" t="str">
        <f>IF(A135&lt;&gt;"","F","")</f>
        <v>F</v>
      </c>
      <c r="F135" s="164"/>
      <c r="G135" s="164"/>
    </row>
    <row r="136" spans="1:7" x14ac:dyDescent="0.4">
      <c r="A136" s="160">
        <f>IFERROR(IF(AND(A131=A132, A132=A133),IF(A133+1&gt;MATCH(0,Input_Lieferant!$B$9:$B$158,-1),"",A133+1),A133),"")</f>
        <v>45</v>
      </c>
      <c r="B136" s="160" t="str">
        <f t="shared" si="12"/>
        <v>MATERIAL</v>
      </c>
      <c r="C136" s="160">
        <f t="shared" si="13"/>
        <v>45</v>
      </c>
      <c r="D136" s="160" t="str">
        <f t="shared" si="14"/>
        <v>GRUN</v>
      </c>
      <c r="E136" s="160" t="str">
        <f>IF(A136&lt;&gt;"","E","")</f>
        <v>E</v>
      </c>
      <c r="F136" s="164"/>
      <c r="G136" s="164"/>
    </row>
    <row r="137" spans="1:7" x14ac:dyDescent="0.4">
      <c r="A137" s="160">
        <f>IFERROR(IF(AND(A134=A135, A135=A136),IF(A134+1&gt;MATCH(0,Input_Lieferant!$B$9:$B$158,-1),"",A134+1),A134),"")</f>
        <v>46</v>
      </c>
      <c r="B137" s="160" t="str">
        <f t="shared" si="12"/>
        <v>MATERIAL</v>
      </c>
      <c r="C137" s="160">
        <f t="shared" si="13"/>
        <v>46</v>
      </c>
      <c r="D137" s="160" t="str">
        <f t="shared" si="14"/>
        <v>GRUN</v>
      </c>
      <c r="E137" s="160" t="str">
        <f>IF(A137&lt;&gt;"","D","")</f>
        <v>D</v>
      </c>
      <c r="F137" s="164"/>
      <c r="G137" s="164"/>
    </row>
    <row r="138" spans="1:7" x14ac:dyDescent="0.4">
      <c r="A138" s="160">
        <f>IFERROR(IF(AND(A134=A135, A135=A136),IF(A135+1&gt;MATCH(0,Input_Lieferant!$B$9:$B$158,-1),"",A135+1),A135),"")</f>
        <v>46</v>
      </c>
      <c r="B138" s="160" t="str">
        <f t="shared" si="12"/>
        <v>MATERIAL</v>
      </c>
      <c r="C138" s="160">
        <f t="shared" si="13"/>
        <v>46</v>
      </c>
      <c r="D138" s="160" t="str">
        <f t="shared" si="14"/>
        <v>GRUN</v>
      </c>
      <c r="E138" s="160" t="str">
        <f>IF(A138&lt;&gt;"","F","")</f>
        <v>F</v>
      </c>
      <c r="F138" s="164"/>
      <c r="G138" s="164"/>
    </row>
    <row r="139" spans="1:7" x14ac:dyDescent="0.4">
      <c r="A139" s="160">
        <f>IFERROR(IF(AND(A134=A135, A135=A136),IF(A136+1&gt;MATCH(0,Input_Lieferant!$B$9:$B$158,-1),"",A136+1),A136),"")</f>
        <v>46</v>
      </c>
      <c r="B139" s="160" t="str">
        <f t="shared" si="12"/>
        <v>MATERIAL</v>
      </c>
      <c r="C139" s="160">
        <f t="shared" si="13"/>
        <v>46</v>
      </c>
      <c r="D139" s="160" t="str">
        <f t="shared" si="14"/>
        <v>GRUN</v>
      </c>
      <c r="E139" s="160" t="str">
        <f>IF(A139&lt;&gt;"","E","")</f>
        <v>E</v>
      </c>
      <c r="F139" s="164"/>
      <c r="G139" s="164"/>
    </row>
    <row r="140" spans="1:7" x14ac:dyDescent="0.4">
      <c r="A140" s="160">
        <f>IFERROR(IF(AND(A137=A138, A138=A139),IF(A137+1&gt;MATCH(0,Input_Lieferant!$B$9:$B$158,-1),"",A137+1),A137),"")</f>
        <v>47</v>
      </c>
      <c r="B140" s="160" t="str">
        <f t="shared" si="12"/>
        <v>MATERIAL</v>
      </c>
      <c r="C140" s="160">
        <f t="shared" si="13"/>
        <v>47</v>
      </c>
      <c r="D140" s="160" t="str">
        <f t="shared" si="14"/>
        <v>GRUN</v>
      </c>
      <c r="E140" s="160" t="str">
        <f>IF(A140&lt;&gt;"","D","")</f>
        <v>D</v>
      </c>
      <c r="F140" s="164"/>
      <c r="G140" s="164"/>
    </row>
    <row r="141" spans="1:7" x14ac:dyDescent="0.4">
      <c r="A141" s="160">
        <f>IFERROR(IF(AND(A137=A138, A138=A139),IF(A138+1&gt;MATCH(0,Input_Lieferant!$B$9:$B$158,-1),"",A138+1),A138),"")</f>
        <v>47</v>
      </c>
      <c r="B141" s="160" t="str">
        <f t="shared" si="12"/>
        <v>MATERIAL</v>
      </c>
      <c r="C141" s="160">
        <f t="shared" si="13"/>
        <v>47</v>
      </c>
      <c r="D141" s="160" t="str">
        <f t="shared" si="14"/>
        <v>GRUN</v>
      </c>
      <c r="E141" s="160" t="str">
        <f>IF(A141&lt;&gt;"","F","")</f>
        <v>F</v>
      </c>
      <c r="F141" s="164"/>
      <c r="G141" s="164"/>
    </row>
    <row r="142" spans="1:7" x14ac:dyDescent="0.4">
      <c r="A142" s="160">
        <f>IFERROR(IF(AND(A137=A138, A138=A139),IF(A139+1&gt;MATCH(0,Input_Lieferant!$B$9:$B$158,-1),"",A139+1),A139),"")</f>
        <v>47</v>
      </c>
      <c r="B142" s="160" t="str">
        <f t="shared" si="12"/>
        <v>MATERIAL</v>
      </c>
      <c r="C142" s="160">
        <f t="shared" si="13"/>
        <v>47</v>
      </c>
      <c r="D142" s="160" t="str">
        <f t="shared" si="14"/>
        <v>GRUN</v>
      </c>
      <c r="E142" s="160" t="str">
        <f>IF(A142&lt;&gt;"","E","")</f>
        <v>E</v>
      </c>
      <c r="F142" s="164"/>
      <c r="G142" s="164"/>
    </row>
    <row r="143" spans="1:7" x14ac:dyDescent="0.4">
      <c r="A143" s="160">
        <f>IFERROR(IF(AND(A140=A141, A141=A142),IF(A140+1&gt;MATCH(0,Input_Lieferant!$B$9:$B$158,-1),"",A140+1),A140),"")</f>
        <v>48</v>
      </c>
      <c r="B143" s="160" t="str">
        <f t="shared" si="12"/>
        <v>MATERIAL</v>
      </c>
      <c r="C143" s="160">
        <f t="shared" si="13"/>
        <v>48</v>
      </c>
      <c r="D143" s="160" t="str">
        <f t="shared" si="14"/>
        <v>GRUN</v>
      </c>
      <c r="E143" s="160" t="str">
        <f>IF(A143&lt;&gt;"","D","")</f>
        <v>D</v>
      </c>
      <c r="F143" s="164"/>
      <c r="G143" s="164"/>
    </row>
    <row r="144" spans="1:7" x14ac:dyDescent="0.4">
      <c r="A144" s="160">
        <f>IFERROR(IF(AND(A140=A141, A141=A142),IF(A141+1&gt;MATCH(0,Input_Lieferant!$B$9:$B$158,-1),"",A141+1),A141),"")</f>
        <v>48</v>
      </c>
      <c r="B144" s="160" t="str">
        <f t="shared" si="12"/>
        <v>MATERIAL</v>
      </c>
      <c r="C144" s="160">
        <f t="shared" si="13"/>
        <v>48</v>
      </c>
      <c r="D144" s="160" t="str">
        <f t="shared" si="14"/>
        <v>GRUN</v>
      </c>
      <c r="E144" s="160" t="str">
        <f>IF(A144&lt;&gt;"","F","")</f>
        <v>F</v>
      </c>
      <c r="F144" s="164"/>
      <c r="G144" s="164"/>
    </row>
    <row r="145" spans="1:318" x14ac:dyDescent="0.4">
      <c r="A145" s="160">
        <f>IFERROR(IF(AND(A140=A141, A141=A142),IF(A142+1&gt;MATCH(0,Input_Lieferant!$B$9:$B$158,-1),"",A142+1),A142),"")</f>
        <v>48</v>
      </c>
      <c r="B145" s="160" t="str">
        <f t="shared" si="12"/>
        <v>MATERIAL</v>
      </c>
      <c r="C145" s="160">
        <f t="shared" si="13"/>
        <v>48</v>
      </c>
      <c r="D145" s="160" t="str">
        <f t="shared" si="14"/>
        <v>GRUN</v>
      </c>
      <c r="E145" s="160" t="str">
        <f>IF(A145&lt;&gt;"","E","")</f>
        <v>E</v>
      </c>
      <c r="F145" s="164"/>
      <c r="G145" s="164"/>
    </row>
    <row r="146" spans="1:318" x14ac:dyDescent="0.4">
      <c r="A146" s="160">
        <f>IFERROR(IF(AND(A143=A144, A144=A145),IF(A143+1&gt;MATCH(0,Input_Lieferant!$B$9:$B$158,-1),"",A143+1),A143),"")</f>
        <v>49</v>
      </c>
      <c r="B146" s="160" t="str">
        <f t="shared" si="12"/>
        <v>MATERIAL</v>
      </c>
      <c r="C146" s="160">
        <f t="shared" si="13"/>
        <v>49</v>
      </c>
      <c r="D146" s="160" t="str">
        <f t="shared" si="14"/>
        <v>GRUN</v>
      </c>
      <c r="E146" s="160" t="str">
        <f>IF(A146&lt;&gt;"","D","")</f>
        <v>D</v>
      </c>
      <c r="F146" s="164"/>
      <c r="G146" s="164"/>
    </row>
    <row r="147" spans="1:318" x14ac:dyDescent="0.4">
      <c r="A147" s="160">
        <f>IFERROR(IF(AND(A143=A144, A144=A145),IF(A144+1&gt;MATCH(0,Input_Lieferant!$B$9:$B$158,-1),"",A144+1),A144),"")</f>
        <v>49</v>
      </c>
      <c r="B147" s="160" t="str">
        <f t="shared" si="12"/>
        <v>MATERIAL</v>
      </c>
      <c r="C147" s="160">
        <f t="shared" si="13"/>
        <v>49</v>
      </c>
      <c r="D147" s="160" t="str">
        <f t="shared" si="14"/>
        <v>GRUN</v>
      </c>
      <c r="E147" s="160" t="str">
        <f>IF(A147&lt;&gt;"","F","")</f>
        <v>F</v>
      </c>
      <c r="F147" s="164"/>
      <c r="G147" s="164"/>
    </row>
    <row r="148" spans="1:318" x14ac:dyDescent="0.4">
      <c r="A148" s="160">
        <f>IFERROR(IF(AND(A143=A144, A144=A145),IF(A145+1&gt;MATCH(0,Input_Lieferant!$B$9:$B$158,-1),"",A145+1),A145),"")</f>
        <v>49</v>
      </c>
      <c r="B148" s="160" t="str">
        <f t="shared" si="12"/>
        <v>MATERIAL</v>
      </c>
      <c r="C148" s="160">
        <f t="shared" si="13"/>
        <v>49</v>
      </c>
      <c r="D148" s="160" t="str">
        <f t="shared" si="14"/>
        <v>GRUN</v>
      </c>
      <c r="E148" s="160" t="str">
        <f>IF(A148&lt;&gt;"","E","")</f>
        <v>E</v>
      </c>
      <c r="F148" s="164"/>
      <c r="G148" s="164"/>
    </row>
    <row r="149" spans="1:318" x14ac:dyDescent="0.4">
      <c r="A149" s="160">
        <f>IFERROR(IF(AND(A146=A147, A147=A148),IF(A146+1&gt;MATCH(0,Input_Lieferant!$B$9:$B$158,-1),"",A146+1),A146),"")</f>
        <v>50</v>
      </c>
      <c r="B149" s="160" t="str">
        <f t="shared" si="12"/>
        <v>MATERIAL</v>
      </c>
      <c r="C149" s="160">
        <f t="shared" si="13"/>
        <v>50</v>
      </c>
      <c r="D149" s="160" t="str">
        <f t="shared" si="14"/>
        <v>GRUN</v>
      </c>
      <c r="E149" s="160" t="str">
        <f>IF(A149&lt;&gt;"","D","")</f>
        <v>D</v>
      </c>
      <c r="F149" s="164"/>
      <c r="G149" s="164"/>
    </row>
    <row r="150" spans="1:318" x14ac:dyDescent="0.4">
      <c r="A150" s="160">
        <f>IFERROR(IF(AND(A146=A147, A147=A148),IF(A147+1&gt;MATCH(0,Input_Lieferant!$B$9:$B$158,-1),"",A147+1),A147),"")</f>
        <v>50</v>
      </c>
      <c r="B150" s="160" t="str">
        <f t="shared" si="12"/>
        <v>MATERIAL</v>
      </c>
      <c r="C150" s="160">
        <f t="shared" si="13"/>
        <v>50</v>
      </c>
      <c r="D150" s="160" t="str">
        <f t="shared" si="14"/>
        <v>GRUN</v>
      </c>
      <c r="E150" s="160" t="str">
        <f>IF(A150&lt;&gt;"","F","")</f>
        <v>F</v>
      </c>
      <c r="F150" s="164"/>
      <c r="G150" s="164"/>
    </row>
    <row r="151" spans="1:318" x14ac:dyDescent="0.4">
      <c r="A151" s="160">
        <f>IFERROR(IF(AND(A146=A147, A147=A148),IF(A148+1&gt;MATCH(0,Input_Lieferant!$B$9:$B$158,-1),"",A148+1),A148),"")</f>
        <v>50</v>
      </c>
      <c r="B151" s="160" t="str">
        <f t="shared" si="12"/>
        <v>MATERIAL</v>
      </c>
      <c r="C151" s="160">
        <f t="shared" si="13"/>
        <v>50</v>
      </c>
      <c r="D151" s="160" t="str">
        <f t="shared" si="14"/>
        <v>GRUN</v>
      </c>
      <c r="E151" s="160" t="str">
        <f>IF(A151&lt;&gt;"","E","")</f>
        <v>E</v>
      </c>
      <c r="F151" s="164"/>
      <c r="G151" s="164"/>
    </row>
    <row r="152" spans="1:318" s="362" customFormat="1" x14ac:dyDescent="0.4">
      <c r="A152" s="160" t="str">
        <f>IFERROR(IF(AND(A149=A150, A150=A151),IF(A149+1&gt;MATCH(0,Input_Lieferant!$B$9:$B$158,-1),"",A149+1),A149),"")</f>
        <v/>
      </c>
      <c r="B152" s="369"/>
      <c r="C152" s="369"/>
      <c r="D152" s="369"/>
      <c r="E152" s="369"/>
      <c r="F152" s="369"/>
      <c r="G152" s="369"/>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2" customFormat="1" x14ac:dyDescent="0.4">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c r="AK452" s="363"/>
      <c r="AL452" s="363"/>
      <c r="AM452" s="363"/>
      <c r="AN452" s="363"/>
      <c r="AO452" s="363"/>
      <c r="AP452" s="363"/>
      <c r="AQ452" s="363"/>
      <c r="AR452" s="363"/>
      <c r="AS452" s="363"/>
      <c r="AT452" s="363"/>
      <c r="AU452" s="363"/>
      <c r="AV452" s="363"/>
      <c r="AW452" s="363"/>
      <c r="AX452" s="363"/>
      <c r="AY452" s="363"/>
      <c r="AZ452" s="363"/>
      <c r="BA452" s="363"/>
      <c r="BB452" s="363"/>
      <c r="BC452" s="363"/>
      <c r="BD452" s="363"/>
      <c r="BE452" s="363"/>
      <c r="BF452" s="363"/>
      <c r="BG452" s="363"/>
      <c r="BH452" s="363"/>
      <c r="BI452" s="363"/>
      <c r="BJ452" s="363"/>
      <c r="BK452" s="363"/>
      <c r="BL452" s="363"/>
      <c r="BM452" s="363"/>
      <c r="BN452" s="363"/>
      <c r="BO452" s="363"/>
      <c r="BP452" s="363"/>
      <c r="BQ452" s="363"/>
      <c r="BR452" s="363"/>
      <c r="BS452" s="363"/>
      <c r="BT452" s="363"/>
      <c r="BU452" s="363"/>
      <c r="BW452" s="363"/>
      <c r="BX452" s="363"/>
      <c r="BY452" s="363"/>
      <c r="BZ452" s="363"/>
      <c r="CA452" s="363"/>
      <c r="CB452" s="363"/>
      <c r="CC452" s="363"/>
      <c r="CD452" s="363"/>
      <c r="CE452" s="363"/>
      <c r="CF452" s="363"/>
      <c r="CG452" s="363"/>
      <c r="CH452" s="363"/>
      <c r="CI452" s="363"/>
      <c r="CJ452" s="363"/>
      <c r="CK452" s="363"/>
      <c r="CL452" s="363"/>
      <c r="CM452" s="363"/>
      <c r="CN452" s="363"/>
      <c r="CO452" s="363"/>
      <c r="CP452" s="363"/>
      <c r="CQ452" s="363"/>
      <c r="CR452" s="363"/>
      <c r="CS452" s="363"/>
      <c r="CT452" s="363"/>
      <c r="CU452" s="363"/>
      <c r="CV452" s="363"/>
      <c r="CW452" s="363"/>
      <c r="CX452" s="363"/>
      <c r="CY452" s="363"/>
      <c r="CZ452" s="363"/>
      <c r="DA452" s="363"/>
      <c r="DB452" s="363"/>
      <c r="DC452" s="363"/>
      <c r="DD452" s="363"/>
      <c r="DE452" s="363"/>
      <c r="DF452" s="363"/>
      <c r="DG452" s="363"/>
      <c r="DH452" s="363"/>
      <c r="DI452" s="363"/>
      <c r="DJ452" s="363"/>
      <c r="DK452" s="363"/>
      <c r="DL452" s="363"/>
      <c r="DM452" s="363"/>
      <c r="DN452" s="363"/>
      <c r="DO452" s="363"/>
      <c r="DP452" s="363"/>
      <c r="DQ452" s="363"/>
      <c r="DR452" s="363"/>
      <c r="DS452" s="363"/>
      <c r="DT452" s="363"/>
      <c r="DU452" s="363"/>
      <c r="DV452" s="363"/>
      <c r="DW452" s="363"/>
      <c r="DX452" s="363"/>
      <c r="DY452" s="363"/>
      <c r="DZ452" s="363"/>
      <c r="EA452" s="363"/>
      <c r="EB452" s="363"/>
      <c r="EC452" s="363"/>
      <c r="ED452" s="363"/>
      <c r="EE452" s="363"/>
      <c r="EF452" s="363"/>
      <c r="EG452" s="363"/>
      <c r="EH452" s="363"/>
      <c r="EI452" s="363"/>
      <c r="EJ452" s="363"/>
      <c r="EK452" s="363"/>
      <c r="EL452" s="363"/>
      <c r="EM452" s="363"/>
      <c r="EN452" s="363"/>
      <c r="EO452" s="363"/>
      <c r="EP452" s="363"/>
      <c r="EQ452" s="363"/>
      <c r="ER452" s="363"/>
      <c r="ES452" s="363"/>
      <c r="ET452" s="363"/>
      <c r="EU452" s="363"/>
      <c r="EV452" s="363"/>
      <c r="EW452" s="363"/>
      <c r="EX452" s="363"/>
      <c r="EY452" s="363"/>
      <c r="EZ452" s="363"/>
      <c r="FA452" s="363"/>
      <c r="FB452" s="363"/>
      <c r="FC452" s="363"/>
      <c r="FD452" s="363"/>
      <c r="FE452" s="363"/>
      <c r="FF452" s="363"/>
      <c r="FG452" s="363"/>
      <c r="FH452" s="363"/>
      <c r="FI452" s="363"/>
      <c r="FJ452" s="363"/>
      <c r="FK452" s="363"/>
      <c r="FL452" s="363"/>
      <c r="FM452" s="363"/>
      <c r="FN452" s="363"/>
      <c r="FO452" s="363"/>
      <c r="FP452" s="363"/>
      <c r="FQ452" s="363"/>
      <c r="FR452" s="363"/>
      <c r="FS452" s="363"/>
      <c r="FT452" s="363"/>
      <c r="FU452" s="363"/>
      <c r="FV452" s="363"/>
      <c r="FW452" s="363"/>
      <c r="FX452" s="363"/>
      <c r="FY452" s="363"/>
      <c r="FZ452" s="363"/>
      <c r="GA452" s="363"/>
      <c r="GB452" s="363"/>
      <c r="GC452" s="363"/>
      <c r="GD452" s="363"/>
      <c r="GE452" s="363"/>
      <c r="GF452" s="363"/>
      <c r="GG452" s="363"/>
      <c r="GH452" s="363"/>
      <c r="GI452" s="363"/>
      <c r="GJ452" s="363"/>
      <c r="GK452" s="363"/>
      <c r="GL452" s="363"/>
      <c r="GM452" s="363"/>
      <c r="GN452" s="363"/>
      <c r="GO452" s="363"/>
      <c r="GP452" s="363"/>
      <c r="GQ452" s="363"/>
      <c r="GR452" s="363"/>
      <c r="GS452" s="363"/>
      <c r="GT452" s="363"/>
      <c r="GU452" s="363"/>
      <c r="GV452" s="363"/>
      <c r="GW452" s="363"/>
      <c r="GX452" s="363"/>
      <c r="GY452" s="363"/>
      <c r="GZ452" s="363"/>
      <c r="HA452" s="363"/>
      <c r="HB452" s="363"/>
      <c r="HC452" s="363"/>
      <c r="HD452" s="363"/>
      <c r="HE452" s="363"/>
      <c r="HF452" s="363"/>
      <c r="HG452" s="363"/>
      <c r="HH452" s="363"/>
      <c r="HI452" s="363"/>
      <c r="HJ452" s="363"/>
      <c r="HK452" s="363"/>
      <c r="HL452" s="363"/>
      <c r="HM452" s="363"/>
      <c r="HN452" s="363"/>
      <c r="HO452" s="363"/>
      <c r="HP452" s="363"/>
      <c r="HQ452" s="363"/>
      <c r="HR452" s="363"/>
      <c r="HS452" s="363"/>
      <c r="HT452" s="363"/>
      <c r="HU452" s="363"/>
      <c r="HV452" s="363"/>
      <c r="HW452" s="363"/>
      <c r="HX452" s="363"/>
      <c r="HY452" s="363"/>
      <c r="HZ452" s="363"/>
      <c r="IA452" s="363"/>
      <c r="IB452" s="363"/>
      <c r="IC452" s="363"/>
      <c r="ID452" s="363"/>
      <c r="IE452" s="363"/>
      <c r="IF452" s="363"/>
      <c r="IG452" s="363"/>
      <c r="IH452" s="363"/>
      <c r="II452" s="363"/>
      <c r="IJ452" s="363"/>
      <c r="IK452" s="363"/>
      <c r="IL452" s="363"/>
      <c r="IM452" s="363"/>
      <c r="IN452" s="363"/>
      <c r="IP452" s="363"/>
      <c r="IQ452" s="363"/>
      <c r="IR452" s="363"/>
      <c r="IS452" s="363"/>
      <c r="IT452" s="363"/>
      <c r="IU452" s="363"/>
      <c r="IV452" s="363"/>
      <c r="IW452" s="363"/>
      <c r="IX452" s="363"/>
      <c r="IY452" s="363"/>
      <c r="IZ452" s="363"/>
      <c r="JA452" s="363"/>
      <c r="JB452" s="363"/>
      <c r="JC452" s="363"/>
      <c r="JD452" s="363"/>
      <c r="JE452" s="363"/>
      <c r="JF452" s="363"/>
      <c r="JG452" s="363"/>
      <c r="JH452" s="363"/>
      <c r="JI452" s="363"/>
      <c r="JJ452" s="363"/>
      <c r="JK452" s="363"/>
      <c r="JL452" s="363"/>
      <c r="JM452" s="363"/>
      <c r="JN452" s="363"/>
      <c r="JO452" s="363"/>
      <c r="JP452" s="363"/>
      <c r="JQ452" s="363"/>
      <c r="JR452" s="363"/>
      <c r="JS452" s="363"/>
      <c r="JT452" s="363"/>
      <c r="JU452" s="363"/>
      <c r="JV452" s="363"/>
      <c r="JW452" s="363"/>
      <c r="JX452" s="363"/>
      <c r="JZ452" s="363"/>
      <c r="KA452" s="363"/>
      <c r="KB452" s="363"/>
      <c r="KC452" s="363"/>
      <c r="KD452" s="363"/>
      <c r="KE452" s="363"/>
      <c r="KF452" s="363"/>
      <c r="KG452" s="363"/>
      <c r="KH452" s="363"/>
      <c r="KI452" s="363"/>
      <c r="KJ452" s="363"/>
      <c r="KK452" s="363"/>
      <c r="KL452" s="363"/>
      <c r="KM452" s="363"/>
      <c r="KN452" s="363"/>
      <c r="KO452" s="363"/>
      <c r="KP452" s="363"/>
      <c r="KQ452" s="363"/>
      <c r="KR452" s="363"/>
      <c r="KS452" s="363"/>
      <c r="KT452" s="363"/>
      <c r="KU452" s="363"/>
      <c r="KV452" s="363"/>
      <c r="KW452" s="363"/>
      <c r="KX452" s="363"/>
      <c r="KY452" s="363"/>
      <c r="KZ452" s="363"/>
      <c r="LA452" s="363"/>
      <c r="LB452" s="363"/>
      <c r="LC452" s="363"/>
      <c r="LD452" s="363"/>
      <c r="LE452" s="363"/>
      <c r="LF452" s="36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7" t="s">
        <v>1</v>
      </c>
      <c r="B7" s="367" t="s">
        <v>28</v>
      </c>
      <c r="C7" s="367" t="s">
        <v>29</v>
      </c>
      <c r="D7" s="367" t="s">
        <v>30</v>
      </c>
      <c r="E7" s="367" t="s">
        <v>31</v>
      </c>
      <c r="F7" s="367" t="s">
        <v>33</v>
      </c>
      <c r="G7" s="366" t="s">
        <v>34</v>
      </c>
      <c r="H7" s="366" t="s">
        <v>35</v>
      </c>
      <c r="I7" s="364" t="s">
        <v>52</v>
      </c>
    </row>
    <row r="8" spans="1:9" x14ac:dyDescent="0.4">
      <c r="A8" s="370">
        <f>IF(Input_Lieferant!B9="","",Input_Lieferant!B9)</f>
        <v>1</v>
      </c>
      <c r="B8" s="160" t="str">
        <f t="shared" ref="B8:B71" si="0">IF(A8&lt;&gt;"","MATERIAL","")</f>
        <v>MATERIAL</v>
      </c>
      <c r="C8" s="160">
        <f t="shared" ref="C8:C71" si="1">A8</f>
        <v>1</v>
      </c>
      <c r="D8" s="160" t="str">
        <f t="shared" ref="D8:D71" si="2">IF(A8&lt;&gt;"","GRUN","")</f>
        <v>GRUN</v>
      </c>
      <c r="E8" s="160" t="str">
        <f>IF(A8=1,"D","")</f>
        <v>D</v>
      </c>
      <c r="F8" s="160">
        <f>IF(A8="","",1)</f>
        <v>1</v>
      </c>
      <c r="G8" s="160" t="str">
        <f t="shared" ref="G8:G71" si="3">IF(F8=2,"/","")</f>
        <v/>
      </c>
      <c r="H8" s="160" t="str">
        <f>_xlfn.IFNA(IF(INDEX(Input_Lieferant!$D$9:$BE$158,MATCH($A8,Input_Lieferant!$B$9:$B$158,0),MATCH($H$6,Input_Lieferant!$D$8:$BE$8,0))=0,"",INDEX(Input_Lieferant!$D$9:$BE$158,MATCH($A8,Input_Lieferant!$B$9:$B$158,0),MATCH($H$6,Input_Lieferant!$D$8:$BE$8,0))),"")</f>
        <v>CORSAIR MP600 PRO XT 8 TB, SSD 001</v>
      </c>
      <c r="I8" s="164"/>
    </row>
    <row r="9" spans="1:9" x14ac:dyDescent="0.4">
      <c r="A9" s="370">
        <f>IF(Input_Lieferant!B9="","",Input_Lieferant!B9)</f>
        <v>1</v>
      </c>
      <c r="B9" s="160" t="str">
        <f t="shared" si="0"/>
        <v>MATERIAL</v>
      </c>
      <c r="C9" s="160">
        <f t="shared" si="1"/>
        <v>1</v>
      </c>
      <c r="D9" s="160" t="str">
        <f t="shared" si="2"/>
        <v>GRUN</v>
      </c>
      <c r="E9" s="160" t="str">
        <f>IF(A9=1,"D","")</f>
        <v>D</v>
      </c>
      <c r="F9" s="160">
        <f>IF(A8="","",2)</f>
        <v>2</v>
      </c>
      <c r="G9" s="160" t="str">
        <f t="shared" si="3"/>
        <v>/</v>
      </c>
      <c r="H9" s="160" t="str">
        <f>_xlfn.IFNA(IF(INDEX(Input_Lieferant!$D$9:$BE$158,MATCH($A9,Input_Lieferant!$B$9:$B$158,0),MATCH($H$3,Input_Lieferant!$D$8:$BE$8,0))=0,"",INDEX(Input_Lieferant!$D$9:$BE$158,MATCH($A9,Input_Lieferant!$B$9:$B$158,0),MATCH($H$3,Input_Lieferant!$D$8:$BE$8,0))),"")</f>
        <v>CORSAIR MP600 PRO XT 8 TB, SSD 001</v>
      </c>
      <c r="I9" s="164"/>
    </row>
    <row r="10" spans="1:9" x14ac:dyDescent="0.4">
      <c r="A10" s="370">
        <f>IF(Input_Lieferant!B9="","",Input_Lieferant!B9)</f>
        <v>1</v>
      </c>
      <c r="B10" s="160" t="str">
        <f t="shared" si="0"/>
        <v>MATERIAL</v>
      </c>
      <c r="C10" s="160">
        <f t="shared" si="1"/>
        <v>1</v>
      </c>
      <c r="D10" s="160" t="str">
        <f t="shared" si="2"/>
        <v>GRUN</v>
      </c>
      <c r="E10" s="160" t="str">
        <f>IF(A10=1,"F","")</f>
        <v>F</v>
      </c>
      <c r="F10" s="160">
        <f>IF(A10="","",1)</f>
        <v>1</v>
      </c>
      <c r="G10" s="160" t="str">
        <f t="shared" si="3"/>
        <v/>
      </c>
      <c r="H10" s="160" t="str">
        <f>_xlfn.IFNA(IF(INDEX(Input_Lieferant!$D$9:$BE$158,MATCH($A10,Input_Lieferant!$B$9:$B$158,0),MATCH($H$5,Input_Lieferant!$D$8:$BE$8,0))=0,"",INDEX(Input_Lieferant!$D$9:$BE$158,MATCH($A10,Input_Lieferant!$B$9:$B$158,0),MATCH($H$5,Input_Lieferant!$D$8:$BE$8,0))),"")</f>
        <v>CORSAIR MP600 PRO XT 8 TB, SSD 001</v>
      </c>
      <c r="I10" s="164"/>
    </row>
    <row r="11" spans="1:9" x14ac:dyDescent="0.4">
      <c r="A11" s="370">
        <f>IF(Input_Lieferant!B9="","",Input_Lieferant!B9)</f>
        <v>1</v>
      </c>
      <c r="B11" s="160" t="str">
        <f t="shared" si="0"/>
        <v>MATERIAL</v>
      </c>
      <c r="C11" s="160">
        <f t="shared" si="1"/>
        <v>1</v>
      </c>
      <c r="D11" s="160" t="str">
        <f t="shared" si="2"/>
        <v>GRUN</v>
      </c>
      <c r="E11" s="160" t="str">
        <f>IF(A11=1,"F","")</f>
        <v>F</v>
      </c>
      <c r="F11" s="160">
        <f>IF(A10="","",2)</f>
        <v>2</v>
      </c>
      <c r="G11" s="160" t="str">
        <f t="shared" si="3"/>
        <v>/</v>
      </c>
      <c r="H11" s="160" t="str">
        <f>_xlfn.IFNA(IF(INDEX(Input_Lieferant!$D$9:$BE$158,MATCH($A11,Input_Lieferant!$B$9:$B$158,0),MATCH($H$2,Input_Lieferant!$D$8:$BE$8,0))=0,"",INDEX(Input_Lieferant!$D$9:$BE$158,MATCH($A11,Input_Lieferant!$B$9:$B$158,0),MATCH($H$2,Input_Lieferant!$D$8:$BE$8,0))),"")</f>
        <v>CORSAIR MP600 PRO XT 8 TB, SSD 001</v>
      </c>
      <c r="I11" s="164"/>
    </row>
    <row r="12" spans="1:9" x14ac:dyDescent="0.4">
      <c r="A12" s="370">
        <f>IF(Input_Lieferant!B9="","",Input_Lieferant!B9)</f>
        <v>1</v>
      </c>
      <c r="B12" s="160" t="str">
        <f t="shared" si="0"/>
        <v>MATERIAL</v>
      </c>
      <c r="C12" s="160">
        <f t="shared" si="1"/>
        <v>1</v>
      </c>
      <c r="D12" s="160" t="str">
        <f t="shared" si="2"/>
        <v>GRUN</v>
      </c>
      <c r="E12" s="160" t="str">
        <f>IF(A12=1,"E","")</f>
        <v>E</v>
      </c>
      <c r="F12" s="160">
        <f>IF(A12="","",1)</f>
        <v>1</v>
      </c>
      <c r="G12" s="160" t="str">
        <f t="shared" si="3"/>
        <v/>
      </c>
      <c r="H12" s="160" t="str">
        <f>_xlfn.IFNA(IF(INDEX(Input_Lieferant!$D$9:$BE$158,MATCH($A12,Input_Lieferant!$B$9:$B$158,0),MATCH($H$4,Input_Lieferant!$D$8:$BE$8,0))=0,"",INDEX(Input_Lieferant!$D$9:$BE$158,MATCH($A12,Input_Lieferant!$B$9:$B$158,0),MATCH($H$4,Input_Lieferant!$D$8:$BE$8,0))),"")</f>
        <v>CORSAIR MP600 PRO XT 8 TB, SSD 001</v>
      </c>
      <c r="I12" s="164"/>
    </row>
    <row r="13" spans="1:9" x14ac:dyDescent="0.4">
      <c r="A13" s="370">
        <f>IF(Input_Lieferant!B9="","",Input_Lieferant!B9)</f>
        <v>1</v>
      </c>
      <c r="B13" s="160" t="str">
        <f t="shared" si="0"/>
        <v>MATERIAL</v>
      </c>
      <c r="C13" s="160">
        <f t="shared" si="1"/>
        <v>1</v>
      </c>
      <c r="D13" s="160" t="str">
        <f t="shared" si="2"/>
        <v>GRUN</v>
      </c>
      <c r="E13" s="160" t="str">
        <f>IF(A13=1,"E","")</f>
        <v>E</v>
      </c>
      <c r="F13" s="160">
        <f>IF(A12="","",2)</f>
        <v>2</v>
      </c>
      <c r="G13" s="160" t="str">
        <f t="shared" si="3"/>
        <v>/</v>
      </c>
      <c r="H13" s="160" t="str">
        <f>_xlfn.IFNA(IF(INDEX(Input_Lieferant!$D$9:$BE$158,MATCH($A13,Input_Lieferant!$B$9:$B$158,0),MATCH($H$1,Input_Lieferant!$D$8:$BE$8,0))=0,"",INDEX(Input_Lieferant!$D$9:$BE$158,MATCH($A13,Input_Lieferant!$B$9:$B$158,0),MATCH($H$1,Input_Lieferant!$D$8:$BE$8,0))),"")</f>
        <v>CORSAIR MP600 PRO XT 8 TB, SSD 001</v>
      </c>
      <c r="I13" s="164"/>
    </row>
    <row r="14" spans="1:9" x14ac:dyDescent="0.4">
      <c r="A14" s="370">
        <f>IFERROR(IF(AND(A8=A9,A9=A10,A10=A11,A11=A12,A12=A13),IF(A13+1&gt;MATCH(0,Input_Lieferant!$B$9:$B$158,-1),"",A13+1),A13),"")</f>
        <v>2</v>
      </c>
      <c r="B14" s="160" t="str">
        <f t="shared" si="0"/>
        <v>MATERIAL</v>
      </c>
      <c r="C14" s="160">
        <f t="shared" si="1"/>
        <v>2</v>
      </c>
      <c r="D14" s="160" t="str">
        <f t="shared" si="2"/>
        <v>GRUN</v>
      </c>
      <c r="E14" s="160" t="str">
        <f t="shared" ref="E14:E77" si="4">IF(A14&lt;&gt;"",E8,"")</f>
        <v>D</v>
      </c>
      <c r="F14" s="160">
        <f>IF(A14="","",1)</f>
        <v>1</v>
      </c>
      <c r="G14" s="160" t="str">
        <f t="shared" si="3"/>
        <v/>
      </c>
      <c r="H14" s="160" t="str">
        <f>_xlfn.IFNA(IF(INDEX(Input_Lieferant!$D$9:$BE$158,MATCH($A14,Input_Lieferant!$B$9:$B$158,0),MATCH($H$6,Input_Lieferant!$D$8:$BE$8,0))=0,"",INDEX(Input_Lieferant!$D$9:$BE$158,MATCH($A14,Input_Lieferant!$B$9:$B$158,0),MATCH($H$6,Input_Lieferant!$D$8:$BE$8,0))),"")</f>
        <v>CORSAIR MP600 PRO XT 8 TB, SSD 002</v>
      </c>
      <c r="I14" s="164"/>
    </row>
    <row r="15" spans="1:9" x14ac:dyDescent="0.4">
      <c r="A15" s="370">
        <f>IFERROR(IF(AND(A9=A10,A10=A11,A11=A12,A12=A13,A13=A14),IF(A14+1&gt;MATCH(0,Input_Lieferant!$B$9:$B$158,-1),"",A14+1),A14),"")</f>
        <v>2</v>
      </c>
      <c r="B15" s="160" t="str">
        <f t="shared" si="0"/>
        <v>MATERIAL</v>
      </c>
      <c r="C15" s="160">
        <f t="shared" si="1"/>
        <v>2</v>
      </c>
      <c r="D15" s="160" t="str">
        <f t="shared" si="2"/>
        <v>GRUN</v>
      </c>
      <c r="E15" s="160" t="str">
        <f t="shared" si="4"/>
        <v>D</v>
      </c>
      <c r="F15" s="160">
        <f>IF(A14="","",2)</f>
        <v>2</v>
      </c>
      <c r="G15" s="160" t="str">
        <f t="shared" si="3"/>
        <v>/</v>
      </c>
      <c r="H15" s="160" t="str">
        <f>_xlfn.IFNA(IF(INDEX(Input_Lieferant!$D$9:$BE$158,MATCH($A15,Input_Lieferant!$B$9:$B$158,0),MATCH($H$3,Input_Lieferant!$D$8:$BE$8,0))=0,"",INDEX(Input_Lieferant!$D$9:$BE$158,MATCH($A15,Input_Lieferant!$B$9:$B$158,0),MATCH($H$3,Input_Lieferant!$D$8:$BE$8,0))),"")</f>
        <v>CORSAIR MP600 PRO XT 8 TB, SSD 002</v>
      </c>
      <c r="I15" s="164"/>
    </row>
    <row r="16" spans="1:9" x14ac:dyDescent="0.4">
      <c r="A16" s="370">
        <f>IFERROR(IF(AND(A10=A11,A11=A12,A12=A13,A13=A14,A14=A15),IF(A15+1&gt;MATCH(0,Input_Lieferant!$B$9:$B$158,-1),"",A15+1),A15),"")</f>
        <v>2</v>
      </c>
      <c r="B16" s="160" t="str">
        <f t="shared" si="0"/>
        <v>MATERIAL</v>
      </c>
      <c r="C16" s="160">
        <f t="shared" si="1"/>
        <v>2</v>
      </c>
      <c r="D16" s="160" t="str">
        <f t="shared" si="2"/>
        <v>GRUN</v>
      </c>
      <c r="E16" s="160" t="str">
        <f t="shared" si="4"/>
        <v>F</v>
      </c>
      <c r="F16" s="160">
        <f>IF(A16="","",1)</f>
        <v>1</v>
      </c>
      <c r="G16" s="160" t="str">
        <f t="shared" si="3"/>
        <v/>
      </c>
      <c r="H16" s="160" t="str">
        <f>_xlfn.IFNA(IF(INDEX(Input_Lieferant!$D$9:$BE$158,MATCH($A16,Input_Lieferant!$B$9:$B$158,0),MATCH($H$5,Input_Lieferant!$D$8:$BE$8,0))=0,"",INDEX(Input_Lieferant!$D$9:$BE$158,MATCH($A16,Input_Lieferant!$B$9:$B$158,0),MATCH($H$5,Input_Lieferant!$D$8:$BE$8,0))),"")</f>
        <v>CORSAIR MP600 PRO XT 8 TB, SSD 002</v>
      </c>
      <c r="I16" s="164"/>
    </row>
    <row r="17" spans="1:9" x14ac:dyDescent="0.4">
      <c r="A17" s="370">
        <f>IFERROR(IF(AND(A11=A12,A12=A13,A13=A14,A14=A15,A15=A16),IF(A16+1&gt;MATCH(0,Input_Lieferant!$B$9:$B$158,-1),"",A16+1),A16),"")</f>
        <v>2</v>
      </c>
      <c r="B17" s="160" t="str">
        <f t="shared" si="0"/>
        <v>MATERIAL</v>
      </c>
      <c r="C17" s="160">
        <f t="shared" si="1"/>
        <v>2</v>
      </c>
      <c r="D17" s="160" t="str">
        <f t="shared" si="2"/>
        <v>GRUN</v>
      </c>
      <c r="E17" s="160" t="str">
        <f t="shared" si="4"/>
        <v>F</v>
      </c>
      <c r="F17" s="160">
        <f>IF(A16="","",2)</f>
        <v>2</v>
      </c>
      <c r="G17" s="160" t="str">
        <f t="shared" si="3"/>
        <v>/</v>
      </c>
      <c r="H17" s="160" t="str">
        <f>_xlfn.IFNA(IF(INDEX(Input_Lieferant!$D$9:$BE$158,MATCH($A17,Input_Lieferant!$B$9:$B$158,0),MATCH($H$2,Input_Lieferant!$D$8:$BE$8,0))=0,"",INDEX(Input_Lieferant!$D$9:$BE$158,MATCH($A17,Input_Lieferant!$B$9:$B$158,0),MATCH($H$2,Input_Lieferant!$D$8:$BE$8,0))),"")</f>
        <v>CORSAIR MP600 PRO XT 8 TB, SSD 002</v>
      </c>
      <c r="I17" s="164"/>
    </row>
    <row r="18" spans="1:9" x14ac:dyDescent="0.4">
      <c r="A18" s="370">
        <f>IFERROR(IF(AND(A12=A13,A13=A14,A14=A15,A15=A16,A16=A17),IF(A17+1&gt;MATCH(0,Input_Lieferant!$B$9:$B$158,-1),"",A17+1),A17),"")</f>
        <v>2</v>
      </c>
      <c r="B18" s="160" t="str">
        <f t="shared" si="0"/>
        <v>MATERIAL</v>
      </c>
      <c r="C18" s="160">
        <f t="shared" si="1"/>
        <v>2</v>
      </c>
      <c r="D18" s="160" t="str">
        <f t="shared" si="2"/>
        <v>GRUN</v>
      </c>
      <c r="E18" s="160" t="str">
        <f t="shared" si="4"/>
        <v>E</v>
      </c>
      <c r="F18" s="160">
        <f>IF(A18="","",1)</f>
        <v>1</v>
      </c>
      <c r="G18" s="160" t="str">
        <f t="shared" si="3"/>
        <v/>
      </c>
      <c r="H18" s="160" t="str">
        <f>_xlfn.IFNA(IF(INDEX(Input_Lieferant!$D$9:$BE$158,MATCH($A18,Input_Lieferant!$B$9:$B$158,0),MATCH($H$4,Input_Lieferant!$D$8:$BE$8,0))=0,"",INDEX(Input_Lieferant!$D$9:$BE$158,MATCH($A18,Input_Lieferant!$B$9:$B$158,0),MATCH($H$4,Input_Lieferant!$D$8:$BE$8,0))),"")</f>
        <v>CORSAIR MP600 PRO XT 8 TB, SSD 002</v>
      </c>
      <c r="I18" s="164"/>
    </row>
    <row r="19" spans="1:9" x14ac:dyDescent="0.4">
      <c r="A19" s="370">
        <f>IFERROR(IF(AND(A13=A14,A14=A15,A15=A16,A16=A17,A17=A18),IF(A18+1&gt;MATCH(0,Input_Lieferant!$B$9:$B$158,-1),"",A18+1),A18),"")</f>
        <v>2</v>
      </c>
      <c r="B19" s="160" t="str">
        <f t="shared" si="0"/>
        <v>MATERIAL</v>
      </c>
      <c r="C19" s="160">
        <f t="shared" si="1"/>
        <v>2</v>
      </c>
      <c r="D19" s="160" t="str">
        <f t="shared" si="2"/>
        <v>GRUN</v>
      </c>
      <c r="E19" s="160" t="str">
        <f t="shared" si="4"/>
        <v>E</v>
      </c>
      <c r="F19" s="160">
        <f>IF(A18="","",2)</f>
        <v>2</v>
      </c>
      <c r="G19" s="160" t="str">
        <f t="shared" si="3"/>
        <v>/</v>
      </c>
      <c r="H19" s="160" t="str">
        <f>_xlfn.IFNA(IF(INDEX(Input_Lieferant!$D$9:$BE$158,MATCH($A19,Input_Lieferant!$B$9:$B$158,0),MATCH($H$1,Input_Lieferant!$D$8:$BE$8,0))=0,"",INDEX(Input_Lieferant!$D$9:$BE$158,MATCH($A19,Input_Lieferant!$B$9:$B$158,0),MATCH($H$1,Input_Lieferant!$D$8:$BE$8,0))),"")</f>
        <v>CORSAIR MP600 PRO XT 8 TB, SSD 002</v>
      </c>
      <c r="I19" s="164"/>
    </row>
    <row r="20" spans="1:9" x14ac:dyDescent="0.4">
      <c r="A20" s="370">
        <f>IFERROR(IF(AND(A14=A15,A15=A16,A16=A17,A17=A18,A18=A19),IF(A19+1&gt;MATCH(0,Input_Lieferant!$B$9:$B$158,-1),"",A19+1),A19),"")</f>
        <v>3</v>
      </c>
      <c r="B20" s="160" t="str">
        <f t="shared" si="0"/>
        <v>MATERIAL</v>
      </c>
      <c r="C20" s="160">
        <f t="shared" si="1"/>
        <v>3</v>
      </c>
      <c r="D20" s="160" t="str">
        <f t="shared" si="2"/>
        <v>GRUN</v>
      </c>
      <c r="E20" s="160" t="str">
        <f t="shared" si="4"/>
        <v>D</v>
      </c>
      <c r="F20" s="160">
        <f>IF(A20="","",1)</f>
        <v>1</v>
      </c>
      <c r="G20" s="160" t="str">
        <f t="shared" si="3"/>
        <v/>
      </c>
      <c r="H20" s="160" t="str">
        <f>_xlfn.IFNA(IF(INDEX(Input_Lieferant!$D$9:$BE$158,MATCH($A20,Input_Lieferant!$B$9:$B$158,0),MATCH($H$6,Input_Lieferant!$D$8:$BE$8,0))=0,"",INDEX(Input_Lieferant!$D$9:$BE$158,MATCH($A20,Input_Lieferant!$B$9:$B$158,0),MATCH($H$6,Input_Lieferant!$D$8:$BE$8,0))),"")</f>
        <v>CORSAIR MP600 PRO XT 8 TB, SSD 003</v>
      </c>
      <c r="I20" s="164"/>
    </row>
    <row r="21" spans="1:9" x14ac:dyDescent="0.4">
      <c r="A21" s="370">
        <f>IFERROR(IF(AND(A15=A16,A16=A17,A17=A18,A18=A19,A19=A20),IF(A20+1&gt;MATCH(0,Input_Lieferant!$B$9:$B$158,-1),"",A20+1),A20),"")</f>
        <v>3</v>
      </c>
      <c r="B21" s="160" t="str">
        <f t="shared" si="0"/>
        <v>MATERIAL</v>
      </c>
      <c r="C21" s="160">
        <f t="shared" si="1"/>
        <v>3</v>
      </c>
      <c r="D21" s="160" t="str">
        <f t="shared" si="2"/>
        <v>GRUN</v>
      </c>
      <c r="E21" s="160" t="str">
        <f t="shared" si="4"/>
        <v>D</v>
      </c>
      <c r="F21" s="160">
        <f>IF(A20="","",2)</f>
        <v>2</v>
      </c>
      <c r="G21" s="160" t="str">
        <f t="shared" si="3"/>
        <v>/</v>
      </c>
      <c r="H21" s="160" t="str">
        <f>_xlfn.IFNA(IF(INDEX(Input_Lieferant!$D$9:$BE$158,MATCH($A21,Input_Lieferant!$B$9:$B$158,0),MATCH($H$3,Input_Lieferant!$D$8:$BE$8,0))=0,"",INDEX(Input_Lieferant!$D$9:$BE$158,MATCH($A21,Input_Lieferant!$B$9:$B$158,0),MATCH($H$3,Input_Lieferant!$D$8:$BE$8,0))),"")</f>
        <v>CORSAIR MP600 PRO XT 8 TB, SSD 003</v>
      </c>
      <c r="I21" s="164"/>
    </row>
    <row r="22" spans="1:9" x14ac:dyDescent="0.4">
      <c r="A22" s="370">
        <f>IFERROR(IF(AND(A16=A17,A17=A18,A18=A19,A19=A20,A20=A21),IF(A21+1&gt;MATCH(0,Input_Lieferant!$B$9:$B$158,-1),"",A21+1),A21),"")</f>
        <v>3</v>
      </c>
      <c r="B22" s="160" t="str">
        <f t="shared" si="0"/>
        <v>MATERIAL</v>
      </c>
      <c r="C22" s="160">
        <f t="shared" si="1"/>
        <v>3</v>
      </c>
      <c r="D22" s="160" t="str">
        <f t="shared" si="2"/>
        <v>GRUN</v>
      </c>
      <c r="E22" s="160" t="str">
        <f t="shared" si="4"/>
        <v>F</v>
      </c>
      <c r="F22" s="160">
        <f>IF(A22="","",1)</f>
        <v>1</v>
      </c>
      <c r="G22" s="160" t="str">
        <f t="shared" si="3"/>
        <v/>
      </c>
      <c r="H22" s="160" t="str">
        <f>_xlfn.IFNA(IF(INDEX(Input_Lieferant!$D$9:$BE$158,MATCH($A22,Input_Lieferant!$B$9:$B$158,0),MATCH($H$5,Input_Lieferant!$D$8:$BE$8,0))=0,"",INDEX(Input_Lieferant!$D$9:$BE$158,MATCH($A22,Input_Lieferant!$B$9:$B$158,0),MATCH($H$5,Input_Lieferant!$D$8:$BE$8,0))),"")</f>
        <v>CORSAIR MP600 PRO XT 8 TB, SSD 003</v>
      </c>
      <c r="I22" s="164"/>
    </row>
    <row r="23" spans="1:9" x14ac:dyDescent="0.4">
      <c r="A23" s="370">
        <f>IFERROR(IF(AND(A17=A18,A18=A19,A19=A20,A20=A21,A21=A22),IF(A22+1&gt;MATCH(0,Input_Lieferant!$B$9:$B$158,-1),"",A22+1),A22),"")</f>
        <v>3</v>
      </c>
      <c r="B23" s="160" t="str">
        <f t="shared" si="0"/>
        <v>MATERIAL</v>
      </c>
      <c r="C23" s="160">
        <f t="shared" si="1"/>
        <v>3</v>
      </c>
      <c r="D23" s="160" t="str">
        <f t="shared" si="2"/>
        <v>GRUN</v>
      </c>
      <c r="E23" s="160" t="str">
        <f t="shared" si="4"/>
        <v>F</v>
      </c>
      <c r="F23" s="160">
        <f>IF(A22="","",2)</f>
        <v>2</v>
      </c>
      <c r="G23" s="160" t="str">
        <f t="shared" si="3"/>
        <v>/</v>
      </c>
      <c r="H23" s="160" t="str">
        <f>_xlfn.IFNA(IF(INDEX(Input_Lieferant!$D$9:$BE$158,MATCH($A23,Input_Lieferant!$B$9:$B$158,0),MATCH($H$2,Input_Lieferant!$D$8:$BE$8,0))=0,"",INDEX(Input_Lieferant!$D$9:$BE$158,MATCH($A23,Input_Lieferant!$B$9:$B$158,0),MATCH($H$2,Input_Lieferant!$D$8:$BE$8,0))),"")</f>
        <v>CORSAIR MP600 PRO XT 8 TB, SSD 003</v>
      </c>
      <c r="I23" s="164"/>
    </row>
    <row r="24" spans="1:9" x14ac:dyDescent="0.4">
      <c r="A24" s="370">
        <f>IFERROR(IF(AND(A18=A19,A19=A20,A20=A21,A21=A22,A22=A23),IF(A23+1&gt;MATCH(0,Input_Lieferant!$B$9:$B$158,-1),"",A23+1),A23),"")</f>
        <v>3</v>
      </c>
      <c r="B24" s="160" t="str">
        <f t="shared" si="0"/>
        <v>MATERIAL</v>
      </c>
      <c r="C24" s="160">
        <f t="shared" si="1"/>
        <v>3</v>
      </c>
      <c r="D24" s="160" t="str">
        <f t="shared" si="2"/>
        <v>GRUN</v>
      </c>
      <c r="E24" s="160" t="str">
        <f t="shared" si="4"/>
        <v>E</v>
      </c>
      <c r="F24" s="160">
        <f>IF(A24="","",1)</f>
        <v>1</v>
      </c>
      <c r="G24" s="160" t="str">
        <f t="shared" si="3"/>
        <v/>
      </c>
      <c r="H24" s="160" t="str">
        <f>_xlfn.IFNA(IF(INDEX(Input_Lieferant!$D$9:$BE$158,MATCH($A24,Input_Lieferant!$B$9:$B$158,0),MATCH($H$4,Input_Lieferant!$D$8:$BE$8,0))=0,"",INDEX(Input_Lieferant!$D$9:$BE$158,MATCH($A24,Input_Lieferant!$B$9:$B$158,0),MATCH($H$4,Input_Lieferant!$D$8:$BE$8,0))),"")</f>
        <v>CORSAIR MP600 PRO XT 8 TB, SSD 003</v>
      </c>
      <c r="I24" s="164"/>
    </row>
    <row r="25" spans="1:9" x14ac:dyDescent="0.4">
      <c r="A25" s="370">
        <f>IFERROR(IF(AND(A19=A20,A20=A21,A21=A22,A22=A23,A23=A24),IF(A24+1&gt;MATCH(0,Input_Lieferant!$B$9:$B$158,-1),"",A24+1),A24),"")</f>
        <v>3</v>
      </c>
      <c r="B25" s="160" t="str">
        <f t="shared" si="0"/>
        <v>MATERIAL</v>
      </c>
      <c r="C25" s="160">
        <f t="shared" si="1"/>
        <v>3</v>
      </c>
      <c r="D25" s="160" t="str">
        <f t="shared" si="2"/>
        <v>GRUN</v>
      </c>
      <c r="E25" s="160" t="str">
        <f t="shared" si="4"/>
        <v>E</v>
      </c>
      <c r="F25" s="160">
        <f>IF(A25="","",1)</f>
        <v>1</v>
      </c>
      <c r="G25" s="160" t="str">
        <f t="shared" si="3"/>
        <v/>
      </c>
      <c r="H25" s="160" t="str">
        <f>_xlfn.IFNA(IF(INDEX(Input_Lieferant!$D$9:$BE$158,MATCH($A25,Input_Lieferant!$B$9:$B$158,0),MATCH($H$1,Input_Lieferant!$D$8:$BE$8,0))=0,"",INDEX(Input_Lieferant!$D$9:$BE$158,MATCH($A25,Input_Lieferant!$B$9:$B$158,0),MATCH($H$1,Input_Lieferant!$D$8:$BE$8,0))),"")</f>
        <v>CORSAIR MP600 PRO XT 8 TB, SSD 003</v>
      </c>
      <c r="I25" s="164"/>
    </row>
    <row r="26" spans="1:9" x14ac:dyDescent="0.4">
      <c r="A26" s="370">
        <f>IFERROR(IF(AND(A20=A21,A21=A22,A22=A23,A23=A24,A24=A25),IF(A25+1&gt;MATCH(0,Input_Lieferant!$B$9:$B$158,-1),"",A25+1),A25),"")</f>
        <v>4</v>
      </c>
      <c r="B26" s="160" t="str">
        <f t="shared" si="0"/>
        <v>MATERIAL</v>
      </c>
      <c r="C26" s="160">
        <f t="shared" si="1"/>
        <v>4</v>
      </c>
      <c r="D26" s="160" t="str">
        <f t="shared" si="2"/>
        <v>GRUN</v>
      </c>
      <c r="E26" s="160" t="str">
        <f t="shared" si="4"/>
        <v>D</v>
      </c>
      <c r="F26" s="160">
        <f>IF(A25="","",2)</f>
        <v>2</v>
      </c>
      <c r="G26" s="160" t="str">
        <f t="shared" si="3"/>
        <v>/</v>
      </c>
      <c r="H26" s="160" t="str">
        <f>_xlfn.IFNA(IF(INDEX(Input_Lieferant!$D$9:$BE$158,MATCH($A26,Input_Lieferant!$B$9:$B$158,0),MATCH($H$6,Input_Lieferant!$D$8:$BE$8,0))=0,"",INDEX(Input_Lieferant!$D$9:$BE$158,MATCH($A26,Input_Lieferant!$B$9:$B$158,0),MATCH($H$6,Input_Lieferant!$D$8:$BE$8,0))),"")</f>
        <v>CORSAIR MP600 PRO XT 8 TB, SSD 004</v>
      </c>
      <c r="I26" s="164"/>
    </row>
    <row r="27" spans="1:9" x14ac:dyDescent="0.4">
      <c r="A27" s="370">
        <f>IFERROR(IF(AND(A21=A22,A22=A23,A23=A24,A24=A25,A25=A26),IF(A26+1&gt;MATCH(0,Input_Lieferant!$B$9:$B$158,-1),"",A26+1),A26),"")</f>
        <v>4</v>
      </c>
      <c r="B27" s="160" t="str">
        <f t="shared" si="0"/>
        <v>MATERIAL</v>
      </c>
      <c r="C27" s="160">
        <f t="shared" si="1"/>
        <v>4</v>
      </c>
      <c r="D27" s="160" t="str">
        <f t="shared" si="2"/>
        <v>GRUN</v>
      </c>
      <c r="E27" s="160" t="str">
        <f t="shared" si="4"/>
        <v>D</v>
      </c>
      <c r="F27" s="160">
        <f>IF(A27="","",1)</f>
        <v>1</v>
      </c>
      <c r="G27" s="160" t="str">
        <f t="shared" si="3"/>
        <v/>
      </c>
      <c r="H27" s="160" t="str">
        <f>_xlfn.IFNA(IF(INDEX(Input_Lieferant!$D$9:$BE$158,MATCH($A27,Input_Lieferant!$B$9:$B$158,0),MATCH($H$3,Input_Lieferant!$D$8:$BE$8,0))=0,"",INDEX(Input_Lieferant!$D$9:$BE$158,MATCH($A27,Input_Lieferant!$B$9:$B$158,0),MATCH($H$3,Input_Lieferant!$D$8:$BE$8,0))),"")</f>
        <v>CORSAIR MP600 PRO XT 8 TB, SSD 004</v>
      </c>
      <c r="I27" s="164"/>
    </row>
    <row r="28" spans="1:9" x14ac:dyDescent="0.4">
      <c r="A28" s="370">
        <f>IFERROR(IF(AND(A22=A23,A23=A24,A24=A25,A25=A26,A26=A27),IF(A27+1&gt;MATCH(0,Input_Lieferant!$B$9:$B$158,-1),"",A27+1),A27),"")</f>
        <v>4</v>
      </c>
      <c r="B28" s="160" t="str">
        <f t="shared" si="0"/>
        <v>MATERIAL</v>
      </c>
      <c r="C28" s="160">
        <f t="shared" si="1"/>
        <v>4</v>
      </c>
      <c r="D28" s="160" t="str">
        <f t="shared" si="2"/>
        <v>GRUN</v>
      </c>
      <c r="E28" s="160" t="str">
        <f t="shared" si="4"/>
        <v>F</v>
      </c>
      <c r="F28" s="160">
        <f>IF(A27="","",2)</f>
        <v>2</v>
      </c>
      <c r="G28" s="160" t="str">
        <f t="shared" si="3"/>
        <v>/</v>
      </c>
      <c r="H28" s="160" t="str">
        <f>_xlfn.IFNA(IF(INDEX(Input_Lieferant!$D$9:$BE$158,MATCH($A28,Input_Lieferant!$B$9:$B$158,0),MATCH($H$5,Input_Lieferant!$D$8:$BE$8,0))=0,"",INDEX(Input_Lieferant!$D$9:$BE$158,MATCH($A28,Input_Lieferant!$B$9:$B$158,0),MATCH($H$5,Input_Lieferant!$D$8:$BE$8,0))),"")</f>
        <v>CORSAIR MP600 PRO XT 8 TB, SSD 004</v>
      </c>
      <c r="I28" s="164"/>
    </row>
    <row r="29" spans="1:9" x14ac:dyDescent="0.4">
      <c r="A29" s="370">
        <f>IFERROR(IF(AND(A23=A24,A24=A25,A25=A26,A26=A27,A27=A28),IF(A28+1&gt;MATCH(0,Input_Lieferant!$B$9:$B$158,-1),"",A28+1),A28),"")</f>
        <v>4</v>
      </c>
      <c r="B29" s="160" t="str">
        <f t="shared" si="0"/>
        <v>MATERIAL</v>
      </c>
      <c r="C29" s="160">
        <f t="shared" si="1"/>
        <v>4</v>
      </c>
      <c r="D29" s="160" t="str">
        <f t="shared" si="2"/>
        <v>GRUN</v>
      </c>
      <c r="E29" s="160" t="str">
        <f t="shared" si="4"/>
        <v>F</v>
      </c>
      <c r="F29" s="160">
        <f>IF(A29="","",1)</f>
        <v>1</v>
      </c>
      <c r="G29" s="160" t="str">
        <f t="shared" si="3"/>
        <v/>
      </c>
      <c r="H29" s="160" t="str">
        <f>_xlfn.IFNA(IF(INDEX(Input_Lieferant!$D$9:$BE$158,MATCH($A29,Input_Lieferant!$B$9:$B$158,0),MATCH($H$2,Input_Lieferant!$D$8:$BE$8,0))=0,"",INDEX(Input_Lieferant!$D$9:$BE$158,MATCH($A29,Input_Lieferant!$B$9:$B$158,0),MATCH($H$2,Input_Lieferant!$D$8:$BE$8,0))),"")</f>
        <v>CORSAIR MP600 PRO XT 8 TB, SSD 004</v>
      </c>
      <c r="I29" s="164"/>
    </row>
    <row r="30" spans="1:9" x14ac:dyDescent="0.4">
      <c r="A30" s="370">
        <f>IFERROR(IF(AND(A24=A25,A25=A26,A26=A27,A27=A28,A28=A29),IF(A29+1&gt;MATCH(0,Input_Lieferant!$B$9:$B$158,-1),"",A29+1),A29),"")</f>
        <v>4</v>
      </c>
      <c r="B30" s="160" t="str">
        <f t="shared" si="0"/>
        <v>MATERIAL</v>
      </c>
      <c r="C30" s="160">
        <f t="shared" si="1"/>
        <v>4</v>
      </c>
      <c r="D30" s="160" t="str">
        <f t="shared" si="2"/>
        <v>GRUN</v>
      </c>
      <c r="E30" s="160" t="str">
        <f t="shared" si="4"/>
        <v>E</v>
      </c>
      <c r="F30" s="160">
        <f>IF(A29="","",2)</f>
        <v>2</v>
      </c>
      <c r="G30" s="160" t="str">
        <f t="shared" si="3"/>
        <v>/</v>
      </c>
      <c r="H30" s="160" t="str">
        <f>_xlfn.IFNA(IF(INDEX(Input_Lieferant!$D$9:$BE$158,MATCH($A30,Input_Lieferant!$B$9:$B$158,0),MATCH($H$4,Input_Lieferant!$D$8:$BE$8,0))=0,"",INDEX(Input_Lieferant!$D$9:$BE$158,MATCH($A30,Input_Lieferant!$B$9:$B$158,0),MATCH($H$4,Input_Lieferant!$D$8:$BE$8,0))),"")</f>
        <v>CORSAIR MP600 PRO XT 8 TB, SSD 004</v>
      </c>
      <c r="I30" s="164"/>
    </row>
    <row r="31" spans="1:9" x14ac:dyDescent="0.4">
      <c r="A31" s="370">
        <f>IFERROR(IF(AND(A25=A26,A26=A27,A27=A28,A28=A29,A29=A30),IF(A30+1&gt;MATCH(0,Input_Lieferant!$B$9:$B$158,-1),"",A30+1),A30),"")</f>
        <v>4</v>
      </c>
      <c r="B31" s="160" t="str">
        <f t="shared" si="0"/>
        <v>MATERIAL</v>
      </c>
      <c r="C31" s="160">
        <f t="shared" si="1"/>
        <v>4</v>
      </c>
      <c r="D31" s="160" t="str">
        <f t="shared" si="2"/>
        <v>GRUN</v>
      </c>
      <c r="E31" s="160" t="str">
        <f t="shared" si="4"/>
        <v>E</v>
      </c>
      <c r="F31" s="160">
        <f>IF(A31="","",1)</f>
        <v>1</v>
      </c>
      <c r="G31" s="160" t="str">
        <f t="shared" si="3"/>
        <v/>
      </c>
      <c r="H31" s="160" t="str">
        <f>_xlfn.IFNA(IF(INDEX(Input_Lieferant!$D$9:$BE$158,MATCH($A31,Input_Lieferant!$B$9:$B$158,0),MATCH($H$1,Input_Lieferant!$D$8:$BE$8,0))=0,"",INDEX(Input_Lieferant!$D$9:$BE$158,MATCH($A31,Input_Lieferant!$B$9:$B$158,0),MATCH($H$1,Input_Lieferant!$D$8:$BE$8,0))),"")</f>
        <v>CORSAIR MP600 PRO XT 8 TB, SSD 004</v>
      </c>
      <c r="I31" s="164"/>
    </row>
    <row r="32" spans="1:9" x14ac:dyDescent="0.4">
      <c r="A32" s="370">
        <f>IFERROR(IF(AND(A26=A27,A27=A28,A28=A29,A29=A30,A30=A31),IF(A31+1&gt;MATCH(0,Input_Lieferant!$B$9:$B$158,-1),"",A31+1),A31),"")</f>
        <v>5</v>
      </c>
      <c r="B32" s="160" t="str">
        <f t="shared" si="0"/>
        <v>MATERIAL</v>
      </c>
      <c r="C32" s="160">
        <f t="shared" si="1"/>
        <v>5</v>
      </c>
      <c r="D32" s="160" t="str">
        <f t="shared" si="2"/>
        <v>GRUN</v>
      </c>
      <c r="E32" s="160" t="str">
        <f t="shared" si="4"/>
        <v>D</v>
      </c>
      <c r="F32" s="160">
        <f>IF(A31="","",2)</f>
        <v>2</v>
      </c>
      <c r="G32" s="160" t="str">
        <f t="shared" si="3"/>
        <v>/</v>
      </c>
      <c r="H32" s="160" t="str">
        <f>_xlfn.IFNA(IF(INDEX(Input_Lieferant!$D$9:$BE$158,MATCH($A32,Input_Lieferant!$B$9:$B$158,0),MATCH($H$6,Input_Lieferant!$D$8:$BE$8,0))=0,"",INDEX(Input_Lieferant!$D$9:$BE$158,MATCH($A32,Input_Lieferant!$B$9:$B$158,0),MATCH($H$6,Input_Lieferant!$D$8:$BE$8,0))),"")</f>
        <v>CORSAIR MP600 PRO XT 8 TB, SSD 005</v>
      </c>
      <c r="I32" s="164"/>
    </row>
    <row r="33" spans="1:9" x14ac:dyDescent="0.4">
      <c r="A33" s="370">
        <f>IFERROR(IF(AND(A27=A28,A28=A29,A29=A30,A30=A31,A31=A32),IF(A32+1&gt;MATCH(0,Input_Lieferant!$B$9:$B$158,-1),"",A32+1),A32),"")</f>
        <v>5</v>
      </c>
      <c r="B33" s="160" t="str">
        <f t="shared" si="0"/>
        <v>MATERIAL</v>
      </c>
      <c r="C33" s="160">
        <f t="shared" si="1"/>
        <v>5</v>
      </c>
      <c r="D33" s="160" t="str">
        <f t="shared" si="2"/>
        <v>GRUN</v>
      </c>
      <c r="E33" s="160" t="str">
        <f t="shared" si="4"/>
        <v>D</v>
      </c>
      <c r="F33" s="160">
        <f>IF(A33="","",1)</f>
        <v>1</v>
      </c>
      <c r="G33" s="160" t="str">
        <f t="shared" si="3"/>
        <v/>
      </c>
      <c r="H33" s="160" t="str">
        <f>_xlfn.IFNA(IF(INDEX(Input_Lieferant!$D$9:$BE$158,MATCH($A33,Input_Lieferant!$B$9:$B$158,0),MATCH($H$3,Input_Lieferant!$D$8:$BE$8,0))=0,"",INDEX(Input_Lieferant!$D$9:$BE$158,MATCH($A33,Input_Lieferant!$B$9:$B$158,0),MATCH($H$3,Input_Lieferant!$D$8:$BE$8,0))),"")</f>
        <v>CORSAIR MP600 PRO XT 8 TB, SSD 005</v>
      </c>
      <c r="I33" s="164"/>
    </row>
    <row r="34" spans="1:9" x14ac:dyDescent="0.4">
      <c r="A34" s="370">
        <f>IFERROR(IF(AND(A28=A29,A29=A30,A30=A31,A31=A32,A32=A33),IF(A33+1&gt;MATCH(0,Input_Lieferant!$B$9:$B$158,-1),"",A33+1),A33),"")</f>
        <v>5</v>
      </c>
      <c r="B34" s="160" t="str">
        <f t="shared" si="0"/>
        <v>MATERIAL</v>
      </c>
      <c r="C34" s="160">
        <f t="shared" si="1"/>
        <v>5</v>
      </c>
      <c r="D34" s="160" t="str">
        <f t="shared" si="2"/>
        <v>GRUN</v>
      </c>
      <c r="E34" s="160" t="str">
        <f t="shared" si="4"/>
        <v>F</v>
      </c>
      <c r="F34" s="160">
        <f>IF(A33="","",2)</f>
        <v>2</v>
      </c>
      <c r="G34" s="160" t="str">
        <f t="shared" si="3"/>
        <v>/</v>
      </c>
      <c r="H34" s="160" t="str">
        <f>_xlfn.IFNA(IF(INDEX(Input_Lieferant!$D$9:$BE$158,MATCH($A34,Input_Lieferant!$B$9:$B$158,0),MATCH($H$5,Input_Lieferant!$D$8:$BE$8,0))=0,"",INDEX(Input_Lieferant!$D$9:$BE$158,MATCH($A34,Input_Lieferant!$B$9:$B$158,0),MATCH($H$5,Input_Lieferant!$D$8:$BE$8,0))),"")</f>
        <v>CORSAIR MP600 PRO XT 8 TB, SSD 005</v>
      </c>
      <c r="I34" s="164"/>
    </row>
    <row r="35" spans="1:9" x14ac:dyDescent="0.4">
      <c r="A35" s="370">
        <f>IFERROR(IF(AND(A29=A30,A30=A31,A31=A32,A32=A33,A33=A34),IF(A34+1&gt;MATCH(0,Input_Lieferant!$B$9:$B$158,-1),"",A34+1),A34),"")</f>
        <v>5</v>
      </c>
      <c r="B35" s="160" t="str">
        <f t="shared" si="0"/>
        <v>MATERIAL</v>
      </c>
      <c r="C35" s="160">
        <f t="shared" si="1"/>
        <v>5</v>
      </c>
      <c r="D35" s="160" t="str">
        <f t="shared" si="2"/>
        <v>GRUN</v>
      </c>
      <c r="E35" s="160" t="str">
        <f t="shared" si="4"/>
        <v>F</v>
      </c>
      <c r="F35" s="160">
        <f>IF(A35="","",1)</f>
        <v>1</v>
      </c>
      <c r="G35" s="160" t="str">
        <f t="shared" si="3"/>
        <v/>
      </c>
      <c r="H35" s="160" t="str">
        <f>_xlfn.IFNA(IF(INDEX(Input_Lieferant!$D$9:$BE$158,MATCH($A35,Input_Lieferant!$B$9:$B$158,0),MATCH($H$2,Input_Lieferant!$D$8:$BE$8,0))=0,"",INDEX(Input_Lieferant!$D$9:$BE$158,MATCH($A35,Input_Lieferant!$B$9:$B$158,0),MATCH($H$2,Input_Lieferant!$D$8:$BE$8,0))),"")</f>
        <v>CORSAIR MP600 PRO XT 8 TB, SSD 005</v>
      </c>
      <c r="I35" s="164"/>
    </row>
    <row r="36" spans="1:9" x14ac:dyDescent="0.4">
      <c r="A36" s="370">
        <f>IFERROR(IF(AND(A30=A31,A31=A32,A32=A33,A33=A34,A34=A35),IF(A35+1&gt;MATCH(0,Input_Lieferant!$B$9:$B$158,-1),"",A35+1),A35),"")</f>
        <v>5</v>
      </c>
      <c r="B36" s="160" t="str">
        <f t="shared" si="0"/>
        <v>MATERIAL</v>
      </c>
      <c r="C36" s="160">
        <f t="shared" si="1"/>
        <v>5</v>
      </c>
      <c r="D36" s="160" t="str">
        <f t="shared" si="2"/>
        <v>GRUN</v>
      </c>
      <c r="E36" s="160" t="str">
        <f t="shared" si="4"/>
        <v>E</v>
      </c>
      <c r="F36" s="160">
        <f>IF(A35="","",2)</f>
        <v>2</v>
      </c>
      <c r="G36" s="160" t="str">
        <f t="shared" si="3"/>
        <v>/</v>
      </c>
      <c r="H36" s="160" t="str">
        <f>_xlfn.IFNA(IF(INDEX(Input_Lieferant!$D$9:$BE$158,MATCH($A36,Input_Lieferant!$B$9:$B$158,0),MATCH($H$4,Input_Lieferant!$D$8:$BE$8,0))=0,"",INDEX(Input_Lieferant!$D$9:$BE$158,MATCH($A36,Input_Lieferant!$B$9:$B$158,0),MATCH($H$4,Input_Lieferant!$D$8:$BE$8,0))),"")</f>
        <v>CORSAIR MP600 PRO XT 8 TB, SSD 005</v>
      </c>
      <c r="I36" s="164"/>
    </row>
    <row r="37" spans="1:9" x14ac:dyDescent="0.4">
      <c r="A37" s="370">
        <f>IFERROR(IF(AND(A31=A32,A32=A33,A33=A34,A34=A35,A35=A36),IF(A36+1&gt;MATCH(0,Input_Lieferant!$B$9:$B$158,-1),"",A36+1),A36),"")</f>
        <v>5</v>
      </c>
      <c r="B37" s="160" t="str">
        <f t="shared" si="0"/>
        <v>MATERIAL</v>
      </c>
      <c r="C37" s="160">
        <f t="shared" si="1"/>
        <v>5</v>
      </c>
      <c r="D37" s="160" t="str">
        <f t="shared" si="2"/>
        <v>GRUN</v>
      </c>
      <c r="E37" s="160" t="str">
        <f t="shared" si="4"/>
        <v>E</v>
      </c>
      <c r="F37" s="160">
        <f>IF(A37="","",1)</f>
        <v>1</v>
      </c>
      <c r="G37" s="160" t="str">
        <f t="shared" si="3"/>
        <v/>
      </c>
      <c r="H37" s="160" t="str">
        <f>_xlfn.IFNA(IF(INDEX(Input_Lieferant!$D$9:$BE$158,MATCH($A37,Input_Lieferant!$B$9:$B$158,0),MATCH($H$1,Input_Lieferant!$D$8:$BE$8,0))=0,"",INDEX(Input_Lieferant!$D$9:$BE$158,MATCH($A37,Input_Lieferant!$B$9:$B$158,0),MATCH($H$1,Input_Lieferant!$D$8:$BE$8,0))),"")</f>
        <v>CORSAIR MP600 PRO XT 8 TB, SSD 005</v>
      </c>
      <c r="I37" s="164"/>
    </row>
    <row r="38" spans="1:9" x14ac:dyDescent="0.4">
      <c r="A38" s="370">
        <f>IFERROR(IF(AND(A32=A33,A33=A34,A34=A35,A35=A36,A36=A37),IF(A37+1&gt;MATCH(0,Input_Lieferant!$B$9:$B$158,-1),"",A37+1),A37),"")</f>
        <v>6</v>
      </c>
      <c r="B38" s="160" t="str">
        <f t="shared" si="0"/>
        <v>MATERIAL</v>
      </c>
      <c r="C38" s="160">
        <f t="shared" si="1"/>
        <v>6</v>
      </c>
      <c r="D38" s="160" t="str">
        <f t="shared" si="2"/>
        <v>GRUN</v>
      </c>
      <c r="E38" s="160" t="str">
        <f t="shared" si="4"/>
        <v>D</v>
      </c>
      <c r="F38" s="160">
        <f>IF(A37="","",2)</f>
        <v>2</v>
      </c>
      <c r="G38" s="160" t="str">
        <f t="shared" si="3"/>
        <v>/</v>
      </c>
      <c r="H38" s="160" t="str">
        <f>_xlfn.IFNA(IF(INDEX(Input_Lieferant!$D$9:$BE$158,MATCH($A38,Input_Lieferant!$B$9:$B$158,0),MATCH($H$6,Input_Lieferant!$D$8:$BE$8,0))=0,"",INDEX(Input_Lieferant!$D$9:$BE$158,MATCH($A38,Input_Lieferant!$B$9:$B$158,0),MATCH($H$6,Input_Lieferant!$D$8:$BE$8,0))),"")</f>
        <v>CORSAIR MP600 PRO XT 8 TB, SSD 006</v>
      </c>
      <c r="I38" s="164"/>
    </row>
    <row r="39" spans="1:9" x14ac:dyDescent="0.4">
      <c r="A39" s="370">
        <f>IFERROR(IF(AND(A33=A34,A34=A35,A35=A36,A36=A37,A37=A38),IF(A38+1&gt;MATCH(0,Input_Lieferant!$B$9:$B$158,-1),"",A38+1),A38),"")</f>
        <v>6</v>
      </c>
      <c r="B39" s="160" t="str">
        <f t="shared" si="0"/>
        <v>MATERIAL</v>
      </c>
      <c r="C39" s="160">
        <f t="shared" si="1"/>
        <v>6</v>
      </c>
      <c r="D39" s="160" t="str">
        <f t="shared" si="2"/>
        <v>GRUN</v>
      </c>
      <c r="E39" s="160" t="str">
        <f t="shared" si="4"/>
        <v>D</v>
      </c>
      <c r="F39" s="160">
        <f>IF(A39="","",1)</f>
        <v>1</v>
      </c>
      <c r="G39" s="160" t="str">
        <f t="shared" si="3"/>
        <v/>
      </c>
      <c r="H39" s="160" t="str">
        <f>_xlfn.IFNA(IF(INDEX(Input_Lieferant!$D$9:$BE$158,MATCH($A39,Input_Lieferant!$B$9:$B$158,0),MATCH($H$3,Input_Lieferant!$D$8:$BE$8,0))=0,"",INDEX(Input_Lieferant!$D$9:$BE$158,MATCH($A39,Input_Lieferant!$B$9:$B$158,0),MATCH($H$3,Input_Lieferant!$D$8:$BE$8,0))),"")</f>
        <v>CORSAIR MP600 PRO XT 8 TB, SSD 006</v>
      </c>
      <c r="I39" s="164"/>
    </row>
    <row r="40" spans="1:9" x14ac:dyDescent="0.4">
      <c r="A40" s="370">
        <f>IFERROR(IF(AND(A34=A35,A35=A36,A36=A37,A37=A38,A38=A39),IF(A39+1&gt;MATCH(0,Input_Lieferant!$B$9:$B$158,-1),"",A39+1),A39),"")</f>
        <v>6</v>
      </c>
      <c r="B40" s="160" t="str">
        <f t="shared" si="0"/>
        <v>MATERIAL</v>
      </c>
      <c r="C40" s="160">
        <f t="shared" si="1"/>
        <v>6</v>
      </c>
      <c r="D40" s="160" t="str">
        <f t="shared" si="2"/>
        <v>GRUN</v>
      </c>
      <c r="E40" s="160" t="str">
        <f t="shared" si="4"/>
        <v>F</v>
      </c>
      <c r="F40" s="160">
        <f>IF(A39="","",2)</f>
        <v>2</v>
      </c>
      <c r="G40" s="160" t="str">
        <f t="shared" si="3"/>
        <v>/</v>
      </c>
      <c r="H40" s="160" t="str">
        <f>_xlfn.IFNA(IF(INDEX(Input_Lieferant!$D$9:$BE$158,MATCH($A40,Input_Lieferant!$B$9:$B$158,0),MATCH($H$5,Input_Lieferant!$D$8:$BE$8,0))=0,"",INDEX(Input_Lieferant!$D$9:$BE$158,MATCH($A40,Input_Lieferant!$B$9:$B$158,0),MATCH($H$5,Input_Lieferant!$D$8:$BE$8,0))),"")</f>
        <v>CORSAIR MP600 PRO XT 8 TB, SSD 006</v>
      </c>
      <c r="I40" s="164"/>
    </row>
    <row r="41" spans="1:9" x14ac:dyDescent="0.4">
      <c r="A41" s="370">
        <f>IFERROR(IF(AND(A35=A36,A36=A37,A37=A38,A38=A39,A39=A40),IF(A40+1&gt;MATCH(0,Input_Lieferant!$B$9:$B$158,-1),"",A40+1),A40),"")</f>
        <v>6</v>
      </c>
      <c r="B41" s="160" t="str">
        <f t="shared" si="0"/>
        <v>MATERIAL</v>
      </c>
      <c r="C41" s="160">
        <f t="shared" si="1"/>
        <v>6</v>
      </c>
      <c r="D41" s="160" t="str">
        <f t="shared" si="2"/>
        <v>GRUN</v>
      </c>
      <c r="E41" s="160" t="str">
        <f t="shared" si="4"/>
        <v>F</v>
      </c>
      <c r="F41" s="160">
        <f>IF(A41="","",1)</f>
        <v>1</v>
      </c>
      <c r="G41" s="160" t="str">
        <f t="shared" si="3"/>
        <v/>
      </c>
      <c r="H41" s="160" t="str">
        <f>_xlfn.IFNA(IF(INDEX(Input_Lieferant!$D$9:$BE$158,MATCH($A41,Input_Lieferant!$B$9:$B$158,0),MATCH($H$2,Input_Lieferant!$D$8:$BE$8,0))=0,"",INDEX(Input_Lieferant!$D$9:$BE$158,MATCH($A41,Input_Lieferant!$B$9:$B$158,0),MATCH($H$2,Input_Lieferant!$D$8:$BE$8,0))),"")</f>
        <v>CORSAIR MP600 PRO XT 8 TB, SSD 006</v>
      </c>
      <c r="I41" s="164"/>
    </row>
    <row r="42" spans="1:9" x14ac:dyDescent="0.4">
      <c r="A42" s="370">
        <f>IFERROR(IF(AND(A36=A37,A37=A38,A38=A39,A39=A40,A40=A41),IF(A41+1&gt;MATCH(0,Input_Lieferant!$B$9:$B$158,-1),"",A41+1),A41),"")</f>
        <v>6</v>
      </c>
      <c r="B42" s="160" t="str">
        <f t="shared" si="0"/>
        <v>MATERIAL</v>
      </c>
      <c r="C42" s="160">
        <f t="shared" si="1"/>
        <v>6</v>
      </c>
      <c r="D42" s="160" t="str">
        <f t="shared" si="2"/>
        <v>GRUN</v>
      </c>
      <c r="E42" s="160" t="str">
        <f t="shared" si="4"/>
        <v>E</v>
      </c>
      <c r="F42" s="160">
        <f>IF(A42="","",1)</f>
        <v>1</v>
      </c>
      <c r="G42" s="160" t="str">
        <f t="shared" si="3"/>
        <v/>
      </c>
      <c r="H42" s="160" t="str">
        <f>_xlfn.IFNA(IF(INDEX(Input_Lieferant!$D$9:$BE$158,MATCH($A42,Input_Lieferant!$B$9:$B$158,0),MATCH($H$4,Input_Lieferant!$D$8:$BE$8,0))=0,"",INDEX(Input_Lieferant!$D$9:$BE$158,MATCH($A42,Input_Lieferant!$B$9:$B$158,0),MATCH($H$4,Input_Lieferant!$D$8:$BE$8,0))),"")</f>
        <v>CORSAIR MP600 PRO XT 8 TB, SSD 006</v>
      </c>
      <c r="I42" s="164"/>
    </row>
    <row r="43" spans="1:9" x14ac:dyDescent="0.4">
      <c r="A43" s="370">
        <f>IFERROR(IF(AND(A37=A38,A38=A39,A39=A40,A40=A41,A41=A42),IF(A42+1&gt;MATCH(0,Input_Lieferant!$B$9:$B$158,-1),"",A42+1),A42),"")</f>
        <v>6</v>
      </c>
      <c r="B43" s="160" t="str">
        <f t="shared" si="0"/>
        <v>MATERIAL</v>
      </c>
      <c r="C43" s="160">
        <f t="shared" si="1"/>
        <v>6</v>
      </c>
      <c r="D43" s="160" t="str">
        <f t="shared" si="2"/>
        <v>GRUN</v>
      </c>
      <c r="E43" s="160" t="str">
        <f t="shared" si="4"/>
        <v>E</v>
      </c>
      <c r="F43" s="160">
        <f>IF(A42="","",2)</f>
        <v>2</v>
      </c>
      <c r="G43" s="160" t="str">
        <f t="shared" si="3"/>
        <v>/</v>
      </c>
      <c r="H43" s="160" t="str">
        <f>_xlfn.IFNA(IF(INDEX(Input_Lieferant!$D$9:$BE$158,MATCH($A43,Input_Lieferant!$B$9:$B$158,0),MATCH($H$1,Input_Lieferant!$D$8:$BE$8,0))=0,"",INDEX(Input_Lieferant!$D$9:$BE$158,MATCH($A43,Input_Lieferant!$B$9:$B$158,0),MATCH($H$1,Input_Lieferant!$D$8:$BE$8,0))),"")</f>
        <v>CORSAIR MP600 PRO XT 8 TB, SSD 006</v>
      </c>
      <c r="I43" s="164"/>
    </row>
    <row r="44" spans="1:9" x14ac:dyDescent="0.4">
      <c r="A44" s="370">
        <f>IFERROR(IF(AND(A38=A39,A39=A40,A40=A41,A41=A42,A42=A43),IF(A43+1&gt;MATCH(0,Input_Lieferant!$B$9:$B$158,-1),"",A43+1),A43),"")</f>
        <v>7</v>
      </c>
      <c r="B44" s="160" t="str">
        <f t="shared" si="0"/>
        <v>MATERIAL</v>
      </c>
      <c r="C44" s="160">
        <f t="shared" si="1"/>
        <v>7</v>
      </c>
      <c r="D44" s="160" t="str">
        <f t="shared" si="2"/>
        <v>GRUN</v>
      </c>
      <c r="E44" s="160" t="str">
        <f t="shared" si="4"/>
        <v>D</v>
      </c>
      <c r="F44" s="160">
        <f>IF(A44="","",1)</f>
        <v>1</v>
      </c>
      <c r="G44" s="160" t="str">
        <f t="shared" si="3"/>
        <v/>
      </c>
      <c r="H44" s="160" t="str">
        <f>_xlfn.IFNA(IF(INDEX(Input_Lieferant!$D$9:$BE$158,MATCH($A44,Input_Lieferant!$B$9:$B$158,0),MATCH($H$6,Input_Lieferant!$D$8:$BE$8,0))=0,"",INDEX(Input_Lieferant!$D$9:$BE$158,MATCH($A44,Input_Lieferant!$B$9:$B$158,0),MATCH($H$6,Input_Lieferant!$D$8:$BE$8,0))),"")</f>
        <v>CORSAIR MP600 PRO XT 8 TB, SSD 007</v>
      </c>
      <c r="I44" s="164"/>
    </row>
    <row r="45" spans="1:9" x14ac:dyDescent="0.4">
      <c r="A45" s="370">
        <f>IFERROR(IF(AND(A39=A40,A40=A41,A41=A42,A42=A43,A43=A44),IF(A44+1&gt;MATCH(0,Input_Lieferant!$B$9:$B$158,-1),"",A44+1),A44),"")</f>
        <v>7</v>
      </c>
      <c r="B45" s="160" t="str">
        <f t="shared" si="0"/>
        <v>MATERIAL</v>
      </c>
      <c r="C45" s="160">
        <f t="shared" si="1"/>
        <v>7</v>
      </c>
      <c r="D45" s="160" t="str">
        <f t="shared" si="2"/>
        <v>GRUN</v>
      </c>
      <c r="E45" s="160" t="str">
        <f t="shared" si="4"/>
        <v>D</v>
      </c>
      <c r="F45" s="160">
        <f>IF(A44="","",2)</f>
        <v>2</v>
      </c>
      <c r="G45" s="160" t="str">
        <f t="shared" si="3"/>
        <v>/</v>
      </c>
      <c r="H45" s="160" t="str">
        <f>_xlfn.IFNA(IF(INDEX(Input_Lieferant!$D$9:$BE$158,MATCH($A45,Input_Lieferant!$B$9:$B$158,0),MATCH($H$3,Input_Lieferant!$D$8:$BE$8,0))=0,"",INDEX(Input_Lieferant!$D$9:$BE$158,MATCH($A45,Input_Lieferant!$B$9:$B$158,0),MATCH($H$3,Input_Lieferant!$D$8:$BE$8,0))),"")</f>
        <v>CORSAIR MP600 PRO XT 8 TB, SSD 007</v>
      </c>
      <c r="I45" s="164"/>
    </row>
    <row r="46" spans="1:9" x14ac:dyDescent="0.4">
      <c r="A46" s="370">
        <f>IFERROR(IF(AND(A40=A41,A41=A42,A42=A43,A43=A44,A44=A45),IF(A45+1&gt;MATCH(0,Input_Lieferant!$B$9:$B$158,-1),"",A45+1),A45),"")</f>
        <v>7</v>
      </c>
      <c r="B46" s="160" t="str">
        <f t="shared" si="0"/>
        <v>MATERIAL</v>
      </c>
      <c r="C46" s="160">
        <f t="shared" si="1"/>
        <v>7</v>
      </c>
      <c r="D46" s="160" t="str">
        <f t="shared" si="2"/>
        <v>GRUN</v>
      </c>
      <c r="E46" s="160" t="str">
        <f t="shared" si="4"/>
        <v>F</v>
      </c>
      <c r="F46" s="160">
        <f>IF(A46="","",1)</f>
        <v>1</v>
      </c>
      <c r="G46" s="160" t="str">
        <f t="shared" si="3"/>
        <v/>
      </c>
      <c r="H46" s="160" t="str">
        <f>_xlfn.IFNA(IF(INDEX(Input_Lieferant!$D$9:$BE$158,MATCH($A46,Input_Lieferant!$B$9:$B$158,0),MATCH($H$5,Input_Lieferant!$D$8:$BE$8,0))=0,"",INDEX(Input_Lieferant!$D$9:$BE$158,MATCH($A46,Input_Lieferant!$B$9:$B$158,0),MATCH($H$5,Input_Lieferant!$D$8:$BE$8,0))),"")</f>
        <v>CORSAIR MP600 PRO XT 8 TB, SSD 007</v>
      </c>
      <c r="I46" s="164"/>
    </row>
    <row r="47" spans="1:9" x14ac:dyDescent="0.4">
      <c r="A47" s="370">
        <f>IFERROR(IF(AND(A41=A42,A42=A43,A43=A44,A44=A45,A45=A46),IF(A46+1&gt;MATCH(0,Input_Lieferant!$B$9:$B$158,-1),"",A46+1),A46),"")</f>
        <v>7</v>
      </c>
      <c r="B47" s="160" t="str">
        <f t="shared" si="0"/>
        <v>MATERIAL</v>
      </c>
      <c r="C47" s="160">
        <f t="shared" si="1"/>
        <v>7</v>
      </c>
      <c r="D47" s="160" t="str">
        <f t="shared" si="2"/>
        <v>GRUN</v>
      </c>
      <c r="E47" s="160" t="str">
        <f t="shared" si="4"/>
        <v>F</v>
      </c>
      <c r="F47" s="160">
        <f>IF(A46="","",2)</f>
        <v>2</v>
      </c>
      <c r="G47" s="160" t="str">
        <f t="shared" si="3"/>
        <v>/</v>
      </c>
      <c r="H47" s="160" t="str">
        <f>_xlfn.IFNA(IF(INDEX(Input_Lieferant!$D$9:$BE$158,MATCH($A47,Input_Lieferant!$B$9:$B$158,0),MATCH($H$2,Input_Lieferant!$D$8:$BE$8,0))=0,"",INDEX(Input_Lieferant!$D$9:$BE$158,MATCH($A47,Input_Lieferant!$B$9:$B$158,0),MATCH($H$2,Input_Lieferant!$D$8:$BE$8,0))),"")</f>
        <v>CORSAIR MP600 PRO XT 8 TB, SSD 007</v>
      </c>
      <c r="I47" s="164"/>
    </row>
    <row r="48" spans="1:9" x14ac:dyDescent="0.4">
      <c r="A48" s="370">
        <f>IFERROR(IF(AND(A42=A43,A43=A44,A44=A45,A45=A46,A46=A47),IF(A47+1&gt;MATCH(0,Input_Lieferant!$B$9:$B$158,-1),"",A47+1),A47),"")</f>
        <v>7</v>
      </c>
      <c r="B48" s="160" t="str">
        <f t="shared" si="0"/>
        <v>MATERIAL</v>
      </c>
      <c r="C48" s="160">
        <f t="shared" si="1"/>
        <v>7</v>
      </c>
      <c r="D48" s="160" t="str">
        <f t="shared" si="2"/>
        <v>GRUN</v>
      </c>
      <c r="E48" s="160" t="str">
        <f t="shared" si="4"/>
        <v>E</v>
      </c>
      <c r="F48" s="160">
        <f>IF(A48="","",1)</f>
        <v>1</v>
      </c>
      <c r="G48" s="160" t="str">
        <f t="shared" si="3"/>
        <v/>
      </c>
      <c r="H48" s="160" t="str">
        <f>_xlfn.IFNA(IF(INDEX(Input_Lieferant!$D$9:$BE$158,MATCH($A48,Input_Lieferant!$B$9:$B$158,0),MATCH($H$4,Input_Lieferant!$D$8:$BE$8,0))=0,"",INDEX(Input_Lieferant!$D$9:$BE$158,MATCH($A48,Input_Lieferant!$B$9:$B$158,0),MATCH($H$4,Input_Lieferant!$D$8:$BE$8,0))),"")</f>
        <v>CORSAIR MP600 PRO XT 8 TB, SSD 007</v>
      </c>
      <c r="I48" s="164"/>
    </row>
    <row r="49" spans="1:9" x14ac:dyDescent="0.4">
      <c r="A49" s="370">
        <f>IFERROR(IF(AND(A43=A44,A44=A45,A45=A46,A46=A47,A47=A48),IF(A48+1&gt;MATCH(0,Input_Lieferant!$B$9:$B$158,-1),"",A48+1),A48),"")</f>
        <v>7</v>
      </c>
      <c r="B49" s="160" t="str">
        <f t="shared" si="0"/>
        <v>MATERIAL</v>
      </c>
      <c r="C49" s="160">
        <f t="shared" si="1"/>
        <v>7</v>
      </c>
      <c r="D49" s="160" t="str">
        <f t="shared" si="2"/>
        <v>GRUN</v>
      </c>
      <c r="E49" s="160" t="str">
        <f t="shared" si="4"/>
        <v>E</v>
      </c>
      <c r="F49" s="160">
        <f>IF(A48="","",2)</f>
        <v>2</v>
      </c>
      <c r="G49" s="160" t="str">
        <f t="shared" si="3"/>
        <v>/</v>
      </c>
      <c r="H49" s="160" t="str">
        <f>_xlfn.IFNA(IF(INDEX(Input_Lieferant!$D$9:$BE$158,MATCH($A49,Input_Lieferant!$B$9:$B$158,0),MATCH($H$1,Input_Lieferant!$D$8:$BE$8,0))=0,"",INDEX(Input_Lieferant!$D$9:$BE$158,MATCH($A49,Input_Lieferant!$B$9:$B$158,0),MATCH($H$1,Input_Lieferant!$D$8:$BE$8,0))),"")</f>
        <v>CORSAIR MP600 PRO XT 8 TB, SSD 007</v>
      </c>
      <c r="I49" s="164"/>
    </row>
    <row r="50" spans="1:9" x14ac:dyDescent="0.4">
      <c r="A50" s="370">
        <f>IFERROR(IF(AND(A44=A45,A45=A46,A46=A47,A47=A48,A48=A49),IF(A49+1&gt;MATCH(0,Input_Lieferant!$B$9:$B$158,-1),"",A49+1),A49),"")</f>
        <v>8</v>
      </c>
      <c r="B50" s="160" t="str">
        <f t="shared" si="0"/>
        <v>MATERIAL</v>
      </c>
      <c r="C50" s="160">
        <f t="shared" si="1"/>
        <v>8</v>
      </c>
      <c r="D50" s="160" t="str">
        <f t="shared" si="2"/>
        <v>GRUN</v>
      </c>
      <c r="E50" s="160" t="str">
        <f t="shared" si="4"/>
        <v>D</v>
      </c>
      <c r="F50" s="160">
        <f>IF(A50="","",1)</f>
        <v>1</v>
      </c>
      <c r="G50" s="160" t="str">
        <f t="shared" si="3"/>
        <v/>
      </c>
      <c r="H50" s="160" t="str">
        <f>_xlfn.IFNA(IF(INDEX(Input_Lieferant!$D$9:$BE$158,MATCH($A50,Input_Lieferant!$B$9:$B$158,0),MATCH($H$6,Input_Lieferant!$D$8:$BE$8,0))=0,"",INDEX(Input_Lieferant!$D$9:$BE$158,MATCH($A50,Input_Lieferant!$B$9:$B$158,0),MATCH($H$6,Input_Lieferant!$D$8:$BE$8,0))),"")</f>
        <v>CORSAIR MP600 PRO XT 8 TB, SSD 008</v>
      </c>
      <c r="I50" s="164"/>
    </row>
    <row r="51" spans="1:9" x14ac:dyDescent="0.4">
      <c r="A51" s="370">
        <f>IFERROR(IF(AND(A45=A46,A46=A47,A47=A48,A48=A49,A49=A50),IF(A50+1&gt;MATCH(0,Input_Lieferant!$B$9:$B$158,-1),"",A50+1),A50),"")</f>
        <v>8</v>
      </c>
      <c r="B51" s="160" t="str">
        <f t="shared" si="0"/>
        <v>MATERIAL</v>
      </c>
      <c r="C51" s="160">
        <f t="shared" si="1"/>
        <v>8</v>
      </c>
      <c r="D51" s="160" t="str">
        <f t="shared" si="2"/>
        <v>GRUN</v>
      </c>
      <c r="E51" s="160" t="str">
        <f t="shared" si="4"/>
        <v>D</v>
      </c>
      <c r="F51" s="160">
        <f>IF(A50="","",2)</f>
        <v>2</v>
      </c>
      <c r="G51" s="160" t="str">
        <f t="shared" si="3"/>
        <v>/</v>
      </c>
      <c r="H51" s="160" t="str">
        <f>_xlfn.IFNA(IF(INDEX(Input_Lieferant!$D$9:$BE$158,MATCH($A51,Input_Lieferant!$B$9:$B$158,0),MATCH($H$3,Input_Lieferant!$D$8:$BE$8,0))=0,"",INDEX(Input_Lieferant!$D$9:$BE$158,MATCH($A51,Input_Lieferant!$B$9:$B$158,0),MATCH($H$3,Input_Lieferant!$D$8:$BE$8,0))),"")</f>
        <v>CORSAIR MP600 PRO XT 8 TB, SSD 008</v>
      </c>
      <c r="I51" s="164"/>
    </row>
    <row r="52" spans="1:9" x14ac:dyDescent="0.4">
      <c r="A52" s="370">
        <f>IFERROR(IF(AND(A46=A47,A47=A48,A48=A49,A49=A50,A50=A51),IF(A51+1&gt;MATCH(0,Input_Lieferant!$B$9:$B$158,-1),"",A51+1),A51),"")</f>
        <v>8</v>
      </c>
      <c r="B52" s="160" t="str">
        <f t="shared" si="0"/>
        <v>MATERIAL</v>
      </c>
      <c r="C52" s="160">
        <f t="shared" si="1"/>
        <v>8</v>
      </c>
      <c r="D52" s="160" t="str">
        <f t="shared" si="2"/>
        <v>GRUN</v>
      </c>
      <c r="E52" s="160" t="str">
        <f t="shared" si="4"/>
        <v>F</v>
      </c>
      <c r="F52" s="160">
        <f>IF(A52="","",1)</f>
        <v>1</v>
      </c>
      <c r="G52" s="160" t="str">
        <f t="shared" si="3"/>
        <v/>
      </c>
      <c r="H52" s="160" t="str">
        <f>_xlfn.IFNA(IF(INDEX(Input_Lieferant!$D$9:$BE$158,MATCH($A52,Input_Lieferant!$B$9:$B$158,0),MATCH($H$5,Input_Lieferant!$D$8:$BE$8,0))=0,"",INDEX(Input_Lieferant!$D$9:$BE$158,MATCH($A52,Input_Lieferant!$B$9:$B$158,0),MATCH($H$5,Input_Lieferant!$D$8:$BE$8,0))),"")</f>
        <v>CORSAIR MP600 PRO XT 8 TB, SSD 008</v>
      </c>
      <c r="I52" s="164"/>
    </row>
    <row r="53" spans="1:9" x14ac:dyDescent="0.4">
      <c r="A53" s="370">
        <f>IFERROR(IF(AND(A47=A48,A48=A49,A49=A50,A50=A51,A51=A52),IF(A52+1&gt;MATCH(0,Input_Lieferant!$B$9:$B$158,-1),"",A52+1),A52),"")</f>
        <v>8</v>
      </c>
      <c r="B53" s="160" t="str">
        <f t="shared" si="0"/>
        <v>MATERIAL</v>
      </c>
      <c r="C53" s="160">
        <f t="shared" si="1"/>
        <v>8</v>
      </c>
      <c r="D53" s="160" t="str">
        <f t="shared" si="2"/>
        <v>GRUN</v>
      </c>
      <c r="E53" s="160" t="str">
        <f t="shared" si="4"/>
        <v>F</v>
      </c>
      <c r="F53" s="160">
        <f>IF(A52="","",2)</f>
        <v>2</v>
      </c>
      <c r="G53" s="160" t="str">
        <f t="shared" si="3"/>
        <v>/</v>
      </c>
      <c r="H53" s="160" t="str">
        <f>_xlfn.IFNA(IF(INDEX(Input_Lieferant!$D$9:$BE$158,MATCH($A53,Input_Lieferant!$B$9:$B$158,0),MATCH($H$2,Input_Lieferant!$D$8:$BE$8,0))=0,"",INDEX(Input_Lieferant!$D$9:$BE$158,MATCH($A53,Input_Lieferant!$B$9:$B$158,0),MATCH($H$2,Input_Lieferant!$D$8:$BE$8,0))),"")</f>
        <v>CORSAIR MP600 PRO XT 8 TB, SSD 008</v>
      </c>
      <c r="I53" s="164"/>
    </row>
    <row r="54" spans="1:9" x14ac:dyDescent="0.4">
      <c r="A54" s="370">
        <f>IFERROR(IF(AND(A48=A49,A49=A50,A50=A51,A51=A52,A52=A53),IF(A53+1&gt;MATCH(0,Input_Lieferant!$B$9:$B$158,-1),"",A53+1),A53),"")</f>
        <v>8</v>
      </c>
      <c r="B54" s="160" t="str">
        <f t="shared" si="0"/>
        <v>MATERIAL</v>
      </c>
      <c r="C54" s="160">
        <f t="shared" si="1"/>
        <v>8</v>
      </c>
      <c r="D54" s="160" t="str">
        <f t="shared" si="2"/>
        <v>GRUN</v>
      </c>
      <c r="E54" s="160" t="str">
        <f t="shared" si="4"/>
        <v>E</v>
      </c>
      <c r="F54" s="160">
        <f>IF(A54="","",1)</f>
        <v>1</v>
      </c>
      <c r="G54" s="160" t="str">
        <f t="shared" si="3"/>
        <v/>
      </c>
      <c r="H54" s="160" t="str">
        <f>_xlfn.IFNA(IF(INDEX(Input_Lieferant!$D$9:$BE$158,MATCH($A54,Input_Lieferant!$B$9:$B$158,0),MATCH($H$4,Input_Lieferant!$D$8:$BE$8,0))=0,"",INDEX(Input_Lieferant!$D$9:$BE$158,MATCH($A54,Input_Lieferant!$B$9:$B$158,0),MATCH($H$4,Input_Lieferant!$D$8:$BE$8,0))),"")</f>
        <v>CORSAIR MP600 PRO XT 8 TB, SSD 008</v>
      </c>
      <c r="I54" s="164"/>
    </row>
    <row r="55" spans="1:9" x14ac:dyDescent="0.4">
      <c r="A55" s="370">
        <f>IFERROR(IF(AND(A49=A50,A50=A51,A51=A52,A52=A53,A53=A54),IF(A54+1&gt;MATCH(0,Input_Lieferant!$B$9:$B$158,-1),"",A54+1),A54),"")</f>
        <v>8</v>
      </c>
      <c r="B55" s="160" t="str">
        <f t="shared" si="0"/>
        <v>MATERIAL</v>
      </c>
      <c r="C55" s="160">
        <f t="shared" si="1"/>
        <v>8</v>
      </c>
      <c r="D55" s="160" t="str">
        <f t="shared" si="2"/>
        <v>GRUN</v>
      </c>
      <c r="E55" s="160" t="str">
        <f t="shared" si="4"/>
        <v>E</v>
      </c>
      <c r="F55" s="160">
        <f>IF(A54="","",2)</f>
        <v>2</v>
      </c>
      <c r="G55" s="160" t="str">
        <f t="shared" si="3"/>
        <v>/</v>
      </c>
      <c r="H55" s="160" t="str">
        <f>_xlfn.IFNA(IF(INDEX(Input_Lieferant!$D$9:$BE$158,MATCH($A55,Input_Lieferant!$B$9:$B$158,0),MATCH($H$1,Input_Lieferant!$D$8:$BE$8,0))=0,"",INDEX(Input_Lieferant!$D$9:$BE$158,MATCH($A55,Input_Lieferant!$B$9:$B$158,0),MATCH($H$1,Input_Lieferant!$D$8:$BE$8,0))),"")</f>
        <v>CORSAIR MP600 PRO XT 8 TB, SSD 008</v>
      </c>
      <c r="I55" s="164"/>
    </row>
    <row r="56" spans="1:9" x14ac:dyDescent="0.4">
      <c r="A56" s="370">
        <f>IFERROR(IF(AND(A50=A51,A51=A52,A52=A53,A53=A54,A54=A55),IF(A55+1&gt;MATCH(0,Input_Lieferant!$B$9:$B$158,-1),"",A55+1),A55),"")</f>
        <v>9</v>
      </c>
      <c r="B56" s="160" t="str">
        <f t="shared" si="0"/>
        <v>MATERIAL</v>
      </c>
      <c r="C56" s="160">
        <f t="shared" si="1"/>
        <v>9</v>
      </c>
      <c r="D56" s="160" t="str">
        <f t="shared" si="2"/>
        <v>GRUN</v>
      </c>
      <c r="E56" s="160" t="str">
        <f t="shared" si="4"/>
        <v>D</v>
      </c>
      <c r="F56" s="160">
        <f>IF(A56="","",1)</f>
        <v>1</v>
      </c>
      <c r="G56" s="160" t="str">
        <f t="shared" si="3"/>
        <v/>
      </c>
      <c r="H56" s="160" t="str">
        <f>_xlfn.IFNA(IF(INDEX(Input_Lieferant!$D$9:$BE$158,MATCH($A56,Input_Lieferant!$B$9:$B$158,0),MATCH($H$6,Input_Lieferant!$D$8:$BE$8,0))=0,"",INDEX(Input_Lieferant!$D$9:$BE$158,MATCH($A56,Input_Lieferant!$B$9:$B$158,0),MATCH($H$6,Input_Lieferant!$D$8:$BE$8,0))),"")</f>
        <v>CORSAIR MP600 PRO XT 8 TB, SSD 009</v>
      </c>
      <c r="I56" s="164"/>
    </row>
    <row r="57" spans="1:9" x14ac:dyDescent="0.4">
      <c r="A57" s="370">
        <f>IFERROR(IF(AND(A51=A52,A52=A53,A53=A54,A54=A55,A55=A56),IF(A56+1&gt;MATCH(0,Input_Lieferant!$B$9:$B$158,-1),"",A56+1),A56),"")</f>
        <v>9</v>
      </c>
      <c r="B57" s="160" t="str">
        <f t="shared" si="0"/>
        <v>MATERIAL</v>
      </c>
      <c r="C57" s="160">
        <f t="shared" si="1"/>
        <v>9</v>
      </c>
      <c r="D57" s="160" t="str">
        <f t="shared" si="2"/>
        <v>GRUN</v>
      </c>
      <c r="E57" s="160" t="str">
        <f t="shared" si="4"/>
        <v>D</v>
      </c>
      <c r="F57" s="160">
        <f>IF(A56="","",2)</f>
        <v>2</v>
      </c>
      <c r="G57" s="160" t="str">
        <f t="shared" si="3"/>
        <v>/</v>
      </c>
      <c r="H57" s="160" t="str">
        <f>_xlfn.IFNA(IF(INDEX(Input_Lieferant!$D$9:$BE$158,MATCH($A57,Input_Lieferant!$B$9:$B$158,0),MATCH($H$3,Input_Lieferant!$D$8:$BE$8,0))=0,"",INDEX(Input_Lieferant!$D$9:$BE$158,MATCH($A57,Input_Lieferant!$B$9:$B$158,0),MATCH($H$3,Input_Lieferant!$D$8:$BE$8,0))),"")</f>
        <v>CORSAIR MP600 PRO XT 8 TB, SSD 009</v>
      </c>
      <c r="I57" s="164"/>
    </row>
    <row r="58" spans="1:9" x14ac:dyDescent="0.4">
      <c r="A58" s="370">
        <f>IFERROR(IF(AND(A52=A53,A53=A54,A54=A55,A55=A56,A56=A57),IF(A57+1&gt;MATCH(0,Input_Lieferant!$B$9:$B$158,-1),"",A57+1),A57),"")</f>
        <v>9</v>
      </c>
      <c r="B58" s="160" t="str">
        <f t="shared" si="0"/>
        <v>MATERIAL</v>
      </c>
      <c r="C58" s="160">
        <f t="shared" si="1"/>
        <v>9</v>
      </c>
      <c r="D58" s="160" t="str">
        <f t="shared" si="2"/>
        <v>GRUN</v>
      </c>
      <c r="E58" s="160" t="str">
        <f t="shared" si="4"/>
        <v>F</v>
      </c>
      <c r="F58" s="160">
        <f>IF(A58="","",1)</f>
        <v>1</v>
      </c>
      <c r="G58" s="160" t="str">
        <f t="shared" si="3"/>
        <v/>
      </c>
      <c r="H58" s="160" t="str">
        <f>_xlfn.IFNA(IF(INDEX(Input_Lieferant!$D$9:$BE$158,MATCH($A58,Input_Lieferant!$B$9:$B$158,0),MATCH($H$5,Input_Lieferant!$D$8:$BE$8,0))=0,"",INDEX(Input_Lieferant!$D$9:$BE$158,MATCH($A58,Input_Lieferant!$B$9:$B$158,0),MATCH($H$5,Input_Lieferant!$D$8:$BE$8,0))),"")</f>
        <v>CORSAIR MP600 PRO XT 8 TB, SSD 009</v>
      </c>
      <c r="I58" s="164"/>
    </row>
    <row r="59" spans="1:9" x14ac:dyDescent="0.4">
      <c r="A59" s="370">
        <f>IFERROR(IF(AND(A53=A54,A54=A55,A55=A56,A56=A57,A57=A58),IF(A58+1&gt;MATCH(0,Input_Lieferant!$B$9:$B$158,-1),"",A58+1),A58),"")</f>
        <v>9</v>
      </c>
      <c r="B59" s="160" t="str">
        <f t="shared" si="0"/>
        <v>MATERIAL</v>
      </c>
      <c r="C59" s="160">
        <f t="shared" si="1"/>
        <v>9</v>
      </c>
      <c r="D59" s="160" t="str">
        <f t="shared" si="2"/>
        <v>GRUN</v>
      </c>
      <c r="E59" s="160" t="str">
        <f t="shared" si="4"/>
        <v>F</v>
      </c>
      <c r="F59" s="160">
        <f>IF(A59="","",1)</f>
        <v>1</v>
      </c>
      <c r="G59" s="160" t="str">
        <f t="shared" si="3"/>
        <v/>
      </c>
      <c r="H59" s="160" t="str">
        <f>_xlfn.IFNA(IF(INDEX(Input_Lieferant!$D$9:$BE$158,MATCH($A59,Input_Lieferant!$B$9:$B$158,0),MATCH($H$2,Input_Lieferant!$D$8:$BE$8,0))=0,"",INDEX(Input_Lieferant!$D$9:$BE$158,MATCH($A59,Input_Lieferant!$B$9:$B$158,0),MATCH($H$2,Input_Lieferant!$D$8:$BE$8,0))),"")</f>
        <v>CORSAIR MP600 PRO XT 8 TB, SSD 009</v>
      </c>
      <c r="I59" s="164"/>
    </row>
    <row r="60" spans="1:9" x14ac:dyDescent="0.4">
      <c r="A60" s="370">
        <f>IFERROR(IF(AND(A54=A55,A55=A56,A56=A57,A57=A58,A58=A59),IF(A59+1&gt;MATCH(0,Input_Lieferant!$B$9:$B$158,-1),"",A59+1),A59),"")</f>
        <v>9</v>
      </c>
      <c r="B60" s="160" t="str">
        <f t="shared" si="0"/>
        <v>MATERIAL</v>
      </c>
      <c r="C60" s="160">
        <f t="shared" si="1"/>
        <v>9</v>
      </c>
      <c r="D60" s="160" t="str">
        <f t="shared" si="2"/>
        <v>GRUN</v>
      </c>
      <c r="E60" s="160" t="str">
        <f t="shared" si="4"/>
        <v>E</v>
      </c>
      <c r="F60" s="160">
        <f>IF(A59="","",2)</f>
        <v>2</v>
      </c>
      <c r="G60" s="160" t="str">
        <f t="shared" si="3"/>
        <v>/</v>
      </c>
      <c r="H60" s="160" t="str">
        <f>_xlfn.IFNA(IF(INDEX(Input_Lieferant!$D$9:$BE$158,MATCH($A60,Input_Lieferant!$B$9:$B$158,0),MATCH($H$4,Input_Lieferant!$D$8:$BE$8,0))=0,"",INDEX(Input_Lieferant!$D$9:$BE$158,MATCH($A60,Input_Lieferant!$B$9:$B$158,0),MATCH($H$4,Input_Lieferant!$D$8:$BE$8,0))),"")</f>
        <v>CORSAIR MP600 PRO XT 8 TB, SSD 009</v>
      </c>
      <c r="I60" s="164"/>
    </row>
    <row r="61" spans="1:9" x14ac:dyDescent="0.4">
      <c r="A61" s="370">
        <f>IFERROR(IF(AND(A55=A56,A56=A57,A57=A58,A58=A59,A59=A60),IF(A60+1&gt;MATCH(0,Input_Lieferant!$B$9:$B$158,-1),"",A60+1),A60),"")</f>
        <v>9</v>
      </c>
      <c r="B61" s="160" t="str">
        <f t="shared" si="0"/>
        <v>MATERIAL</v>
      </c>
      <c r="C61" s="160">
        <f t="shared" si="1"/>
        <v>9</v>
      </c>
      <c r="D61" s="160" t="str">
        <f t="shared" si="2"/>
        <v>GRUN</v>
      </c>
      <c r="E61" s="160" t="str">
        <f t="shared" si="4"/>
        <v>E</v>
      </c>
      <c r="F61" s="160">
        <f>IF(A61="","",1)</f>
        <v>1</v>
      </c>
      <c r="G61" s="160" t="str">
        <f t="shared" si="3"/>
        <v/>
      </c>
      <c r="H61" s="160" t="str">
        <f>_xlfn.IFNA(IF(INDEX(Input_Lieferant!$D$9:$BE$158,MATCH($A61,Input_Lieferant!$B$9:$B$158,0),MATCH($H$1,Input_Lieferant!$D$8:$BE$8,0))=0,"",INDEX(Input_Lieferant!$D$9:$BE$158,MATCH($A61,Input_Lieferant!$B$9:$B$158,0),MATCH($H$1,Input_Lieferant!$D$8:$BE$8,0))),"")</f>
        <v>CORSAIR MP600 PRO XT 8 TB, SSD 009</v>
      </c>
      <c r="I61" s="164"/>
    </row>
    <row r="62" spans="1:9" x14ac:dyDescent="0.4">
      <c r="A62" s="370">
        <f>IFERROR(IF(AND(A56=A57,A57=A58,A58=A59,A59=A60,A60=A61),IF(A61+1&gt;MATCH(0,Input_Lieferant!$B$9:$B$158,-1),"",A61+1),A61),"")</f>
        <v>10</v>
      </c>
      <c r="B62" s="160" t="str">
        <f t="shared" si="0"/>
        <v>MATERIAL</v>
      </c>
      <c r="C62" s="160">
        <f t="shared" si="1"/>
        <v>10</v>
      </c>
      <c r="D62" s="160" t="str">
        <f t="shared" si="2"/>
        <v>GRUN</v>
      </c>
      <c r="E62" s="160" t="str">
        <f t="shared" si="4"/>
        <v>D</v>
      </c>
      <c r="F62" s="160">
        <f>IF(A61="","",2)</f>
        <v>2</v>
      </c>
      <c r="G62" s="160" t="str">
        <f t="shared" si="3"/>
        <v>/</v>
      </c>
      <c r="H62" s="160" t="str">
        <f>_xlfn.IFNA(IF(INDEX(Input_Lieferant!$D$9:$BE$158,MATCH($A62,Input_Lieferant!$B$9:$B$158,0),MATCH($H$6,Input_Lieferant!$D$8:$BE$8,0))=0,"",INDEX(Input_Lieferant!$D$9:$BE$158,MATCH($A62,Input_Lieferant!$B$9:$B$158,0),MATCH($H$6,Input_Lieferant!$D$8:$BE$8,0))),"")</f>
        <v>CORSAIR MP600 PRO XT 8 TB, SSD 010</v>
      </c>
      <c r="I62" s="164"/>
    </row>
    <row r="63" spans="1:9" x14ac:dyDescent="0.4">
      <c r="A63" s="370">
        <f>IFERROR(IF(AND(A57=A58,A58=A59,A59=A60,A60=A61,A61=A62),IF(A62+1&gt;MATCH(0,Input_Lieferant!$B$9:$B$158,-1),"",A62+1),A62),"")</f>
        <v>10</v>
      </c>
      <c r="B63" s="160" t="str">
        <f t="shared" si="0"/>
        <v>MATERIAL</v>
      </c>
      <c r="C63" s="160">
        <f t="shared" si="1"/>
        <v>10</v>
      </c>
      <c r="D63" s="160" t="str">
        <f t="shared" si="2"/>
        <v>GRUN</v>
      </c>
      <c r="E63" s="160" t="str">
        <f t="shared" si="4"/>
        <v>D</v>
      </c>
      <c r="F63" s="160">
        <f>IF(A63="","",1)</f>
        <v>1</v>
      </c>
      <c r="G63" s="160" t="str">
        <f t="shared" si="3"/>
        <v/>
      </c>
      <c r="H63" s="160" t="str">
        <f>_xlfn.IFNA(IF(INDEX(Input_Lieferant!$D$9:$BE$158,MATCH($A63,Input_Lieferant!$B$9:$B$158,0),MATCH($H$3,Input_Lieferant!$D$8:$BE$8,0))=0,"",INDEX(Input_Lieferant!$D$9:$BE$158,MATCH($A63,Input_Lieferant!$B$9:$B$158,0),MATCH($H$3,Input_Lieferant!$D$8:$BE$8,0))),"")</f>
        <v>CORSAIR MP600 PRO XT 8 TB, SSD 010</v>
      </c>
      <c r="I63" s="164"/>
    </row>
    <row r="64" spans="1:9" x14ac:dyDescent="0.4">
      <c r="A64" s="370">
        <f>IFERROR(IF(AND(A58=A59,A59=A60,A60=A61,A61=A62,A62=A63),IF(A63+1&gt;MATCH(0,Input_Lieferant!$B$9:$B$158,-1),"",A63+1),A63),"")</f>
        <v>10</v>
      </c>
      <c r="B64" s="160" t="str">
        <f t="shared" si="0"/>
        <v>MATERIAL</v>
      </c>
      <c r="C64" s="160">
        <f t="shared" si="1"/>
        <v>10</v>
      </c>
      <c r="D64" s="160" t="str">
        <f t="shared" si="2"/>
        <v>GRUN</v>
      </c>
      <c r="E64" s="160" t="str">
        <f t="shared" si="4"/>
        <v>F</v>
      </c>
      <c r="F64" s="160">
        <f>IF(A63="","",2)</f>
        <v>2</v>
      </c>
      <c r="G64" s="160" t="str">
        <f t="shared" si="3"/>
        <v>/</v>
      </c>
      <c r="H64" s="160" t="str">
        <f>_xlfn.IFNA(IF(INDEX(Input_Lieferant!$D$9:$BE$158,MATCH($A64,Input_Lieferant!$B$9:$B$158,0),MATCH($H$5,Input_Lieferant!$D$8:$BE$8,0))=0,"",INDEX(Input_Lieferant!$D$9:$BE$158,MATCH($A64,Input_Lieferant!$B$9:$B$158,0),MATCH($H$5,Input_Lieferant!$D$8:$BE$8,0))),"")</f>
        <v>CORSAIR MP600 PRO XT 8 TB, SSD 010</v>
      </c>
      <c r="I64" s="164"/>
    </row>
    <row r="65" spans="1:9" x14ac:dyDescent="0.4">
      <c r="A65" s="370">
        <f>IFERROR(IF(AND(A59=A60,A60=A61,A61=A62,A62=A63,A63=A64),IF(A64+1&gt;MATCH(0,Input_Lieferant!$B$9:$B$158,-1),"",A64+1),A64),"")</f>
        <v>10</v>
      </c>
      <c r="B65" s="160" t="str">
        <f t="shared" si="0"/>
        <v>MATERIAL</v>
      </c>
      <c r="C65" s="160">
        <f t="shared" si="1"/>
        <v>10</v>
      </c>
      <c r="D65" s="160" t="str">
        <f t="shared" si="2"/>
        <v>GRUN</v>
      </c>
      <c r="E65" s="160" t="str">
        <f t="shared" si="4"/>
        <v>F</v>
      </c>
      <c r="F65" s="160">
        <f>IF(A65="","",1)</f>
        <v>1</v>
      </c>
      <c r="G65" s="160" t="str">
        <f t="shared" si="3"/>
        <v/>
      </c>
      <c r="H65" s="160" t="str">
        <f>_xlfn.IFNA(IF(INDEX(Input_Lieferant!$D$9:$BE$158,MATCH($A65,Input_Lieferant!$B$9:$B$158,0),MATCH($H$2,Input_Lieferant!$D$8:$BE$8,0))=0,"",INDEX(Input_Lieferant!$D$9:$BE$158,MATCH($A65,Input_Lieferant!$B$9:$B$158,0),MATCH($H$2,Input_Lieferant!$D$8:$BE$8,0))),"")</f>
        <v>CORSAIR MP600 PRO XT 8 TB, SSD 010</v>
      </c>
      <c r="I65" s="164"/>
    </row>
    <row r="66" spans="1:9" x14ac:dyDescent="0.4">
      <c r="A66" s="370">
        <f>IFERROR(IF(AND(A60=A61,A61=A62,A62=A63,A63=A64,A64=A65),IF(A65+1&gt;MATCH(0,Input_Lieferant!$B$9:$B$158,-1),"",A65+1),A65),"")</f>
        <v>10</v>
      </c>
      <c r="B66" s="160" t="str">
        <f t="shared" si="0"/>
        <v>MATERIAL</v>
      </c>
      <c r="C66" s="160">
        <f t="shared" si="1"/>
        <v>10</v>
      </c>
      <c r="D66" s="160" t="str">
        <f t="shared" si="2"/>
        <v>GRUN</v>
      </c>
      <c r="E66" s="160" t="str">
        <f t="shared" si="4"/>
        <v>E</v>
      </c>
      <c r="F66" s="160">
        <f>IF(A65="","",2)</f>
        <v>2</v>
      </c>
      <c r="G66" s="160" t="str">
        <f t="shared" si="3"/>
        <v>/</v>
      </c>
      <c r="H66" s="160" t="str">
        <f>_xlfn.IFNA(IF(INDEX(Input_Lieferant!$D$9:$BE$158,MATCH($A66,Input_Lieferant!$B$9:$B$158,0),MATCH($H$4,Input_Lieferant!$D$8:$BE$8,0))=0,"",INDEX(Input_Lieferant!$D$9:$BE$158,MATCH($A66,Input_Lieferant!$B$9:$B$158,0),MATCH($H$4,Input_Lieferant!$D$8:$BE$8,0))),"")</f>
        <v>CORSAIR MP600 PRO XT 8 TB, SSD 010</v>
      </c>
      <c r="I66" s="164"/>
    </row>
    <row r="67" spans="1:9" x14ac:dyDescent="0.4">
      <c r="A67" s="370">
        <f>IFERROR(IF(AND(A61=A62,A62=A63,A63=A64,A64=A65,A65=A66),IF(A66+1&gt;MATCH(0,Input_Lieferant!$B$9:$B$158,-1),"",A66+1),A66),"")</f>
        <v>10</v>
      </c>
      <c r="B67" s="160" t="str">
        <f t="shared" si="0"/>
        <v>MATERIAL</v>
      </c>
      <c r="C67" s="160">
        <f t="shared" si="1"/>
        <v>10</v>
      </c>
      <c r="D67" s="160" t="str">
        <f t="shared" si="2"/>
        <v>GRUN</v>
      </c>
      <c r="E67" s="160" t="str">
        <f t="shared" si="4"/>
        <v>E</v>
      </c>
      <c r="F67" s="160">
        <f>IF(A67="","",1)</f>
        <v>1</v>
      </c>
      <c r="G67" s="160" t="str">
        <f t="shared" si="3"/>
        <v/>
      </c>
      <c r="H67" s="160" t="str">
        <f>_xlfn.IFNA(IF(INDEX(Input_Lieferant!$D$9:$BE$158,MATCH($A67,Input_Lieferant!$B$9:$B$158,0),MATCH($H$1,Input_Lieferant!$D$8:$BE$8,0))=0,"",INDEX(Input_Lieferant!$D$9:$BE$158,MATCH($A67,Input_Lieferant!$B$9:$B$158,0),MATCH($H$1,Input_Lieferant!$D$8:$BE$8,0))),"")</f>
        <v>CORSAIR MP600 PRO XT 8 TB, SSD 010</v>
      </c>
      <c r="I67" s="164"/>
    </row>
    <row r="68" spans="1:9" x14ac:dyDescent="0.4">
      <c r="A68" s="370">
        <f>IFERROR(IF(AND(A62=A63,A63=A64,A64=A65,A65=A66,A66=A67),IF(A67+1&gt;MATCH(0,Input_Lieferant!$B$9:$B$158,-1),"",A67+1),A67),"")</f>
        <v>11</v>
      </c>
      <c r="B68" s="160" t="str">
        <f t="shared" si="0"/>
        <v>MATERIAL</v>
      </c>
      <c r="C68" s="160">
        <f t="shared" si="1"/>
        <v>11</v>
      </c>
      <c r="D68" s="160" t="str">
        <f t="shared" si="2"/>
        <v>GRUN</v>
      </c>
      <c r="E68" s="160" t="str">
        <f t="shared" si="4"/>
        <v>D</v>
      </c>
      <c r="F68" s="160">
        <f>IF(A67="","",2)</f>
        <v>2</v>
      </c>
      <c r="G68" s="160" t="str">
        <f t="shared" si="3"/>
        <v>/</v>
      </c>
      <c r="H68" s="160" t="str">
        <f>_xlfn.IFNA(IF(INDEX(Input_Lieferant!$D$9:$BE$158,MATCH($A68,Input_Lieferant!$B$9:$B$158,0),MATCH($H$6,Input_Lieferant!$D$8:$BE$8,0))=0,"",INDEX(Input_Lieferant!$D$9:$BE$158,MATCH($A68,Input_Lieferant!$B$9:$B$158,0),MATCH($H$6,Input_Lieferant!$D$8:$BE$8,0))),"")</f>
        <v>CORSAIR MP600 PRO XT 8 TB, SSD 011</v>
      </c>
      <c r="I68" s="164"/>
    </row>
    <row r="69" spans="1:9" x14ac:dyDescent="0.4">
      <c r="A69" s="370">
        <f>IFERROR(IF(AND(A63=A64,A64=A65,A65=A66,A66=A67,A67=A68),IF(A68+1&gt;MATCH(0,Input_Lieferant!$B$9:$B$158,-1),"",A68+1),A68),"")</f>
        <v>11</v>
      </c>
      <c r="B69" s="160" t="str">
        <f t="shared" si="0"/>
        <v>MATERIAL</v>
      </c>
      <c r="C69" s="160">
        <f t="shared" si="1"/>
        <v>11</v>
      </c>
      <c r="D69" s="160" t="str">
        <f t="shared" si="2"/>
        <v>GRUN</v>
      </c>
      <c r="E69" s="160" t="str">
        <f t="shared" si="4"/>
        <v>D</v>
      </c>
      <c r="F69" s="160">
        <f>IF(A69="","",1)</f>
        <v>1</v>
      </c>
      <c r="G69" s="160" t="str">
        <f t="shared" si="3"/>
        <v/>
      </c>
      <c r="H69" s="160" t="str">
        <f>_xlfn.IFNA(IF(INDEX(Input_Lieferant!$D$9:$BE$158,MATCH($A69,Input_Lieferant!$B$9:$B$158,0),MATCH($H$3,Input_Lieferant!$D$8:$BE$8,0))=0,"",INDEX(Input_Lieferant!$D$9:$BE$158,MATCH($A69,Input_Lieferant!$B$9:$B$158,0),MATCH($H$3,Input_Lieferant!$D$8:$BE$8,0))),"")</f>
        <v>CORSAIR MP600 PRO XT 8 TB, SSD 011</v>
      </c>
      <c r="I69" s="164"/>
    </row>
    <row r="70" spans="1:9" x14ac:dyDescent="0.4">
      <c r="A70" s="370">
        <f>IFERROR(IF(AND(A64=A65,A65=A66,A66=A67,A67=A68,A68=A69),IF(A69+1&gt;MATCH(0,Input_Lieferant!$B$9:$B$158,-1),"",A69+1),A69),"")</f>
        <v>11</v>
      </c>
      <c r="B70" s="160" t="str">
        <f t="shared" si="0"/>
        <v>MATERIAL</v>
      </c>
      <c r="C70" s="160">
        <f t="shared" si="1"/>
        <v>11</v>
      </c>
      <c r="D70" s="160" t="str">
        <f t="shared" si="2"/>
        <v>GRUN</v>
      </c>
      <c r="E70" s="160" t="str">
        <f t="shared" si="4"/>
        <v>F</v>
      </c>
      <c r="F70" s="160">
        <f>IF(A69="","",2)</f>
        <v>2</v>
      </c>
      <c r="G70" s="160" t="str">
        <f t="shared" si="3"/>
        <v>/</v>
      </c>
      <c r="H70" s="160" t="str">
        <f>_xlfn.IFNA(IF(INDEX(Input_Lieferant!$D$9:$BE$158,MATCH($A70,Input_Lieferant!$B$9:$B$158,0),MATCH($H$5,Input_Lieferant!$D$8:$BE$8,0))=0,"",INDEX(Input_Lieferant!$D$9:$BE$158,MATCH($A70,Input_Lieferant!$B$9:$B$158,0),MATCH($H$5,Input_Lieferant!$D$8:$BE$8,0))),"")</f>
        <v>CORSAIR MP600 PRO XT 8 TB, SSD 011</v>
      </c>
      <c r="I70" s="164"/>
    </row>
    <row r="71" spans="1:9" x14ac:dyDescent="0.4">
      <c r="A71" s="370">
        <f>IFERROR(IF(AND(A65=A66,A66=A67,A67=A68,A68=A69,A69=A70),IF(A70+1&gt;MATCH(0,Input_Lieferant!$B$9:$B$158,-1),"",A70+1),A70),"")</f>
        <v>11</v>
      </c>
      <c r="B71" s="160" t="str">
        <f t="shared" si="0"/>
        <v>MATERIAL</v>
      </c>
      <c r="C71" s="160">
        <f t="shared" si="1"/>
        <v>11</v>
      </c>
      <c r="D71" s="160" t="str">
        <f t="shared" si="2"/>
        <v>GRUN</v>
      </c>
      <c r="E71" s="160" t="str">
        <f t="shared" si="4"/>
        <v>F</v>
      </c>
      <c r="F71" s="160">
        <f>IF(A71="","",1)</f>
        <v>1</v>
      </c>
      <c r="G71" s="160" t="str">
        <f t="shared" si="3"/>
        <v/>
      </c>
      <c r="H71" s="160" t="str">
        <f>_xlfn.IFNA(IF(INDEX(Input_Lieferant!$D$9:$BE$158,MATCH($A71,Input_Lieferant!$B$9:$B$158,0),MATCH($H$2,Input_Lieferant!$D$8:$BE$8,0))=0,"",INDEX(Input_Lieferant!$D$9:$BE$158,MATCH($A71,Input_Lieferant!$B$9:$B$158,0),MATCH($H$2,Input_Lieferant!$D$8:$BE$8,0))),"")</f>
        <v>CORSAIR MP600 PRO XT 8 TB, SSD 011</v>
      </c>
      <c r="I71" s="164"/>
    </row>
    <row r="72" spans="1:9" x14ac:dyDescent="0.4">
      <c r="A72" s="370">
        <f>IFERROR(IF(AND(A66=A67,A67=A68,A68=A69,A69=A70,A70=A71),IF(A71+1&gt;MATCH(0,Input_Lieferant!$B$9:$B$158,-1),"",A71+1),A71),"")</f>
        <v>11</v>
      </c>
      <c r="B72" s="160" t="str">
        <f t="shared" ref="B72:B135" si="5">IF(A72&lt;&gt;"","MATERIAL","")</f>
        <v>MATERIAL</v>
      </c>
      <c r="C72" s="160">
        <f t="shared" ref="C72:C135" si="6">A72</f>
        <v>11</v>
      </c>
      <c r="D72" s="160" t="str">
        <f t="shared" ref="D72:D135" si="7">IF(A72&lt;&gt;"","GRUN","")</f>
        <v>GRUN</v>
      </c>
      <c r="E72" s="160" t="str">
        <f t="shared" si="4"/>
        <v>E</v>
      </c>
      <c r="F72" s="160">
        <f>IF(A71="","",2)</f>
        <v>2</v>
      </c>
      <c r="G72" s="160" t="str">
        <f t="shared" ref="G72:G135" si="8">IF(F72=2,"/","")</f>
        <v>/</v>
      </c>
      <c r="H72" s="160" t="str">
        <f>_xlfn.IFNA(IF(INDEX(Input_Lieferant!$D$9:$BE$158,MATCH($A72,Input_Lieferant!$B$9:$B$158,0),MATCH($H$4,Input_Lieferant!$D$8:$BE$8,0))=0,"",INDEX(Input_Lieferant!$D$9:$BE$158,MATCH($A72,Input_Lieferant!$B$9:$B$158,0),MATCH($H$4,Input_Lieferant!$D$8:$BE$8,0))),"")</f>
        <v>CORSAIR MP600 PRO XT 8 TB, SSD 011</v>
      </c>
      <c r="I72" s="164"/>
    </row>
    <row r="73" spans="1:9" x14ac:dyDescent="0.4">
      <c r="A73" s="370">
        <f>IFERROR(IF(AND(A67=A68,A68=A69,A69=A70,A70=A71,A71=A72),IF(A72+1&gt;MATCH(0,Input_Lieferant!$B$9:$B$158,-1),"",A72+1),A72),"")</f>
        <v>11</v>
      </c>
      <c r="B73" s="160" t="str">
        <f t="shared" si="5"/>
        <v>MATERIAL</v>
      </c>
      <c r="C73" s="160">
        <f t="shared" si="6"/>
        <v>11</v>
      </c>
      <c r="D73" s="160" t="str">
        <f t="shared" si="7"/>
        <v>GRUN</v>
      </c>
      <c r="E73" s="160" t="str">
        <f t="shared" si="4"/>
        <v>E</v>
      </c>
      <c r="F73" s="160">
        <f>IF(A73="","",1)</f>
        <v>1</v>
      </c>
      <c r="G73" s="160" t="str">
        <f t="shared" si="8"/>
        <v/>
      </c>
      <c r="H73" s="160" t="str">
        <f>_xlfn.IFNA(IF(INDEX(Input_Lieferant!$D$9:$BE$158,MATCH($A73,Input_Lieferant!$B$9:$B$158,0),MATCH($H$1,Input_Lieferant!$D$8:$BE$8,0))=0,"",INDEX(Input_Lieferant!$D$9:$BE$158,MATCH($A73,Input_Lieferant!$B$9:$B$158,0),MATCH($H$1,Input_Lieferant!$D$8:$BE$8,0))),"")</f>
        <v>CORSAIR MP600 PRO XT 8 TB, SSD 011</v>
      </c>
      <c r="I73" s="164"/>
    </row>
    <row r="74" spans="1:9" x14ac:dyDescent="0.4">
      <c r="A74" s="370">
        <f>IFERROR(IF(AND(A68=A69,A69=A70,A70=A71,A71=A72,A72=A73),IF(A73+1&gt;MATCH(0,Input_Lieferant!$B$9:$B$158,-1),"",A73+1),A73),"")</f>
        <v>12</v>
      </c>
      <c r="B74" s="160" t="str">
        <f t="shared" si="5"/>
        <v>MATERIAL</v>
      </c>
      <c r="C74" s="160">
        <f t="shared" si="6"/>
        <v>12</v>
      </c>
      <c r="D74" s="160" t="str">
        <f t="shared" si="7"/>
        <v>GRUN</v>
      </c>
      <c r="E74" s="160" t="str">
        <f t="shared" si="4"/>
        <v>D</v>
      </c>
      <c r="F74" s="160">
        <f>IF(A73="","",2)</f>
        <v>2</v>
      </c>
      <c r="G74" s="160" t="str">
        <f t="shared" si="8"/>
        <v>/</v>
      </c>
      <c r="H74" s="160" t="str">
        <f>_xlfn.IFNA(IF(INDEX(Input_Lieferant!$D$9:$BE$158,MATCH($A74,Input_Lieferant!$B$9:$B$158,0),MATCH($H$6,Input_Lieferant!$D$8:$BE$8,0))=0,"",INDEX(Input_Lieferant!$D$9:$BE$158,MATCH($A74,Input_Lieferant!$B$9:$B$158,0),MATCH($H$6,Input_Lieferant!$D$8:$BE$8,0))),"")</f>
        <v>CORSAIR MP600 PRO XT 8 TB, SSD 012</v>
      </c>
      <c r="I74" s="164"/>
    </row>
    <row r="75" spans="1:9" x14ac:dyDescent="0.4">
      <c r="A75" s="370">
        <f>IFERROR(IF(AND(A69=A70,A70=A71,A71=A72,A72=A73,A73=A74),IF(A74+1&gt;MATCH(0,Input_Lieferant!$B$9:$B$158,-1),"",A74+1),A74),"")</f>
        <v>12</v>
      </c>
      <c r="B75" s="160" t="str">
        <f t="shared" si="5"/>
        <v>MATERIAL</v>
      </c>
      <c r="C75" s="160">
        <f t="shared" si="6"/>
        <v>12</v>
      </c>
      <c r="D75" s="160" t="str">
        <f t="shared" si="7"/>
        <v>GRUN</v>
      </c>
      <c r="E75" s="160" t="str">
        <f t="shared" si="4"/>
        <v>D</v>
      </c>
      <c r="F75" s="160">
        <f>IF(A75="","",1)</f>
        <v>1</v>
      </c>
      <c r="G75" s="160" t="str">
        <f t="shared" si="8"/>
        <v/>
      </c>
      <c r="H75" s="160" t="str">
        <f>_xlfn.IFNA(IF(INDEX(Input_Lieferant!$D$9:$BE$158,MATCH($A75,Input_Lieferant!$B$9:$B$158,0),MATCH($H$3,Input_Lieferant!$D$8:$BE$8,0))=0,"",INDEX(Input_Lieferant!$D$9:$BE$158,MATCH($A75,Input_Lieferant!$B$9:$B$158,0),MATCH($H$3,Input_Lieferant!$D$8:$BE$8,0))),"")</f>
        <v>CORSAIR MP600 PRO XT 8 TB, SSD 012</v>
      </c>
      <c r="I75" s="164"/>
    </row>
    <row r="76" spans="1:9" x14ac:dyDescent="0.4">
      <c r="A76" s="370">
        <f>IFERROR(IF(AND(A70=A71,A71=A72,A72=A73,A73=A74,A74=A75),IF(A75+1&gt;MATCH(0,Input_Lieferant!$B$9:$B$158,-1),"",A75+1),A75),"")</f>
        <v>12</v>
      </c>
      <c r="B76" s="160" t="str">
        <f t="shared" si="5"/>
        <v>MATERIAL</v>
      </c>
      <c r="C76" s="160">
        <f t="shared" si="6"/>
        <v>12</v>
      </c>
      <c r="D76" s="160" t="str">
        <f t="shared" si="7"/>
        <v>GRUN</v>
      </c>
      <c r="E76" s="160" t="str">
        <f t="shared" si="4"/>
        <v>F</v>
      </c>
      <c r="F76" s="160">
        <f>IF(A76="","",1)</f>
        <v>1</v>
      </c>
      <c r="G76" s="160" t="str">
        <f t="shared" si="8"/>
        <v/>
      </c>
      <c r="H76" s="160" t="str">
        <f>_xlfn.IFNA(IF(INDEX(Input_Lieferant!$D$9:$BE$158,MATCH($A76,Input_Lieferant!$B$9:$B$158,0),MATCH($H$5,Input_Lieferant!$D$8:$BE$8,0))=0,"",INDEX(Input_Lieferant!$D$9:$BE$158,MATCH($A76,Input_Lieferant!$B$9:$B$158,0),MATCH($H$5,Input_Lieferant!$D$8:$BE$8,0))),"")</f>
        <v>CORSAIR MP600 PRO XT 8 TB, SSD 012</v>
      </c>
      <c r="I76" s="164"/>
    </row>
    <row r="77" spans="1:9" x14ac:dyDescent="0.4">
      <c r="A77" s="370">
        <f>IFERROR(IF(AND(A71=A72,A72=A73,A73=A74,A74=A75,A75=A76),IF(A76+1&gt;MATCH(0,Input_Lieferant!$B$9:$B$158,-1),"",A76+1),A76),"")</f>
        <v>12</v>
      </c>
      <c r="B77" s="160" t="str">
        <f t="shared" si="5"/>
        <v>MATERIAL</v>
      </c>
      <c r="C77" s="160">
        <f t="shared" si="6"/>
        <v>12</v>
      </c>
      <c r="D77" s="160" t="str">
        <f t="shared" si="7"/>
        <v>GRUN</v>
      </c>
      <c r="E77" s="160" t="str">
        <f t="shared" si="4"/>
        <v>F</v>
      </c>
      <c r="F77" s="160">
        <f>IF(A76="","",2)</f>
        <v>2</v>
      </c>
      <c r="G77" s="160" t="str">
        <f t="shared" si="8"/>
        <v>/</v>
      </c>
      <c r="H77" s="160" t="str">
        <f>_xlfn.IFNA(IF(INDEX(Input_Lieferant!$D$9:$BE$158,MATCH($A77,Input_Lieferant!$B$9:$B$158,0),MATCH($H$2,Input_Lieferant!$D$8:$BE$8,0))=0,"",INDEX(Input_Lieferant!$D$9:$BE$158,MATCH($A77,Input_Lieferant!$B$9:$B$158,0),MATCH($H$2,Input_Lieferant!$D$8:$BE$8,0))),"")</f>
        <v>CORSAIR MP600 PRO XT 8 TB, SSD 012</v>
      </c>
      <c r="I77" s="164"/>
    </row>
    <row r="78" spans="1:9" x14ac:dyDescent="0.4">
      <c r="A78" s="370">
        <f>IFERROR(IF(AND(A72=A73,A73=A74,A74=A75,A75=A76,A76=A77),IF(A77+1&gt;MATCH(0,Input_Lieferant!$B$9:$B$158,-1),"",A77+1),A77),"")</f>
        <v>12</v>
      </c>
      <c r="B78" s="160" t="str">
        <f t="shared" si="5"/>
        <v>MATERIAL</v>
      </c>
      <c r="C78" s="160">
        <f t="shared" si="6"/>
        <v>12</v>
      </c>
      <c r="D78" s="160" t="str">
        <f t="shared" si="7"/>
        <v>GRUN</v>
      </c>
      <c r="E78" s="160" t="str">
        <f t="shared" ref="E78:E141" si="9">IF(A78&lt;&gt;"",E72,"")</f>
        <v>E</v>
      </c>
      <c r="F78" s="160">
        <f>IF(A78="","",1)</f>
        <v>1</v>
      </c>
      <c r="G78" s="160" t="str">
        <f t="shared" si="8"/>
        <v/>
      </c>
      <c r="H78" s="160" t="str">
        <f>_xlfn.IFNA(IF(INDEX(Input_Lieferant!$D$9:$BE$158,MATCH($A78,Input_Lieferant!$B$9:$B$158,0),MATCH($H$4,Input_Lieferant!$D$8:$BE$8,0))=0,"",INDEX(Input_Lieferant!$D$9:$BE$158,MATCH($A78,Input_Lieferant!$B$9:$B$158,0),MATCH($H$4,Input_Lieferant!$D$8:$BE$8,0))),"")</f>
        <v>CORSAIR MP600 PRO XT 8 TB, SSD 012</v>
      </c>
      <c r="I78" s="164"/>
    </row>
    <row r="79" spans="1:9" x14ac:dyDescent="0.4">
      <c r="A79" s="370">
        <f>IFERROR(IF(AND(A73=A74,A74=A75,A75=A76,A76=A77,A77=A78),IF(A78+1&gt;MATCH(0,Input_Lieferant!$B$9:$B$158,-1),"",A78+1),A78),"")</f>
        <v>12</v>
      </c>
      <c r="B79" s="160" t="str">
        <f t="shared" si="5"/>
        <v>MATERIAL</v>
      </c>
      <c r="C79" s="160">
        <f t="shared" si="6"/>
        <v>12</v>
      </c>
      <c r="D79" s="160" t="str">
        <f t="shared" si="7"/>
        <v>GRUN</v>
      </c>
      <c r="E79" s="160" t="str">
        <f t="shared" si="9"/>
        <v>E</v>
      </c>
      <c r="F79" s="160">
        <f>IF(A78="","",2)</f>
        <v>2</v>
      </c>
      <c r="G79" s="160" t="str">
        <f t="shared" si="8"/>
        <v>/</v>
      </c>
      <c r="H79" s="160" t="str">
        <f>_xlfn.IFNA(IF(INDEX(Input_Lieferant!$D$9:$BE$158,MATCH($A79,Input_Lieferant!$B$9:$B$158,0),MATCH($H$1,Input_Lieferant!$D$8:$BE$8,0))=0,"",INDEX(Input_Lieferant!$D$9:$BE$158,MATCH($A79,Input_Lieferant!$B$9:$B$158,0),MATCH($H$1,Input_Lieferant!$D$8:$BE$8,0))),"")</f>
        <v>CORSAIR MP600 PRO XT 8 TB, SSD 012</v>
      </c>
      <c r="I79" s="164"/>
    </row>
    <row r="80" spans="1:9" x14ac:dyDescent="0.4">
      <c r="A80" s="370">
        <f>IFERROR(IF(AND(A74=A75,A75=A76,A76=A77,A77=A78,A78=A79),IF(A79+1&gt;MATCH(0,Input_Lieferant!$B$9:$B$158,-1),"",A79+1),A79),"")</f>
        <v>13</v>
      </c>
      <c r="B80" s="160" t="str">
        <f t="shared" si="5"/>
        <v>MATERIAL</v>
      </c>
      <c r="C80" s="160">
        <f t="shared" si="6"/>
        <v>13</v>
      </c>
      <c r="D80" s="160" t="str">
        <f t="shared" si="7"/>
        <v>GRUN</v>
      </c>
      <c r="E80" s="160" t="str">
        <f t="shared" si="9"/>
        <v>D</v>
      </c>
      <c r="F80" s="160">
        <f>IF(A80="","",1)</f>
        <v>1</v>
      </c>
      <c r="G80" s="160" t="str">
        <f t="shared" si="8"/>
        <v/>
      </c>
      <c r="H80" s="160" t="str">
        <f>_xlfn.IFNA(IF(INDEX(Input_Lieferant!$D$9:$BE$158,MATCH($A80,Input_Lieferant!$B$9:$B$158,0),MATCH($H$6,Input_Lieferant!$D$8:$BE$8,0))=0,"",INDEX(Input_Lieferant!$D$9:$BE$158,MATCH($A80,Input_Lieferant!$B$9:$B$158,0),MATCH($H$6,Input_Lieferant!$D$8:$BE$8,0))),"")</f>
        <v>CORSAIR MP600 PRO XT 8 TB, SSD 013</v>
      </c>
      <c r="I80" s="164"/>
    </row>
    <row r="81" spans="1:9" x14ac:dyDescent="0.4">
      <c r="A81" s="370">
        <f>IFERROR(IF(AND(A75=A76,A76=A77,A77=A78,A78=A79,A79=A80),IF(A80+1&gt;MATCH(0,Input_Lieferant!$B$9:$B$158,-1),"",A80+1),A80),"")</f>
        <v>13</v>
      </c>
      <c r="B81" s="160" t="str">
        <f t="shared" si="5"/>
        <v>MATERIAL</v>
      </c>
      <c r="C81" s="160">
        <f t="shared" si="6"/>
        <v>13</v>
      </c>
      <c r="D81" s="160" t="str">
        <f t="shared" si="7"/>
        <v>GRUN</v>
      </c>
      <c r="E81" s="160" t="str">
        <f t="shared" si="9"/>
        <v>D</v>
      </c>
      <c r="F81" s="160">
        <f>IF(A80="","",2)</f>
        <v>2</v>
      </c>
      <c r="G81" s="160" t="str">
        <f t="shared" si="8"/>
        <v>/</v>
      </c>
      <c r="H81" s="160" t="str">
        <f>_xlfn.IFNA(IF(INDEX(Input_Lieferant!$D$9:$BE$158,MATCH($A81,Input_Lieferant!$B$9:$B$158,0),MATCH($H$3,Input_Lieferant!$D$8:$BE$8,0))=0,"",INDEX(Input_Lieferant!$D$9:$BE$158,MATCH($A81,Input_Lieferant!$B$9:$B$158,0),MATCH($H$3,Input_Lieferant!$D$8:$BE$8,0))),"")</f>
        <v>CORSAIR MP600 PRO XT 8 TB, SSD 013</v>
      </c>
      <c r="I81" s="164"/>
    </row>
    <row r="82" spans="1:9" x14ac:dyDescent="0.4">
      <c r="A82" s="370">
        <f>IFERROR(IF(AND(A76=A77,A77=A78,A78=A79,A79=A80,A80=A81),IF(A81+1&gt;MATCH(0,Input_Lieferant!$B$9:$B$158,-1),"",A81+1),A81),"")</f>
        <v>13</v>
      </c>
      <c r="B82" s="160" t="str">
        <f t="shared" si="5"/>
        <v>MATERIAL</v>
      </c>
      <c r="C82" s="160">
        <f t="shared" si="6"/>
        <v>13</v>
      </c>
      <c r="D82" s="160" t="str">
        <f t="shared" si="7"/>
        <v>GRUN</v>
      </c>
      <c r="E82" s="160" t="str">
        <f t="shared" si="9"/>
        <v>F</v>
      </c>
      <c r="F82" s="160">
        <f>IF(A82="","",1)</f>
        <v>1</v>
      </c>
      <c r="G82" s="160" t="str">
        <f t="shared" si="8"/>
        <v/>
      </c>
      <c r="H82" s="160" t="str">
        <f>_xlfn.IFNA(IF(INDEX(Input_Lieferant!$D$9:$BE$158,MATCH($A82,Input_Lieferant!$B$9:$B$158,0),MATCH($H$5,Input_Lieferant!$D$8:$BE$8,0))=0,"",INDEX(Input_Lieferant!$D$9:$BE$158,MATCH($A82,Input_Lieferant!$B$9:$B$158,0),MATCH($H$5,Input_Lieferant!$D$8:$BE$8,0))),"")</f>
        <v>CORSAIR MP600 PRO XT 8 TB, SSD 013</v>
      </c>
      <c r="I82" s="164"/>
    </row>
    <row r="83" spans="1:9" x14ac:dyDescent="0.4">
      <c r="A83" s="370">
        <f>IFERROR(IF(AND(A77=A78,A78=A79,A79=A80,A80=A81,A81=A82),IF(A82+1&gt;MATCH(0,Input_Lieferant!$B$9:$B$158,-1),"",A82+1),A82),"")</f>
        <v>13</v>
      </c>
      <c r="B83" s="160" t="str">
        <f t="shared" si="5"/>
        <v>MATERIAL</v>
      </c>
      <c r="C83" s="160">
        <f t="shared" si="6"/>
        <v>13</v>
      </c>
      <c r="D83" s="160" t="str">
        <f t="shared" si="7"/>
        <v>GRUN</v>
      </c>
      <c r="E83" s="160" t="str">
        <f t="shared" si="9"/>
        <v>F</v>
      </c>
      <c r="F83" s="160">
        <f>IF(A82="","",2)</f>
        <v>2</v>
      </c>
      <c r="G83" s="160" t="str">
        <f t="shared" si="8"/>
        <v>/</v>
      </c>
      <c r="H83" s="160" t="str">
        <f>_xlfn.IFNA(IF(INDEX(Input_Lieferant!$D$9:$BE$158,MATCH($A83,Input_Lieferant!$B$9:$B$158,0),MATCH($H$2,Input_Lieferant!$D$8:$BE$8,0))=0,"",INDEX(Input_Lieferant!$D$9:$BE$158,MATCH($A83,Input_Lieferant!$B$9:$B$158,0),MATCH($H$2,Input_Lieferant!$D$8:$BE$8,0))),"")</f>
        <v>CORSAIR MP600 PRO XT 8 TB, SSD 013</v>
      </c>
      <c r="I83" s="164"/>
    </row>
    <row r="84" spans="1:9" x14ac:dyDescent="0.4">
      <c r="A84" s="370">
        <f>IFERROR(IF(AND(A78=A79,A79=A80,A80=A81,A81=A82,A82=A83),IF(A83+1&gt;MATCH(0,Input_Lieferant!$B$9:$B$158,-1),"",A83+1),A83),"")</f>
        <v>13</v>
      </c>
      <c r="B84" s="160" t="str">
        <f t="shared" si="5"/>
        <v>MATERIAL</v>
      </c>
      <c r="C84" s="160">
        <f t="shared" si="6"/>
        <v>13</v>
      </c>
      <c r="D84" s="160" t="str">
        <f t="shared" si="7"/>
        <v>GRUN</v>
      </c>
      <c r="E84" s="160" t="str">
        <f t="shared" si="9"/>
        <v>E</v>
      </c>
      <c r="F84" s="160">
        <f>IF(A84="","",1)</f>
        <v>1</v>
      </c>
      <c r="G84" s="160" t="str">
        <f t="shared" si="8"/>
        <v/>
      </c>
      <c r="H84" s="160" t="str">
        <f>_xlfn.IFNA(IF(INDEX(Input_Lieferant!$D$9:$BE$158,MATCH($A84,Input_Lieferant!$B$9:$B$158,0),MATCH($H$4,Input_Lieferant!$D$8:$BE$8,0))=0,"",INDEX(Input_Lieferant!$D$9:$BE$158,MATCH($A84,Input_Lieferant!$B$9:$B$158,0),MATCH($H$4,Input_Lieferant!$D$8:$BE$8,0))),"")</f>
        <v>CORSAIR MP600 PRO XT 8 TB, SSD 013</v>
      </c>
      <c r="I84" s="164"/>
    </row>
    <row r="85" spans="1:9" x14ac:dyDescent="0.4">
      <c r="A85" s="370">
        <f>IFERROR(IF(AND(A79=A80,A80=A81,A81=A82,A82=A83,A83=A84),IF(A84+1&gt;MATCH(0,Input_Lieferant!$B$9:$B$158,-1),"",A84+1),A84),"")</f>
        <v>13</v>
      </c>
      <c r="B85" s="160" t="str">
        <f t="shared" si="5"/>
        <v>MATERIAL</v>
      </c>
      <c r="C85" s="160">
        <f t="shared" si="6"/>
        <v>13</v>
      </c>
      <c r="D85" s="160" t="str">
        <f t="shared" si="7"/>
        <v>GRUN</v>
      </c>
      <c r="E85" s="160" t="str">
        <f t="shared" si="9"/>
        <v>E</v>
      </c>
      <c r="F85" s="160">
        <f>IF(A84="","",2)</f>
        <v>2</v>
      </c>
      <c r="G85" s="160" t="str">
        <f t="shared" si="8"/>
        <v>/</v>
      </c>
      <c r="H85" s="160" t="str">
        <f>_xlfn.IFNA(IF(INDEX(Input_Lieferant!$D$9:$BE$158,MATCH($A85,Input_Lieferant!$B$9:$B$158,0),MATCH($H$1,Input_Lieferant!$D$8:$BE$8,0))=0,"",INDEX(Input_Lieferant!$D$9:$BE$158,MATCH($A85,Input_Lieferant!$B$9:$B$158,0),MATCH($H$1,Input_Lieferant!$D$8:$BE$8,0))),"")</f>
        <v>CORSAIR MP600 PRO XT 8 TB, SSD 013</v>
      </c>
      <c r="I85" s="164"/>
    </row>
    <row r="86" spans="1:9" x14ac:dyDescent="0.4">
      <c r="A86" s="370">
        <f>IFERROR(IF(AND(A80=A81,A81=A82,A82=A83,A83=A84,A84=A85),IF(A85+1&gt;MATCH(0,Input_Lieferant!$B$9:$B$158,-1),"",A85+1),A85),"")</f>
        <v>14</v>
      </c>
      <c r="B86" s="160" t="str">
        <f t="shared" si="5"/>
        <v>MATERIAL</v>
      </c>
      <c r="C86" s="160">
        <f t="shared" si="6"/>
        <v>14</v>
      </c>
      <c r="D86" s="160" t="str">
        <f t="shared" si="7"/>
        <v>GRUN</v>
      </c>
      <c r="E86" s="160" t="str">
        <f t="shared" si="9"/>
        <v>D</v>
      </c>
      <c r="F86" s="160">
        <f>IF(A86="","",1)</f>
        <v>1</v>
      </c>
      <c r="G86" s="160" t="str">
        <f t="shared" si="8"/>
        <v/>
      </c>
      <c r="H86" s="160" t="str">
        <f>_xlfn.IFNA(IF(INDEX(Input_Lieferant!$D$9:$BE$158,MATCH($A86,Input_Lieferant!$B$9:$B$158,0),MATCH($H$6,Input_Lieferant!$D$8:$BE$8,0))=0,"",INDEX(Input_Lieferant!$D$9:$BE$158,MATCH($A86,Input_Lieferant!$B$9:$B$158,0),MATCH($H$6,Input_Lieferant!$D$8:$BE$8,0))),"")</f>
        <v>CORSAIR MP600 PRO XT 8 TB, SSD 014</v>
      </c>
      <c r="I86" s="164"/>
    </row>
    <row r="87" spans="1:9" x14ac:dyDescent="0.4">
      <c r="A87" s="370">
        <f>IFERROR(IF(AND(A81=A82,A82=A83,A83=A84,A84=A85,A85=A86),IF(A86+1&gt;MATCH(0,Input_Lieferant!$B$9:$B$158,-1),"",A86+1),A86),"")</f>
        <v>14</v>
      </c>
      <c r="B87" s="160" t="str">
        <f t="shared" si="5"/>
        <v>MATERIAL</v>
      </c>
      <c r="C87" s="160">
        <f t="shared" si="6"/>
        <v>14</v>
      </c>
      <c r="D87" s="160" t="str">
        <f t="shared" si="7"/>
        <v>GRUN</v>
      </c>
      <c r="E87" s="160" t="str">
        <f t="shared" si="9"/>
        <v>D</v>
      </c>
      <c r="F87" s="160">
        <f>IF(A86="","",2)</f>
        <v>2</v>
      </c>
      <c r="G87" s="160" t="str">
        <f t="shared" si="8"/>
        <v>/</v>
      </c>
      <c r="H87" s="160" t="str">
        <f>_xlfn.IFNA(IF(INDEX(Input_Lieferant!$D$9:$BE$158,MATCH($A87,Input_Lieferant!$B$9:$B$158,0),MATCH($H$3,Input_Lieferant!$D$8:$BE$8,0))=0,"",INDEX(Input_Lieferant!$D$9:$BE$158,MATCH($A87,Input_Lieferant!$B$9:$B$158,0),MATCH($H$3,Input_Lieferant!$D$8:$BE$8,0))),"")</f>
        <v>CORSAIR MP600 PRO XT 8 TB, SSD 014</v>
      </c>
      <c r="I87" s="164"/>
    </row>
    <row r="88" spans="1:9" x14ac:dyDescent="0.4">
      <c r="A88" s="370">
        <f>IFERROR(IF(AND(A82=A83,A83=A84,A84=A85,A85=A86,A86=A87),IF(A87+1&gt;MATCH(0,Input_Lieferant!$B$9:$B$158,-1),"",A87+1),A87),"")</f>
        <v>14</v>
      </c>
      <c r="B88" s="160" t="str">
        <f t="shared" si="5"/>
        <v>MATERIAL</v>
      </c>
      <c r="C88" s="160">
        <f t="shared" si="6"/>
        <v>14</v>
      </c>
      <c r="D88" s="160" t="str">
        <f t="shared" si="7"/>
        <v>GRUN</v>
      </c>
      <c r="E88" s="160" t="str">
        <f t="shared" si="9"/>
        <v>F</v>
      </c>
      <c r="F88" s="160">
        <f>IF(A88="","",1)</f>
        <v>1</v>
      </c>
      <c r="G88" s="160" t="str">
        <f t="shared" si="8"/>
        <v/>
      </c>
      <c r="H88" s="160" t="str">
        <f>_xlfn.IFNA(IF(INDEX(Input_Lieferant!$D$9:$BE$158,MATCH($A88,Input_Lieferant!$B$9:$B$158,0),MATCH($H$5,Input_Lieferant!$D$8:$BE$8,0))=0,"",INDEX(Input_Lieferant!$D$9:$BE$158,MATCH($A88,Input_Lieferant!$B$9:$B$158,0),MATCH($H$5,Input_Lieferant!$D$8:$BE$8,0))),"")</f>
        <v>CORSAIR MP600 PRO XT 8 TB, SSD 014</v>
      </c>
      <c r="I88" s="164"/>
    </row>
    <row r="89" spans="1:9" x14ac:dyDescent="0.4">
      <c r="A89" s="370">
        <f>IFERROR(IF(AND(A83=A84,A84=A85,A85=A86,A86=A87,A87=A88),IF(A88+1&gt;MATCH(0,Input_Lieferant!$B$9:$B$158,-1),"",A88+1),A88),"")</f>
        <v>14</v>
      </c>
      <c r="B89" s="160" t="str">
        <f t="shared" si="5"/>
        <v>MATERIAL</v>
      </c>
      <c r="C89" s="160">
        <f t="shared" si="6"/>
        <v>14</v>
      </c>
      <c r="D89" s="160" t="str">
        <f t="shared" si="7"/>
        <v>GRUN</v>
      </c>
      <c r="E89" s="160" t="str">
        <f t="shared" si="9"/>
        <v>F</v>
      </c>
      <c r="F89" s="160">
        <f>IF(A88="","",2)</f>
        <v>2</v>
      </c>
      <c r="G89" s="160" t="str">
        <f t="shared" si="8"/>
        <v>/</v>
      </c>
      <c r="H89" s="160" t="str">
        <f>_xlfn.IFNA(IF(INDEX(Input_Lieferant!$D$9:$BE$158,MATCH($A89,Input_Lieferant!$B$9:$B$158,0),MATCH($H$2,Input_Lieferant!$D$8:$BE$8,0))=0,"",INDEX(Input_Lieferant!$D$9:$BE$158,MATCH($A89,Input_Lieferant!$B$9:$B$158,0),MATCH($H$2,Input_Lieferant!$D$8:$BE$8,0))),"")</f>
        <v>CORSAIR MP600 PRO XT 8 TB, SSD 014</v>
      </c>
      <c r="I89" s="164"/>
    </row>
    <row r="90" spans="1:9" x14ac:dyDescent="0.4">
      <c r="A90" s="370">
        <f>IFERROR(IF(AND(A84=A85,A85=A86,A86=A87,A87=A88,A88=A89),IF(A89+1&gt;MATCH(0,Input_Lieferant!$B$9:$B$158,-1),"",A89+1),A89),"")</f>
        <v>14</v>
      </c>
      <c r="B90" s="160" t="str">
        <f t="shared" si="5"/>
        <v>MATERIAL</v>
      </c>
      <c r="C90" s="160">
        <f t="shared" si="6"/>
        <v>14</v>
      </c>
      <c r="D90" s="160" t="str">
        <f t="shared" si="7"/>
        <v>GRUN</v>
      </c>
      <c r="E90" s="160" t="str">
        <f t="shared" si="9"/>
        <v>E</v>
      </c>
      <c r="F90" s="160">
        <f>IF(A90="","",1)</f>
        <v>1</v>
      </c>
      <c r="G90" s="160" t="str">
        <f t="shared" si="8"/>
        <v/>
      </c>
      <c r="H90" s="160" t="str">
        <f>_xlfn.IFNA(IF(INDEX(Input_Lieferant!$D$9:$BE$158,MATCH($A90,Input_Lieferant!$B$9:$B$158,0),MATCH($H$4,Input_Lieferant!$D$8:$BE$8,0))=0,"",INDEX(Input_Lieferant!$D$9:$BE$158,MATCH($A90,Input_Lieferant!$B$9:$B$158,0),MATCH($H$4,Input_Lieferant!$D$8:$BE$8,0))),"")</f>
        <v>CORSAIR MP600 PRO XT 8 TB, SSD 014</v>
      </c>
      <c r="I90" s="164"/>
    </row>
    <row r="91" spans="1:9" x14ac:dyDescent="0.4">
      <c r="A91" s="370">
        <f>IFERROR(IF(AND(A85=A86,A86=A87,A87=A88,A88=A89,A89=A90),IF(A90+1&gt;MATCH(0,Input_Lieferant!$B$9:$B$158,-1),"",A90+1),A90),"")</f>
        <v>14</v>
      </c>
      <c r="B91" s="160" t="str">
        <f t="shared" si="5"/>
        <v>MATERIAL</v>
      </c>
      <c r="C91" s="160">
        <f t="shared" si="6"/>
        <v>14</v>
      </c>
      <c r="D91" s="160" t="str">
        <f t="shared" si="7"/>
        <v>GRUN</v>
      </c>
      <c r="E91" s="160" t="str">
        <f t="shared" si="9"/>
        <v>E</v>
      </c>
      <c r="F91" s="160">
        <f>IF(A90="","",2)</f>
        <v>2</v>
      </c>
      <c r="G91" s="160" t="str">
        <f t="shared" si="8"/>
        <v>/</v>
      </c>
      <c r="H91" s="160" t="str">
        <f>_xlfn.IFNA(IF(INDEX(Input_Lieferant!$D$9:$BE$158,MATCH($A91,Input_Lieferant!$B$9:$B$158,0),MATCH($H$1,Input_Lieferant!$D$8:$BE$8,0))=0,"",INDEX(Input_Lieferant!$D$9:$BE$158,MATCH($A91,Input_Lieferant!$B$9:$B$158,0),MATCH($H$1,Input_Lieferant!$D$8:$BE$8,0))),"")</f>
        <v>CORSAIR MP600 PRO XT 8 TB, SSD 014</v>
      </c>
      <c r="I91" s="164"/>
    </row>
    <row r="92" spans="1:9" x14ac:dyDescent="0.4">
      <c r="A92" s="370">
        <f>IFERROR(IF(AND(A86=A87,A87=A88,A88=A89,A89=A90,A90=A91),IF(A91+1&gt;MATCH(0,Input_Lieferant!$B$9:$B$158,-1),"",A91+1),A91),"")</f>
        <v>15</v>
      </c>
      <c r="B92" s="160" t="str">
        <f t="shared" si="5"/>
        <v>MATERIAL</v>
      </c>
      <c r="C92" s="160">
        <f t="shared" si="6"/>
        <v>15</v>
      </c>
      <c r="D92" s="160" t="str">
        <f t="shared" si="7"/>
        <v>GRUN</v>
      </c>
      <c r="E92" s="160" t="str">
        <f t="shared" si="9"/>
        <v>D</v>
      </c>
      <c r="F92" s="160">
        <f>IF(A92="","",1)</f>
        <v>1</v>
      </c>
      <c r="G92" s="160" t="str">
        <f t="shared" si="8"/>
        <v/>
      </c>
      <c r="H92" s="160" t="str">
        <f>_xlfn.IFNA(IF(INDEX(Input_Lieferant!$D$9:$BE$158,MATCH($A92,Input_Lieferant!$B$9:$B$158,0),MATCH($H$6,Input_Lieferant!$D$8:$BE$8,0))=0,"",INDEX(Input_Lieferant!$D$9:$BE$158,MATCH($A92,Input_Lieferant!$B$9:$B$158,0),MATCH($H$6,Input_Lieferant!$D$8:$BE$8,0))),"")</f>
        <v>CORSAIR MP600 PRO XT 8 TB, SSD 015</v>
      </c>
      <c r="I92" s="164"/>
    </row>
    <row r="93" spans="1:9" x14ac:dyDescent="0.4">
      <c r="A93" s="370">
        <f>IFERROR(IF(AND(A87=A88,A88=A89,A89=A90,A90=A91,A91=A92),IF(A92+1&gt;MATCH(0,Input_Lieferant!$B$9:$B$158,-1),"",A92+1),A92),"")</f>
        <v>15</v>
      </c>
      <c r="B93" s="160" t="str">
        <f t="shared" si="5"/>
        <v>MATERIAL</v>
      </c>
      <c r="C93" s="160">
        <f t="shared" si="6"/>
        <v>15</v>
      </c>
      <c r="D93" s="160" t="str">
        <f t="shared" si="7"/>
        <v>GRUN</v>
      </c>
      <c r="E93" s="160" t="str">
        <f t="shared" si="9"/>
        <v>D</v>
      </c>
      <c r="F93" s="160">
        <f>IF(A93="","",1)</f>
        <v>1</v>
      </c>
      <c r="G93" s="160" t="str">
        <f t="shared" si="8"/>
        <v/>
      </c>
      <c r="H93" s="160" t="str">
        <f>_xlfn.IFNA(IF(INDEX(Input_Lieferant!$D$9:$BE$158,MATCH($A93,Input_Lieferant!$B$9:$B$158,0),MATCH($H$3,Input_Lieferant!$D$8:$BE$8,0))=0,"",INDEX(Input_Lieferant!$D$9:$BE$158,MATCH($A93,Input_Lieferant!$B$9:$B$158,0),MATCH($H$3,Input_Lieferant!$D$8:$BE$8,0))),"")</f>
        <v>CORSAIR MP600 PRO XT 8 TB, SSD 015</v>
      </c>
      <c r="I93" s="164"/>
    </row>
    <row r="94" spans="1:9" x14ac:dyDescent="0.4">
      <c r="A94" s="370">
        <f>IFERROR(IF(AND(A88=A89,A89=A90,A90=A91,A91=A92,A92=A93),IF(A93+1&gt;MATCH(0,Input_Lieferant!$B$9:$B$158,-1),"",A93+1),A93),"")</f>
        <v>15</v>
      </c>
      <c r="B94" s="160" t="str">
        <f t="shared" si="5"/>
        <v>MATERIAL</v>
      </c>
      <c r="C94" s="160">
        <f t="shared" si="6"/>
        <v>15</v>
      </c>
      <c r="D94" s="160" t="str">
        <f t="shared" si="7"/>
        <v>GRUN</v>
      </c>
      <c r="E94" s="160" t="str">
        <f t="shared" si="9"/>
        <v>F</v>
      </c>
      <c r="F94" s="160">
        <f>IF(A93="","",2)</f>
        <v>2</v>
      </c>
      <c r="G94" s="160" t="str">
        <f t="shared" si="8"/>
        <v>/</v>
      </c>
      <c r="H94" s="160" t="str">
        <f>_xlfn.IFNA(IF(INDEX(Input_Lieferant!$D$9:$BE$158,MATCH($A94,Input_Lieferant!$B$9:$B$158,0),MATCH($H$5,Input_Lieferant!$D$8:$BE$8,0))=0,"",INDEX(Input_Lieferant!$D$9:$BE$158,MATCH($A94,Input_Lieferant!$B$9:$B$158,0),MATCH($H$5,Input_Lieferant!$D$8:$BE$8,0))),"")</f>
        <v>CORSAIR MP600 PRO XT 8 TB, SSD 015</v>
      </c>
      <c r="I94" s="164"/>
    </row>
    <row r="95" spans="1:9" x14ac:dyDescent="0.4">
      <c r="A95" s="370">
        <f>IFERROR(IF(AND(A89=A90,A90=A91,A91=A92,A92=A93,A93=A94),IF(A94+1&gt;MATCH(0,Input_Lieferant!$B$9:$B$158,-1),"",A94+1),A94),"")</f>
        <v>15</v>
      </c>
      <c r="B95" s="160" t="str">
        <f t="shared" si="5"/>
        <v>MATERIAL</v>
      </c>
      <c r="C95" s="160">
        <f t="shared" si="6"/>
        <v>15</v>
      </c>
      <c r="D95" s="160" t="str">
        <f t="shared" si="7"/>
        <v>GRUN</v>
      </c>
      <c r="E95" s="160" t="str">
        <f t="shared" si="9"/>
        <v>F</v>
      </c>
      <c r="F95" s="160">
        <f>IF(A95="","",1)</f>
        <v>1</v>
      </c>
      <c r="G95" s="160" t="str">
        <f t="shared" si="8"/>
        <v/>
      </c>
      <c r="H95" s="160" t="str">
        <f>_xlfn.IFNA(IF(INDEX(Input_Lieferant!$D$9:$BE$158,MATCH($A95,Input_Lieferant!$B$9:$B$158,0),MATCH($H$2,Input_Lieferant!$D$8:$BE$8,0))=0,"",INDEX(Input_Lieferant!$D$9:$BE$158,MATCH($A95,Input_Lieferant!$B$9:$B$158,0),MATCH($H$2,Input_Lieferant!$D$8:$BE$8,0))),"")</f>
        <v>CORSAIR MP600 PRO XT 8 TB, SSD 015</v>
      </c>
      <c r="I95" s="164"/>
    </row>
    <row r="96" spans="1:9" x14ac:dyDescent="0.4">
      <c r="A96" s="370">
        <f>IFERROR(IF(AND(A90=A91,A91=A92,A92=A93,A93=A94,A94=A95),IF(A95+1&gt;MATCH(0,Input_Lieferant!$B$9:$B$158,-1),"",A95+1),A95),"")</f>
        <v>15</v>
      </c>
      <c r="B96" s="160" t="str">
        <f t="shared" si="5"/>
        <v>MATERIAL</v>
      </c>
      <c r="C96" s="160">
        <f t="shared" si="6"/>
        <v>15</v>
      </c>
      <c r="D96" s="160" t="str">
        <f t="shared" si="7"/>
        <v>GRUN</v>
      </c>
      <c r="E96" s="160" t="str">
        <f t="shared" si="9"/>
        <v>E</v>
      </c>
      <c r="F96" s="160">
        <f>IF(A95="","",2)</f>
        <v>2</v>
      </c>
      <c r="G96" s="160" t="str">
        <f t="shared" si="8"/>
        <v>/</v>
      </c>
      <c r="H96" s="160" t="str">
        <f>_xlfn.IFNA(IF(INDEX(Input_Lieferant!$D$9:$BE$158,MATCH($A96,Input_Lieferant!$B$9:$B$158,0),MATCH($H$4,Input_Lieferant!$D$8:$BE$8,0))=0,"",INDEX(Input_Lieferant!$D$9:$BE$158,MATCH($A96,Input_Lieferant!$B$9:$B$158,0),MATCH($H$4,Input_Lieferant!$D$8:$BE$8,0))),"")</f>
        <v>CORSAIR MP600 PRO XT 8 TB, SSD 015</v>
      </c>
      <c r="I96" s="164"/>
    </row>
    <row r="97" spans="1:9" x14ac:dyDescent="0.4">
      <c r="A97" s="370">
        <f>IFERROR(IF(AND(A91=A92,A92=A93,A93=A94,A94=A95,A95=A96),IF(A96+1&gt;MATCH(0,Input_Lieferant!$B$9:$B$158,-1),"",A96+1),A96),"")</f>
        <v>15</v>
      </c>
      <c r="B97" s="160" t="str">
        <f t="shared" si="5"/>
        <v>MATERIAL</v>
      </c>
      <c r="C97" s="160">
        <f t="shared" si="6"/>
        <v>15</v>
      </c>
      <c r="D97" s="160" t="str">
        <f t="shared" si="7"/>
        <v>GRUN</v>
      </c>
      <c r="E97" s="160" t="str">
        <f t="shared" si="9"/>
        <v>E</v>
      </c>
      <c r="F97" s="160">
        <f>IF(A97="","",1)</f>
        <v>1</v>
      </c>
      <c r="G97" s="160" t="str">
        <f t="shared" si="8"/>
        <v/>
      </c>
      <c r="H97" s="160" t="str">
        <f>_xlfn.IFNA(IF(INDEX(Input_Lieferant!$D$9:$BE$158,MATCH($A97,Input_Lieferant!$B$9:$B$158,0),MATCH($H$1,Input_Lieferant!$D$8:$BE$8,0))=0,"",INDEX(Input_Lieferant!$D$9:$BE$158,MATCH($A97,Input_Lieferant!$B$9:$B$158,0),MATCH($H$1,Input_Lieferant!$D$8:$BE$8,0))),"")</f>
        <v>CORSAIR MP600 PRO XT 8 TB, SSD 015</v>
      </c>
      <c r="I97" s="164"/>
    </row>
    <row r="98" spans="1:9" x14ac:dyDescent="0.4">
      <c r="A98" s="370">
        <f>IFERROR(IF(AND(A92=A93,A93=A94,A94=A95,A95=A96,A96=A97),IF(A97+1&gt;MATCH(0,Input_Lieferant!$B$9:$B$158,-1),"",A97+1),A97),"")</f>
        <v>16</v>
      </c>
      <c r="B98" s="160" t="str">
        <f t="shared" si="5"/>
        <v>MATERIAL</v>
      </c>
      <c r="C98" s="160">
        <f t="shared" si="6"/>
        <v>16</v>
      </c>
      <c r="D98" s="160" t="str">
        <f t="shared" si="7"/>
        <v>GRUN</v>
      </c>
      <c r="E98" s="160" t="str">
        <f t="shared" si="9"/>
        <v>D</v>
      </c>
      <c r="F98" s="160">
        <f>IF(A97="","",2)</f>
        <v>2</v>
      </c>
      <c r="G98" s="160" t="str">
        <f t="shared" si="8"/>
        <v>/</v>
      </c>
      <c r="H98" s="160" t="str">
        <f>_xlfn.IFNA(IF(INDEX(Input_Lieferant!$D$9:$BE$158,MATCH($A98,Input_Lieferant!$B$9:$B$158,0),MATCH($H$6,Input_Lieferant!$D$8:$BE$8,0))=0,"",INDEX(Input_Lieferant!$D$9:$BE$158,MATCH($A98,Input_Lieferant!$B$9:$B$158,0),MATCH($H$6,Input_Lieferant!$D$8:$BE$8,0))),"")</f>
        <v>CORSAIR MP600 PRO XT 8 TB, SSD 016</v>
      </c>
      <c r="I98" s="164"/>
    </row>
    <row r="99" spans="1:9" x14ac:dyDescent="0.4">
      <c r="A99" s="370">
        <f>IFERROR(IF(AND(A93=A94,A94=A95,A95=A96,A96=A97,A97=A98),IF(A98+1&gt;MATCH(0,Input_Lieferant!$B$9:$B$158,-1),"",A98+1),A98),"")</f>
        <v>16</v>
      </c>
      <c r="B99" s="160" t="str">
        <f t="shared" si="5"/>
        <v>MATERIAL</v>
      </c>
      <c r="C99" s="160">
        <f t="shared" si="6"/>
        <v>16</v>
      </c>
      <c r="D99" s="160" t="str">
        <f t="shared" si="7"/>
        <v>GRUN</v>
      </c>
      <c r="E99" s="160" t="str">
        <f t="shared" si="9"/>
        <v>D</v>
      </c>
      <c r="F99" s="160">
        <f>IF(A99="","",1)</f>
        <v>1</v>
      </c>
      <c r="G99" s="160" t="str">
        <f t="shared" si="8"/>
        <v/>
      </c>
      <c r="H99" s="160" t="str">
        <f>_xlfn.IFNA(IF(INDEX(Input_Lieferant!$D$9:$BE$158,MATCH($A99,Input_Lieferant!$B$9:$B$158,0),MATCH($H$3,Input_Lieferant!$D$8:$BE$8,0))=0,"",INDEX(Input_Lieferant!$D$9:$BE$158,MATCH($A99,Input_Lieferant!$B$9:$B$158,0),MATCH($H$3,Input_Lieferant!$D$8:$BE$8,0))),"")</f>
        <v>CORSAIR MP600 PRO XT 8 TB, SSD 016</v>
      </c>
      <c r="I99" s="164"/>
    </row>
    <row r="100" spans="1:9" x14ac:dyDescent="0.4">
      <c r="A100" s="370">
        <f>IFERROR(IF(AND(A94=A95,A95=A96,A96=A97,A97=A98,A98=A99),IF(A99+1&gt;MATCH(0,Input_Lieferant!$B$9:$B$158,-1),"",A99+1),A99),"")</f>
        <v>16</v>
      </c>
      <c r="B100" s="160" t="str">
        <f t="shared" si="5"/>
        <v>MATERIAL</v>
      </c>
      <c r="C100" s="160">
        <f t="shared" si="6"/>
        <v>16</v>
      </c>
      <c r="D100" s="160" t="str">
        <f t="shared" si="7"/>
        <v>GRUN</v>
      </c>
      <c r="E100" s="160" t="str">
        <f t="shared" si="9"/>
        <v>F</v>
      </c>
      <c r="F100" s="160">
        <f>IF(A99="","",2)</f>
        <v>2</v>
      </c>
      <c r="G100" s="160" t="str">
        <f t="shared" si="8"/>
        <v>/</v>
      </c>
      <c r="H100" s="160" t="str">
        <f>_xlfn.IFNA(IF(INDEX(Input_Lieferant!$D$9:$BE$158,MATCH($A100,Input_Lieferant!$B$9:$B$158,0),MATCH($H$5,Input_Lieferant!$D$8:$BE$8,0))=0,"",INDEX(Input_Lieferant!$D$9:$BE$158,MATCH($A100,Input_Lieferant!$B$9:$B$158,0),MATCH($H$5,Input_Lieferant!$D$8:$BE$8,0))),"")</f>
        <v>CORSAIR MP600 PRO XT 8 TB, SSD 016</v>
      </c>
      <c r="I100" s="164"/>
    </row>
    <row r="101" spans="1:9" x14ac:dyDescent="0.4">
      <c r="A101" s="370">
        <f>IFERROR(IF(AND(A95=A96,A96=A97,A97=A98,A98=A99,A99=A100),IF(A100+1&gt;MATCH(0,Input_Lieferant!$B$9:$B$158,-1),"",A100+1),A100),"")</f>
        <v>16</v>
      </c>
      <c r="B101" s="160" t="str">
        <f t="shared" si="5"/>
        <v>MATERIAL</v>
      </c>
      <c r="C101" s="160">
        <f t="shared" si="6"/>
        <v>16</v>
      </c>
      <c r="D101" s="160" t="str">
        <f t="shared" si="7"/>
        <v>GRUN</v>
      </c>
      <c r="E101" s="160" t="str">
        <f t="shared" si="9"/>
        <v>F</v>
      </c>
      <c r="F101" s="160">
        <f>IF(A101="","",1)</f>
        <v>1</v>
      </c>
      <c r="G101" s="160" t="str">
        <f t="shared" si="8"/>
        <v/>
      </c>
      <c r="H101" s="160" t="str">
        <f>_xlfn.IFNA(IF(INDEX(Input_Lieferant!$D$9:$BE$158,MATCH($A101,Input_Lieferant!$B$9:$B$158,0),MATCH($H$2,Input_Lieferant!$D$8:$BE$8,0))=0,"",INDEX(Input_Lieferant!$D$9:$BE$158,MATCH($A101,Input_Lieferant!$B$9:$B$158,0),MATCH($H$2,Input_Lieferant!$D$8:$BE$8,0))),"")</f>
        <v>CORSAIR MP600 PRO XT 8 TB, SSD 016</v>
      </c>
      <c r="I101" s="164"/>
    </row>
    <row r="102" spans="1:9" x14ac:dyDescent="0.4">
      <c r="A102" s="370">
        <f>IFERROR(IF(AND(A96=A97,A97=A98,A98=A99,A99=A100,A100=A101),IF(A101+1&gt;MATCH(0,Input_Lieferant!$B$9:$B$158,-1),"",A101+1),A101),"")</f>
        <v>16</v>
      </c>
      <c r="B102" s="160" t="str">
        <f t="shared" si="5"/>
        <v>MATERIAL</v>
      </c>
      <c r="C102" s="160">
        <f t="shared" si="6"/>
        <v>16</v>
      </c>
      <c r="D102" s="160" t="str">
        <f t="shared" si="7"/>
        <v>GRUN</v>
      </c>
      <c r="E102" s="160" t="str">
        <f t="shared" si="9"/>
        <v>E</v>
      </c>
      <c r="F102" s="160">
        <f>IF(A101="","",2)</f>
        <v>2</v>
      </c>
      <c r="G102" s="160" t="str">
        <f t="shared" si="8"/>
        <v>/</v>
      </c>
      <c r="H102" s="160" t="str">
        <f>_xlfn.IFNA(IF(INDEX(Input_Lieferant!$D$9:$BE$158,MATCH($A102,Input_Lieferant!$B$9:$B$158,0),MATCH($H$4,Input_Lieferant!$D$8:$BE$8,0))=0,"",INDEX(Input_Lieferant!$D$9:$BE$158,MATCH($A102,Input_Lieferant!$B$9:$B$158,0),MATCH($H$4,Input_Lieferant!$D$8:$BE$8,0))),"")</f>
        <v>CORSAIR MP600 PRO XT 8 TB, SSD 016</v>
      </c>
      <c r="I102" s="164"/>
    </row>
    <row r="103" spans="1:9" x14ac:dyDescent="0.4">
      <c r="A103" s="370">
        <f>IFERROR(IF(AND(A97=A98,A98=A99,A99=A100,A100=A101,A101=A102),IF(A102+1&gt;MATCH(0,Input_Lieferant!$B$9:$B$158,-1),"",A102+1),A102),"")</f>
        <v>16</v>
      </c>
      <c r="B103" s="160" t="str">
        <f t="shared" si="5"/>
        <v>MATERIAL</v>
      </c>
      <c r="C103" s="160">
        <f t="shared" si="6"/>
        <v>16</v>
      </c>
      <c r="D103" s="160" t="str">
        <f t="shared" si="7"/>
        <v>GRUN</v>
      </c>
      <c r="E103" s="160" t="str">
        <f t="shared" si="9"/>
        <v>E</v>
      </c>
      <c r="F103" s="160">
        <f>IF(A103="","",1)</f>
        <v>1</v>
      </c>
      <c r="G103" s="160" t="str">
        <f t="shared" si="8"/>
        <v/>
      </c>
      <c r="H103" s="160" t="str">
        <f>_xlfn.IFNA(IF(INDEX(Input_Lieferant!$D$9:$BE$158,MATCH($A103,Input_Lieferant!$B$9:$B$158,0),MATCH($H$1,Input_Lieferant!$D$8:$BE$8,0))=0,"",INDEX(Input_Lieferant!$D$9:$BE$158,MATCH($A103,Input_Lieferant!$B$9:$B$158,0),MATCH($H$1,Input_Lieferant!$D$8:$BE$8,0))),"")</f>
        <v>CORSAIR MP600 PRO XT 8 TB, SSD 016</v>
      </c>
      <c r="I103" s="164"/>
    </row>
    <row r="104" spans="1:9" x14ac:dyDescent="0.4">
      <c r="A104" s="370">
        <f>IFERROR(IF(AND(A98=A99,A99=A100,A100=A101,A101=A102,A102=A103),IF(A103+1&gt;MATCH(0,Input_Lieferant!$B$9:$B$158,-1),"",A103+1),A103),"")</f>
        <v>17</v>
      </c>
      <c r="B104" s="160" t="str">
        <f t="shared" si="5"/>
        <v>MATERIAL</v>
      </c>
      <c r="C104" s="160">
        <f t="shared" si="6"/>
        <v>17</v>
      </c>
      <c r="D104" s="160" t="str">
        <f t="shared" si="7"/>
        <v>GRUN</v>
      </c>
      <c r="E104" s="160" t="str">
        <f t="shared" si="9"/>
        <v>D</v>
      </c>
      <c r="F104" s="160">
        <f>IF(A103="","",2)</f>
        <v>2</v>
      </c>
      <c r="G104" s="160" t="str">
        <f t="shared" si="8"/>
        <v>/</v>
      </c>
      <c r="H104" s="160" t="str">
        <f>_xlfn.IFNA(IF(INDEX(Input_Lieferant!$D$9:$BE$158,MATCH($A104,Input_Lieferant!$B$9:$B$158,0),MATCH($H$6,Input_Lieferant!$D$8:$BE$8,0))=0,"",INDEX(Input_Lieferant!$D$9:$BE$158,MATCH($A104,Input_Lieferant!$B$9:$B$158,0),MATCH($H$6,Input_Lieferant!$D$8:$BE$8,0))),"")</f>
        <v>CORSAIR MP600 PRO XT 8 TB, SSD 017</v>
      </c>
      <c r="I104" s="164"/>
    </row>
    <row r="105" spans="1:9" x14ac:dyDescent="0.4">
      <c r="A105" s="370">
        <f>IFERROR(IF(AND(A99=A100,A100=A101,A101=A102,A102=A103,A103=A104),IF(A104+1&gt;MATCH(0,Input_Lieferant!$B$9:$B$158,-1),"",A104+1),A104),"")</f>
        <v>17</v>
      </c>
      <c r="B105" s="160" t="str">
        <f t="shared" si="5"/>
        <v>MATERIAL</v>
      </c>
      <c r="C105" s="160">
        <f t="shared" si="6"/>
        <v>17</v>
      </c>
      <c r="D105" s="160" t="str">
        <f t="shared" si="7"/>
        <v>GRUN</v>
      </c>
      <c r="E105" s="160" t="str">
        <f t="shared" si="9"/>
        <v>D</v>
      </c>
      <c r="F105" s="160">
        <f>IF(A105="","",1)</f>
        <v>1</v>
      </c>
      <c r="G105" s="160" t="str">
        <f t="shared" si="8"/>
        <v/>
      </c>
      <c r="H105" s="160" t="str">
        <f>_xlfn.IFNA(IF(INDEX(Input_Lieferant!$D$9:$BE$158,MATCH($A105,Input_Lieferant!$B$9:$B$158,0),MATCH($H$3,Input_Lieferant!$D$8:$BE$8,0))=0,"",INDEX(Input_Lieferant!$D$9:$BE$158,MATCH($A105,Input_Lieferant!$B$9:$B$158,0),MATCH($H$3,Input_Lieferant!$D$8:$BE$8,0))),"")</f>
        <v>CORSAIR MP600 PRO XT 8 TB, SSD 017</v>
      </c>
      <c r="I105" s="164"/>
    </row>
    <row r="106" spans="1:9" x14ac:dyDescent="0.4">
      <c r="A106" s="370">
        <f>IFERROR(IF(AND(A100=A101,A101=A102,A102=A103,A103=A104,A104=A105),IF(A105+1&gt;MATCH(0,Input_Lieferant!$B$9:$B$158,-1),"",A105+1),A105),"")</f>
        <v>17</v>
      </c>
      <c r="B106" s="160" t="str">
        <f t="shared" si="5"/>
        <v>MATERIAL</v>
      </c>
      <c r="C106" s="160">
        <f t="shared" si="6"/>
        <v>17</v>
      </c>
      <c r="D106" s="160" t="str">
        <f t="shared" si="7"/>
        <v>GRUN</v>
      </c>
      <c r="E106" s="160" t="str">
        <f t="shared" si="9"/>
        <v>F</v>
      </c>
      <c r="F106" s="160">
        <f>IF(A105="","",2)</f>
        <v>2</v>
      </c>
      <c r="G106" s="160" t="str">
        <f t="shared" si="8"/>
        <v>/</v>
      </c>
      <c r="H106" s="160" t="str">
        <f>_xlfn.IFNA(IF(INDEX(Input_Lieferant!$D$9:$BE$158,MATCH($A106,Input_Lieferant!$B$9:$B$158,0),MATCH($H$5,Input_Lieferant!$D$8:$BE$8,0))=0,"",INDEX(Input_Lieferant!$D$9:$BE$158,MATCH($A106,Input_Lieferant!$B$9:$B$158,0),MATCH($H$5,Input_Lieferant!$D$8:$BE$8,0))),"")</f>
        <v>CORSAIR MP600 PRO XT 8 TB, SSD 017</v>
      </c>
      <c r="I106" s="164"/>
    </row>
    <row r="107" spans="1:9" x14ac:dyDescent="0.4">
      <c r="A107" s="370">
        <f>IFERROR(IF(AND(A101=A102,A102=A103,A103=A104,A104=A105,A105=A106),IF(A106+1&gt;MATCH(0,Input_Lieferant!$B$9:$B$158,-1),"",A106+1),A106),"")</f>
        <v>17</v>
      </c>
      <c r="B107" s="160" t="str">
        <f t="shared" si="5"/>
        <v>MATERIAL</v>
      </c>
      <c r="C107" s="160">
        <f t="shared" si="6"/>
        <v>17</v>
      </c>
      <c r="D107" s="160" t="str">
        <f t="shared" si="7"/>
        <v>GRUN</v>
      </c>
      <c r="E107" s="160" t="str">
        <f t="shared" si="9"/>
        <v>F</v>
      </c>
      <c r="F107" s="160">
        <f>IF(A107="","",1)</f>
        <v>1</v>
      </c>
      <c r="G107" s="160" t="str">
        <f t="shared" si="8"/>
        <v/>
      </c>
      <c r="H107" s="160" t="str">
        <f>_xlfn.IFNA(IF(INDEX(Input_Lieferant!$D$9:$BE$158,MATCH($A107,Input_Lieferant!$B$9:$B$158,0),MATCH($H$2,Input_Lieferant!$D$8:$BE$8,0))=0,"",INDEX(Input_Lieferant!$D$9:$BE$158,MATCH($A107,Input_Lieferant!$B$9:$B$158,0),MATCH($H$2,Input_Lieferant!$D$8:$BE$8,0))),"")</f>
        <v>CORSAIR MP600 PRO XT 8 TB, SSD 017</v>
      </c>
      <c r="I107" s="164"/>
    </row>
    <row r="108" spans="1:9" x14ac:dyDescent="0.4">
      <c r="A108" s="370">
        <f>IFERROR(IF(AND(A102=A103,A103=A104,A104=A105,A105=A106,A106=A107),IF(A107+1&gt;MATCH(0,Input_Lieferant!$B$9:$B$158,-1),"",A107+1),A107),"")</f>
        <v>17</v>
      </c>
      <c r="B108" s="160" t="str">
        <f t="shared" si="5"/>
        <v>MATERIAL</v>
      </c>
      <c r="C108" s="160">
        <f t="shared" si="6"/>
        <v>17</v>
      </c>
      <c r="D108" s="160" t="str">
        <f t="shared" si="7"/>
        <v>GRUN</v>
      </c>
      <c r="E108" s="160" t="str">
        <f t="shared" si="9"/>
        <v>E</v>
      </c>
      <c r="F108" s="160">
        <f>IF(A107="","",2)</f>
        <v>2</v>
      </c>
      <c r="G108" s="160" t="str">
        <f t="shared" si="8"/>
        <v>/</v>
      </c>
      <c r="H108" s="160" t="str">
        <f>_xlfn.IFNA(IF(INDEX(Input_Lieferant!$D$9:$BE$158,MATCH($A108,Input_Lieferant!$B$9:$B$158,0),MATCH($H$4,Input_Lieferant!$D$8:$BE$8,0))=0,"",INDEX(Input_Lieferant!$D$9:$BE$158,MATCH($A108,Input_Lieferant!$B$9:$B$158,0),MATCH($H$4,Input_Lieferant!$D$8:$BE$8,0))),"")</f>
        <v>CORSAIR MP600 PRO XT 8 TB, SSD 017</v>
      </c>
      <c r="I108" s="164"/>
    </row>
    <row r="109" spans="1:9" x14ac:dyDescent="0.4">
      <c r="A109" s="370">
        <f>IFERROR(IF(AND(A103=A104,A104=A105,A105=A106,A106=A107,A107=A108),IF(A108+1&gt;MATCH(0,Input_Lieferant!$B$9:$B$158,-1),"",A108+1),A108),"")</f>
        <v>17</v>
      </c>
      <c r="B109" s="160" t="str">
        <f t="shared" si="5"/>
        <v>MATERIAL</v>
      </c>
      <c r="C109" s="160">
        <f t="shared" si="6"/>
        <v>17</v>
      </c>
      <c r="D109" s="160" t="str">
        <f t="shared" si="7"/>
        <v>GRUN</v>
      </c>
      <c r="E109" s="160" t="str">
        <f t="shared" si="9"/>
        <v>E</v>
      </c>
      <c r="F109" s="160">
        <f>IF(A109="","",1)</f>
        <v>1</v>
      </c>
      <c r="G109" s="160" t="str">
        <f t="shared" si="8"/>
        <v/>
      </c>
      <c r="H109" s="160" t="str">
        <f>_xlfn.IFNA(IF(INDEX(Input_Lieferant!$D$9:$BE$158,MATCH($A109,Input_Lieferant!$B$9:$B$158,0),MATCH($H$1,Input_Lieferant!$D$8:$BE$8,0))=0,"",INDEX(Input_Lieferant!$D$9:$BE$158,MATCH($A109,Input_Lieferant!$B$9:$B$158,0),MATCH($H$1,Input_Lieferant!$D$8:$BE$8,0))),"")</f>
        <v>CORSAIR MP600 PRO XT 8 TB, SSD 017</v>
      </c>
      <c r="I109" s="164"/>
    </row>
    <row r="110" spans="1:9" x14ac:dyDescent="0.4">
      <c r="A110" s="370">
        <f>IFERROR(IF(AND(A104=A105,A105=A106,A106=A107,A107=A108,A108=A109),IF(A109+1&gt;MATCH(0,Input_Lieferant!$B$9:$B$158,-1),"",A109+1),A109),"")</f>
        <v>18</v>
      </c>
      <c r="B110" s="160" t="str">
        <f t="shared" si="5"/>
        <v>MATERIAL</v>
      </c>
      <c r="C110" s="160">
        <f t="shared" si="6"/>
        <v>18</v>
      </c>
      <c r="D110" s="160" t="str">
        <f t="shared" si="7"/>
        <v>GRUN</v>
      </c>
      <c r="E110" s="160" t="str">
        <f t="shared" si="9"/>
        <v>D</v>
      </c>
      <c r="F110" s="160">
        <f>IF(A110="","",1)</f>
        <v>1</v>
      </c>
      <c r="G110" s="160" t="str">
        <f t="shared" si="8"/>
        <v/>
      </c>
      <c r="H110" s="160" t="str">
        <f>_xlfn.IFNA(IF(INDEX(Input_Lieferant!$D$9:$BE$158,MATCH($A110,Input_Lieferant!$B$9:$B$158,0),MATCH($H$6,Input_Lieferant!$D$8:$BE$8,0))=0,"",INDEX(Input_Lieferant!$D$9:$BE$158,MATCH($A110,Input_Lieferant!$B$9:$B$158,0),MATCH($H$6,Input_Lieferant!$D$8:$BE$8,0))),"")</f>
        <v>CORSAIR MP600 PRO XT 8 TB, SSD 018</v>
      </c>
      <c r="I110" s="164"/>
    </row>
    <row r="111" spans="1:9" x14ac:dyDescent="0.4">
      <c r="A111" s="370">
        <f>IFERROR(IF(AND(A105=A106,A106=A107,A107=A108,A108=A109,A109=A110),IF(A110+1&gt;MATCH(0,Input_Lieferant!$B$9:$B$158,-1),"",A110+1),A110),"")</f>
        <v>18</v>
      </c>
      <c r="B111" s="160" t="str">
        <f t="shared" si="5"/>
        <v>MATERIAL</v>
      </c>
      <c r="C111" s="160">
        <f t="shared" si="6"/>
        <v>18</v>
      </c>
      <c r="D111" s="160" t="str">
        <f t="shared" si="7"/>
        <v>GRUN</v>
      </c>
      <c r="E111" s="160" t="str">
        <f t="shared" si="9"/>
        <v>D</v>
      </c>
      <c r="F111" s="160">
        <f>IF(A110="","",2)</f>
        <v>2</v>
      </c>
      <c r="G111" s="160" t="str">
        <f t="shared" si="8"/>
        <v>/</v>
      </c>
      <c r="H111" s="160" t="str">
        <f>_xlfn.IFNA(IF(INDEX(Input_Lieferant!$D$9:$BE$158,MATCH($A111,Input_Lieferant!$B$9:$B$158,0),MATCH($H$3,Input_Lieferant!$D$8:$BE$8,0))=0,"",INDEX(Input_Lieferant!$D$9:$BE$158,MATCH($A111,Input_Lieferant!$B$9:$B$158,0),MATCH($H$3,Input_Lieferant!$D$8:$BE$8,0))),"")</f>
        <v>CORSAIR MP600 PRO XT 8 TB, SSD 018</v>
      </c>
      <c r="I111" s="164"/>
    </row>
    <row r="112" spans="1:9" x14ac:dyDescent="0.4">
      <c r="A112" s="370">
        <f>IFERROR(IF(AND(A106=A107,A107=A108,A108=A109,A109=A110,A110=A111),IF(A111+1&gt;MATCH(0,Input_Lieferant!$B$9:$B$158,-1),"",A111+1),A111),"")</f>
        <v>18</v>
      </c>
      <c r="B112" s="160" t="str">
        <f t="shared" si="5"/>
        <v>MATERIAL</v>
      </c>
      <c r="C112" s="160">
        <f t="shared" si="6"/>
        <v>18</v>
      </c>
      <c r="D112" s="160" t="str">
        <f t="shared" si="7"/>
        <v>GRUN</v>
      </c>
      <c r="E112" s="160" t="str">
        <f t="shared" si="9"/>
        <v>F</v>
      </c>
      <c r="F112" s="160">
        <f>IF(A112="","",1)</f>
        <v>1</v>
      </c>
      <c r="G112" s="160" t="str">
        <f t="shared" si="8"/>
        <v/>
      </c>
      <c r="H112" s="160" t="str">
        <f>_xlfn.IFNA(IF(INDEX(Input_Lieferant!$D$9:$BE$158,MATCH($A112,Input_Lieferant!$B$9:$B$158,0),MATCH($H$5,Input_Lieferant!$D$8:$BE$8,0))=0,"",INDEX(Input_Lieferant!$D$9:$BE$158,MATCH($A112,Input_Lieferant!$B$9:$B$158,0),MATCH($H$5,Input_Lieferant!$D$8:$BE$8,0))),"")</f>
        <v>CORSAIR MP600 PRO XT 8 TB, SSD 018</v>
      </c>
      <c r="I112" s="164"/>
    </row>
    <row r="113" spans="1:9" x14ac:dyDescent="0.4">
      <c r="A113" s="370">
        <f>IFERROR(IF(AND(A107=A108,A108=A109,A109=A110,A110=A111,A111=A112),IF(A112+1&gt;MATCH(0,Input_Lieferant!$B$9:$B$158,-1),"",A112+1),A112),"")</f>
        <v>18</v>
      </c>
      <c r="B113" s="160" t="str">
        <f t="shared" si="5"/>
        <v>MATERIAL</v>
      </c>
      <c r="C113" s="160">
        <f t="shared" si="6"/>
        <v>18</v>
      </c>
      <c r="D113" s="160" t="str">
        <f t="shared" si="7"/>
        <v>GRUN</v>
      </c>
      <c r="E113" s="160" t="str">
        <f t="shared" si="9"/>
        <v>F</v>
      </c>
      <c r="F113" s="160">
        <f>IF(A112="","",2)</f>
        <v>2</v>
      </c>
      <c r="G113" s="160" t="str">
        <f t="shared" si="8"/>
        <v>/</v>
      </c>
      <c r="H113" s="160" t="str">
        <f>_xlfn.IFNA(IF(INDEX(Input_Lieferant!$D$9:$BE$158,MATCH($A113,Input_Lieferant!$B$9:$B$158,0),MATCH($H$2,Input_Lieferant!$D$8:$BE$8,0))=0,"",INDEX(Input_Lieferant!$D$9:$BE$158,MATCH($A113,Input_Lieferant!$B$9:$B$158,0),MATCH($H$2,Input_Lieferant!$D$8:$BE$8,0))),"")</f>
        <v>CORSAIR MP600 PRO XT 8 TB, SSD 018</v>
      </c>
      <c r="I113" s="164"/>
    </row>
    <row r="114" spans="1:9" x14ac:dyDescent="0.4">
      <c r="A114" s="370">
        <f>IFERROR(IF(AND(A108=A109,A109=A110,A110=A111,A111=A112,A112=A113),IF(A113+1&gt;MATCH(0,Input_Lieferant!$B$9:$B$158,-1),"",A113+1),A113),"")</f>
        <v>18</v>
      </c>
      <c r="B114" s="160" t="str">
        <f t="shared" si="5"/>
        <v>MATERIAL</v>
      </c>
      <c r="C114" s="160">
        <f t="shared" si="6"/>
        <v>18</v>
      </c>
      <c r="D114" s="160" t="str">
        <f t="shared" si="7"/>
        <v>GRUN</v>
      </c>
      <c r="E114" s="160" t="str">
        <f t="shared" si="9"/>
        <v>E</v>
      </c>
      <c r="F114" s="160">
        <f>IF(A114="","",1)</f>
        <v>1</v>
      </c>
      <c r="G114" s="160" t="str">
        <f t="shared" si="8"/>
        <v/>
      </c>
      <c r="H114" s="160" t="str">
        <f>_xlfn.IFNA(IF(INDEX(Input_Lieferant!$D$9:$BE$158,MATCH($A114,Input_Lieferant!$B$9:$B$158,0),MATCH($H$4,Input_Lieferant!$D$8:$BE$8,0))=0,"",INDEX(Input_Lieferant!$D$9:$BE$158,MATCH($A114,Input_Lieferant!$B$9:$B$158,0),MATCH($H$4,Input_Lieferant!$D$8:$BE$8,0))),"")</f>
        <v>CORSAIR MP600 PRO XT 8 TB, SSD 018</v>
      </c>
      <c r="I114" s="164"/>
    </row>
    <row r="115" spans="1:9" x14ac:dyDescent="0.4">
      <c r="A115" s="370">
        <f>IFERROR(IF(AND(A109=A110,A110=A111,A111=A112,A112=A113,A113=A114),IF(A114+1&gt;MATCH(0,Input_Lieferant!$B$9:$B$158,-1),"",A114+1),A114),"")</f>
        <v>18</v>
      </c>
      <c r="B115" s="160" t="str">
        <f t="shared" si="5"/>
        <v>MATERIAL</v>
      </c>
      <c r="C115" s="160">
        <f t="shared" si="6"/>
        <v>18</v>
      </c>
      <c r="D115" s="160" t="str">
        <f t="shared" si="7"/>
        <v>GRUN</v>
      </c>
      <c r="E115" s="160" t="str">
        <f t="shared" si="9"/>
        <v>E</v>
      </c>
      <c r="F115" s="160">
        <f>IF(A114="","",2)</f>
        <v>2</v>
      </c>
      <c r="G115" s="160" t="str">
        <f t="shared" si="8"/>
        <v>/</v>
      </c>
      <c r="H115" s="160" t="str">
        <f>_xlfn.IFNA(IF(INDEX(Input_Lieferant!$D$9:$BE$158,MATCH($A115,Input_Lieferant!$B$9:$B$158,0),MATCH($H$1,Input_Lieferant!$D$8:$BE$8,0))=0,"",INDEX(Input_Lieferant!$D$9:$BE$158,MATCH($A115,Input_Lieferant!$B$9:$B$158,0),MATCH($H$1,Input_Lieferant!$D$8:$BE$8,0))),"")</f>
        <v>CORSAIR MP600 PRO XT 8 TB, SSD 018</v>
      </c>
      <c r="I115" s="164"/>
    </row>
    <row r="116" spans="1:9" x14ac:dyDescent="0.4">
      <c r="A116" s="370">
        <f>IFERROR(IF(AND(A110=A111,A111=A112,A112=A113,A113=A114,A114=A115),IF(A115+1&gt;MATCH(0,Input_Lieferant!$B$9:$B$158,-1),"",A115+1),A115),"")</f>
        <v>19</v>
      </c>
      <c r="B116" s="160" t="str">
        <f t="shared" si="5"/>
        <v>MATERIAL</v>
      </c>
      <c r="C116" s="160">
        <f t="shared" si="6"/>
        <v>19</v>
      </c>
      <c r="D116" s="160" t="str">
        <f t="shared" si="7"/>
        <v>GRUN</v>
      </c>
      <c r="E116" s="160" t="str">
        <f t="shared" si="9"/>
        <v>D</v>
      </c>
      <c r="F116" s="160">
        <f>IF(A116="","",1)</f>
        <v>1</v>
      </c>
      <c r="G116" s="160" t="str">
        <f t="shared" si="8"/>
        <v/>
      </c>
      <c r="H116" s="160" t="str">
        <f>_xlfn.IFNA(IF(INDEX(Input_Lieferant!$D$9:$BE$158,MATCH($A116,Input_Lieferant!$B$9:$B$158,0),MATCH($H$6,Input_Lieferant!$D$8:$BE$8,0))=0,"",INDEX(Input_Lieferant!$D$9:$BE$158,MATCH($A116,Input_Lieferant!$B$9:$B$158,0),MATCH($H$6,Input_Lieferant!$D$8:$BE$8,0))),"")</f>
        <v>CORSAIR MP600 PRO XT 8 TB, SSD 019</v>
      </c>
      <c r="I116" s="164"/>
    </row>
    <row r="117" spans="1:9" x14ac:dyDescent="0.4">
      <c r="A117" s="370">
        <f>IFERROR(IF(AND(A111=A112,A112=A113,A113=A114,A114=A115,A115=A116),IF(A116+1&gt;MATCH(0,Input_Lieferant!$B$9:$B$158,-1),"",A116+1),A116),"")</f>
        <v>19</v>
      </c>
      <c r="B117" s="160" t="str">
        <f t="shared" si="5"/>
        <v>MATERIAL</v>
      </c>
      <c r="C117" s="160">
        <f t="shared" si="6"/>
        <v>19</v>
      </c>
      <c r="D117" s="160" t="str">
        <f t="shared" si="7"/>
        <v>GRUN</v>
      </c>
      <c r="E117" s="160" t="str">
        <f t="shared" si="9"/>
        <v>D</v>
      </c>
      <c r="F117" s="160">
        <f>IF(A116="","",2)</f>
        <v>2</v>
      </c>
      <c r="G117" s="160" t="str">
        <f t="shared" si="8"/>
        <v>/</v>
      </c>
      <c r="H117" s="160" t="str">
        <f>_xlfn.IFNA(IF(INDEX(Input_Lieferant!$D$9:$BE$158,MATCH($A117,Input_Lieferant!$B$9:$B$158,0),MATCH($H$3,Input_Lieferant!$D$8:$BE$8,0))=0,"",INDEX(Input_Lieferant!$D$9:$BE$158,MATCH($A117,Input_Lieferant!$B$9:$B$158,0),MATCH($H$3,Input_Lieferant!$D$8:$BE$8,0))),"")</f>
        <v>CORSAIR MP600 PRO XT 8 TB, SSD 019</v>
      </c>
      <c r="I117" s="164"/>
    </row>
    <row r="118" spans="1:9" x14ac:dyDescent="0.4">
      <c r="A118" s="370">
        <f>IFERROR(IF(AND(A112=A113,A113=A114,A114=A115,A115=A116,A116=A117),IF(A117+1&gt;MATCH(0,Input_Lieferant!$B$9:$B$158,-1),"",A117+1),A117),"")</f>
        <v>19</v>
      </c>
      <c r="B118" s="160" t="str">
        <f t="shared" si="5"/>
        <v>MATERIAL</v>
      </c>
      <c r="C118" s="160">
        <f t="shared" si="6"/>
        <v>19</v>
      </c>
      <c r="D118" s="160" t="str">
        <f t="shared" si="7"/>
        <v>GRUN</v>
      </c>
      <c r="E118" s="160" t="str">
        <f t="shared" si="9"/>
        <v>F</v>
      </c>
      <c r="F118" s="160">
        <f>IF(A118="","",1)</f>
        <v>1</v>
      </c>
      <c r="G118" s="160" t="str">
        <f t="shared" si="8"/>
        <v/>
      </c>
      <c r="H118" s="160" t="str">
        <f>_xlfn.IFNA(IF(INDEX(Input_Lieferant!$D$9:$BE$158,MATCH($A118,Input_Lieferant!$B$9:$B$158,0),MATCH($H$5,Input_Lieferant!$D$8:$BE$8,0))=0,"",INDEX(Input_Lieferant!$D$9:$BE$158,MATCH($A118,Input_Lieferant!$B$9:$B$158,0),MATCH($H$5,Input_Lieferant!$D$8:$BE$8,0))),"")</f>
        <v>CORSAIR MP600 PRO XT 8 TB, SSD 019</v>
      </c>
      <c r="I118" s="164"/>
    </row>
    <row r="119" spans="1:9" x14ac:dyDescent="0.4">
      <c r="A119" s="370">
        <f>IFERROR(IF(AND(A113=A114,A114=A115,A115=A116,A116=A117,A117=A118),IF(A118+1&gt;MATCH(0,Input_Lieferant!$B$9:$B$158,-1),"",A118+1),A118),"")</f>
        <v>19</v>
      </c>
      <c r="B119" s="160" t="str">
        <f t="shared" si="5"/>
        <v>MATERIAL</v>
      </c>
      <c r="C119" s="160">
        <f t="shared" si="6"/>
        <v>19</v>
      </c>
      <c r="D119" s="160" t="str">
        <f t="shared" si="7"/>
        <v>GRUN</v>
      </c>
      <c r="E119" s="160" t="str">
        <f t="shared" si="9"/>
        <v>F</v>
      </c>
      <c r="F119" s="160">
        <f>IF(A118="","",2)</f>
        <v>2</v>
      </c>
      <c r="G119" s="160" t="str">
        <f t="shared" si="8"/>
        <v>/</v>
      </c>
      <c r="H119" s="160" t="str">
        <f>_xlfn.IFNA(IF(INDEX(Input_Lieferant!$D$9:$BE$158,MATCH($A119,Input_Lieferant!$B$9:$B$158,0),MATCH($H$2,Input_Lieferant!$D$8:$BE$8,0))=0,"",INDEX(Input_Lieferant!$D$9:$BE$158,MATCH($A119,Input_Lieferant!$B$9:$B$158,0),MATCH($H$2,Input_Lieferant!$D$8:$BE$8,0))),"")</f>
        <v>CORSAIR MP600 PRO XT 8 TB, SSD 019</v>
      </c>
      <c r="I119" s="164"/>
    </row>
    <row r="120" spans="1:9" x14ac:dyDescent="0.4">
      <c r="A120" s="370">
        <f>IFERROR(IF(AND(A114=A115,A115=A116,A116=A117,A117=A118,A118=A119),IF(A119+1&gt;MATCH(0,Input_Lieferant!$B$9:$B$158,-1),"",A119+1),A119),"")</f>
        <v>19</v>
      </c>
      <c r="B120" s="160" t="str">
        <f t="shared" si="5"/>
        <v>MATERIAL</v>
      </c>
      <c r="C120" s="160">
        <f t="shared" si="6"/>
        <v>19</v>
      </c>
      <c r="D120" s="160" t="str">
        <f t="shared" si="7"/>
        <v>GRUN</v>
      </c>
      <c r="E120" s="160" t="str">
        <f t="shared" si="9"/>
        <v>E</v>
      </c>
      <c r="F120" s="160">
        <f>IF(A120="","",1)</f>
        <v>1</v>
      </c>
      <c r="G120" s="160" t="str">
        <f t="shared" si="8"/>
        <v/>
      </c>
      <c r="H120" s="160" t="str">
        <f>_xlfn.IFNA(IF(INDEX(Input_Lieferant!$D$9:$BE$158,MATCH($A120,Input_Lieferant!$B$9:$B$158,0),MATCH($H$4,Input_Lieferant!$D$8:$BE$8,0))=0,"",INDEX(Input_Lieferant!$D$9:$BE$158,MATCH($A120,Input_Lieferant!$B$9:$B$158,0),MATCH($H$4,Input_Lieferant!$D$8:$BE$8,0))),"")</f>
        <v>CORSAIR MP600 PRO XT 8 TB, SSD 019</v>
      </c>
      <c r="I120" s="164"/>
    </row>
    <row r="121" spans="1:9" x14ac:dyDescent="0.4">
      <c r="A121" s="370">
        <f>IFERROR(IF(AND(A115=A116,A116=A117,A117=A118,A118=A119,A119=A120),IF(A120+1&gt;MATCH(0,Input_Lieferant!$B$9:$B$158,-1),"",A120+1),A120),"")</f>
        <v>19</v>
      </c>
      <c r="B121" s="160" t="str">
        <f t="shared" si="5"/>
        <v>MATERIAL</v>
      </c>
      <c r="C121" s="160">
        <f t="shared" si="6"/>
        <v>19</v>
      </c>
      <c r="D121" s="160" t="str">
        <f t="shared" si="7"/>
        <v>GRUN</v>
      </c>
      <c r="E121" s="160" t="str">
        <f t="shared" si="9"/>
        <v>E</v>
      </c>
      <c r="F121" s="160">
        <f>IF(A120="","",2)</f>
        <v>2</v>
      </c>
      <c r="G121" s="160" t="str">
        <f t="shared" si="8"/>
        <v>/</v>
      </c>
      <c r="H121" s="160" t="str">
        <f>_xlfn.IFNA(IF(INDEX(Input_Lieferant!$D$9:$BE$158,MATCH($A121,Input_Lieferant!$B$9:$B$158,0),MATCH($H$1,Input_Lieferant!$D$8:$BE$8,0))=0,"",INDEX(Input_Lieferant!$D$9:$BE$158,MATCH($A121,Input_Lieferant!$B$9:$B$158,0),MATCH($H$1,Input_Lieferant!$D$8:$BE$8,0))),"")</f>
        <v>CORSAIR MP600 PRO XT 8 TB, SSD 019</v>
      </c>
      <c r="I121" s="164"/>
    </row>
    <row r="122" spans="1:9" x14ac:dyDescent="0.4">
      <c r="A122" s="370">
        <f>IFERROR(IF(AND(A116=A117,A117=A118,A118=A119,A119=A120,A120=A121),IF(A121+1&gt;MATCH(0,Input_Lieferant!$B$9:$B$158,-1),"",A121+1),A121),"")</f>
        <v>20</v>
      </c>
      <c r="B122" s="160" t="str">
        <f t="shared" si="5"/>
        <v>MATERIAL</v>
      </c>
      <c r="C122" s="160">
        <f t="shared" si="6"/>
        <v>20</v>
      </c>
      <c r="D122" s="160" t="str">
        <f t="shared" si="7"/>
        <v>GRUN</v>
      </c>
      <c r="E122" s="160" t="str">
        <f t="shared" si="9"/>
        <v>D</v>
      </c>
      <c r="F122" s="160">
        <f>IF(A122="","",1)</f>
        <v>1</v>
      </c>
      <c r="G122" s="160" t="str">
        <f t="shared" si="8"/>
        <v/>
      </c>
      <c r="H122" s="160" t="str">
        <f>_xlfn.IFNA(IF(INDEX(Input_Lieferant!$D$9:$BE$158,MATCH($A122,Input_Lieferant!$B$9:$B$158,0),MATCH($H$6,Input_Lieferant!$D$8:$BE$8,0))=0,"",INDEX(Input_Lieferant!$D$9:$BE$158,MATCH($A122,Input_Lieferant!$B$9:$B$158,0),MATCH($H$6,Input_Lieferant!$D$8:$BE$8,0))),"")</f>
        <v>CORSAIR MP600 PRO XT 8 TB, SSD 020</v>
      </c>
      <c r="I122" s="164"/>
    </row>
    <row r="123" spans="1:9" x14ac:dyDescent="0.4">
      <c r="A123" s="370">
        <f>IFERROR(IF(AND(A117=A118,A118=A119,A119=A120,A120=A121,A121=A122),IF(A122+1&gt;MATCH(0,Input_Lieferant!$B$9:$B$158,-1),"",A122+1),A122),"")</f>
        <v>20</v>
      </c>
      <c r="B123" s="160" t="str">
        <f t="shared" si="5"/>
        <v>MATERIAL</v>
      </c>
      <c r="C123" s="160">
        <f t="shared" si="6"/>
        <v>20</v>
      </c>
      <c r="D123" s="160" t="str">
        <f t="shared" si="7"/>
        <v>GRUN</v>
      </c>
      <c r="E123" s="160" t="str">
        <f t="shared" si="9"/>
        <v>D</v>
      </c>
      <c r="F123" s="160">
        <f>IF(A122="","",2)</f>
        <v>2</v>
      </c>
      <c r="G123" s="160" t="str">
        <f t="shared" si="8"/>
        <v>/</v>
      </c>
      <c r="H123" s="160" t="str">
        <f>_xlfn.IFNA(IF(INDEX(Input_Lieferant!$D$9:$BE$158,MATCH($A123,Input_Lieferant!$B$9:$B$158,0),MATCH($H$3,Input_Lieferant!$D$8:$BE$8,0))=0,"",INDEX(Input_Lieferant!$D$9:$BE$158,MATCH($A123,Input_Lieferant!$B$9:$B$158,0),MATCH($H$3,Input_Lieferant!$D$8:$BE$8,0))),"")</f>
        <v>CORSAIR MP600 PRO XT 8 TB, SSD 020</v>
      </c>
      <c r="I123" s="164"/>
    </row>
    <row r="124" spans="1:9" x14ac:dyDescent="0.4">
      <c r="A124" s="370">
        <f>IFERROR(IF(AND(A118=A119,A119=A120,A120=A121,A121=A122,A122=A123),IF(A123+1&gt;MATCH(0,Input_Lieferant!$B$9:$B$158,-1),"",A123+1),A123),"")</f>
        <v>20</v>
      </c>
      <c r="B124" s="160" t="str">
        <f t="shared" si="5"/>
        <v>MATERIAL</v>
      </c>
      <c r="C124" s="160">
        <f t="shared" si="6"/>
        <v>20</v>
      </c>
      <c r="D124" s="160" t="str">
        <f t="shared" si="7"/>
        <v>GRUN</v>
      </c>
      <c r="E124" s="160" t="str">
        <f t="shared" si="9"/>
        <v>F</v>
      </c>
      <c r="F124" s="160">
        <f>IF(A124="","",1)</f>
        <v>1</v>
      </c>
      <c r="G124" s="160" t="str">
        <f t="shared" si="8"/>
        <v/>
      </c>
      <c r="H124" s="160" t="str">
        <f>_xlfn.IFNA(IF(INDEX(Input_Lieferant!$D$9:$BE$158,MATCH($A124,Input_Lieferant!$B$9:$B$158,0),MATCH($H$5,Input_Lieferant!$D$8:$BE$8,0))=0,"",INDEX(Input_Lieferant!$D$9:$BE$158,MATCH($A124,Input_Lieferant!$B$9:$B$158,0),MATCH($H$5,Input_Lieferant!$D$8:$BE$8,0))),"")</f>
        <v>CORSAIR MP600 PRO XT 8 TB, SSD 020</v>
      </c>
      <c r="I124" s="164"/>
    </row>
    <row r="125" spans="1:9" x14ac:dyDescent="0.4">
      <c r="A125" s="370">
        <f>IFERROR(IF(AND(A119=A120,A120=A121,A121=A122,A122=A123,A123=A124),IF(A124+1&gt;MATCH(0,Input_Lieferant!$B$9:$B$158,-1),"",A124+1),A124),"")</f>
        <v>20</v>
      </c>
      <c r="B125" s="160" t="str">
        <f t="shared" si="5"/>
        <v>MATERIAL</v>
      </c>
      <c r="C125" s="160">
        <f t="shared" si="6"/>
        <v>20</v>
      </c>
      <c r="D125" s="160" t="str">
        <f t="shared" si="7"/>
        <v>GRUN</v>
      </c>
      <c r="E125" s="160" t="str">
        <f t="shared" si="9"/>
        <v>F</v>
      </c>
      <c r="F125" s="160">
        <f>IF(A124="","",2)</f>
        <v>2</v>
      </c>
      <c r="G125" s="160" t="str">
        <f t="shared" si="8"/>
        <v>/</v>
      </c>
      <c r="H125" s="160" t="str">
        <f>_xlfn.IFNA(IF(INDEX(Input_Lieferant!$D$9:$BE$158,MATCH($A125,Input_Lieferant!$B$9:$B$158,0),MATCH($H$2,Input_Lieferant!$D$8:$BE$8,0))=0,"",INDEX(Input_Lieferant!$D$9:$BE$158,MATCH($A125,Input_Lieferant!$B$9:$B$158,0),MATCH($H$2,Input_Lieferant!$D$8:$BE$8,0))),"")</f>
        <v>CORSAIR MP600 PRO XT 8 TB, SSD 020</v>
      </c>
      <c r="I125" s="164"/>
    </row>
    <row r="126" spans="1:9" x14ac:dyDescent="0.4">
      <c r="A126" s="370">
        <f>IFERROR(IF(AND(A120=A121,A121=A122,A122=A123,A123=A124,A124=A125),IF(A125+1&gt;MATCH(0,Input_Lieferant!$B$9:$B$158,-1),"",A125+1),A125),"")</f>
        <v>20</v>
      </c>
      <c r="B126" s="160" t="str">
        <f t="shared" si="5"/>
        <v>MATERIAL</v>
      </c>
      <c r="C126" s="160">
        <f t="shared" si="6"/>
        <v>20</v>
      </c>
      <c r="D126" s="160" t="str">
        <f t="shared" si="7"/>
        <v>GRUN</v>
      </c>
      <c r="E126" s="160" t="str">
        <f t="shared" si="9"/>
        <v>E</v>
      </c>
      <c r="F126" s="160">
        <f>IF(A126="","",1)</f>
        <v>1</v>
      </c>
      <c r="G126" s="160" t="str">
        <f t="shared" si="8"/>
        <v/>
      </c>
      <c r="H126" s="160" t="str">
        <f>_xlfn.IFNA(IF(INDEX(Input_Lieferant!$D$9:$BE$158,MATCH($A126,Input_Lieferant!$B$9:$B$158,0),MATCH($H$4,Input_Lieferant!$D$8:$BE$8,0))=0,"",INDEX(Input_Lieferant!$D$9:$BE$158,MATCH($A126,Input_Lieferant!$B$9:$B$158,0),MATCH($H$4,Input_Lieferant!$D$8:$BE$8,0))),"")</f>
        <v>CORSAIR MP600 PRO XT 8 TB, SSD 020</v>
      </c>
      <c r="I126" s="164"/>
    </row>
    <row r="127" spans="1:9" x14ac:dyDescent="0.4">
      <c r="A127" s="370">
        <f>IFERROR(IF(AND(A121=A122,A122=A123,A123=A124,A124=A125,A125=A126),IF(A126+1&gt;MATCH(0,Input_Lieferant!$B$9:$B$158,-1),"",A126+1),A126),"")</f>
        <v>20</v>
      </c>
      <c r="B127" s="160" t="str">
        <f t="shared" si="5"/>
        <v>MATERIAL</v>
      </c>
      <c r="C127" s="160">
        <f t="shared" si="6"/>
        <v>20</v>
      </c>
      <c r="D127" s="160" t="str">
        <f t="shared" si="7"/>
        <v>GRUN</v>
      </c>
      <c r="E127" s="160" t="str">
        <f t="shared" si="9"/>
        <v>E</v>
      </c>
      <c r="F127" s="160">
        <f>IF(A127="","",1)</f>
        <v>1</v>
      </c>
      <c r="G127" s="160" t="str">
        <f t="shared" si="8"/>
        <v/>
      </c>
      <c r="H127" s="160" t="str">
        <f>_xlfn.IFNA(IF(INDEX(Input_Lieferant!$D$9:$BE$158,MATCH($A127,Input_Lieferant!$B$9:$B$158,0),MATCH($H$1,Input_Lieferant!$D$8:$BE$8,0))=0,"",INDEX(Input_Lieferant!$D$9:$BE$158,MATCH($A127,Input_Lieferant!$B$9:$B$158,0),MATCH($H$1,Input_Lieferant!$D$8:$BE$8,0))),"")</f>
        <v>CORSAIR MP600 PRO XT 8 TB, SSD 020</v>
      </c>
      <c r="I127" s="164"/>
    </row>
    <row r="128" spans="1:9" x14ac:dyDescent="0.4">
      <c r="A128" s="370">
        <f>IFERROR(IF(AND(A122=A123,A123=A124,A124=A125,A125=A126,A126=A127),IF(A127+1&gt;MATCH(0,Input_Lieferant!$B$9:$B$158,-1),"",A127+1),A127),"")</f>
        <v>21</v>
      </c>
      <c r="B128" s="160" t="str">
        <f t="shared" si="5"/>
        <v>MATERIAL</v>
      </c>
      <c r="C128" s="160">
        <f t="shared" si="6"/>
        <v>21</v>
      </c>
      <c r="D128" s="160" t="str">
        <f t="shared" si="7"/>
        <v>GRUN</v>
      </c>
      <c r="E128" s="160" t="str">
        <f t="shared" si="9"/>
        <v>D</v>
      </c>
      <c r="F128" s="160">
        <f>IF(A127="","",2)</f>
        <v>2</v>
      </c>
      <c r="G128" s="160" t="str">
        <f t="shared" si="8"/>
        <v>/</v>
      </c>
      <c r="H128" s="160" t="str">
        <f>_xlfn.IFNA(IF(INDEX(Input_Lieferant!$D$9:$BE$158,MATCH($A128,Input_Lieferant!$B$9:$B$158,0),MATCH($H$6,Input_Lieferant!$D$8:$BE$8,0))=0,"",INDEX(Input_Lieferant!$D$9:$BE$158,MATCH($A128,Input_Lieferant!$B$9:$B$158,0),MATCH($H$6,Input_Lieferant!$D$8:$BE$8,0))),"")</f>
        <v>CORSAIR MP600 PRO XT 8 TB, SSD 021</v>
      </c>
      <c r="I128" s="164"/>
    </row>
    <row r="129" spans="1:9" x14ac:dyDescent="0.4">
      <c r="A129" s="370">
        <f>IFERROR(IF(AND(A123=A124,A124=A125,A125=A126,A126=A127,A127=A128),IF(A128+1&gt;MATCH(0,Input_Lieferant!$B$9:$B$158,-1),"",A128+1),A128),"")</f>
        <v>21</v>
      </c>
      <c r="B129" s="160" t="str">
        <f t="shared" si="5"/>
        <v>MATERIAL</v>
      </c>
      <c r="C129" s="160">
        <f t="shared" si="6"/>
        <v>21</v>
      </c>
      <c r="D129" s="160" t="str">
        <f t="shared" si="7"/>
        <v>GRUN</v>
      </c>
      <c r="E129" s="160" t="str">
        <f t="shared" si="9"/>
        <v>D</v>
      </c>
      <c r="F129" s="160">
        <f>IF(A129="","",1)</f>
        <v>1</v>
      </c>
      <c r="G129" s="160" t="str">
        <f t="shared" si="8"/>
        <v/>
      </c>
      <c r="H129" s="160" t="str">
        <f>_xlfn.IFNA(IF(INDEX(Input_Lieferant!$D$9:$BE$158,MATCH($A129,Input_Lieferant!$B$9:$B$158,0),MATCH($H$3,Input_Lieferant!$D$8:$BE$8,0))=0,"",INDEX(Input_Lieferant!$D$9:$BE$158,MATCH($A129,Input_Lieferant!$B$9:$B$158,0),MATCH($H$3,Input_Lieferant!$D$8:$BE$8,0))),"")</f>
        <v>CORSAIR MP600 PRO XT 8 TB, SSD 021</v>
      </c>
      <c r="I129" s="164"/>
    </row>
    <row r="130" spans="1:9" x14ac:dyDescent="0.4">
      <c r="A130" s="370">
        <f>IFERROR(IF(AND(A124=A125,A125=A126,A126=A127,A127=A128,A128=A129),IF(A129+1&gt;MATCH(0,Input_Lieferant!$B$9:$B$158,-1),"",A129+1),A129),"")</f>
        <v>21</v>
      </c>
      <c r="B130" s="160" t="str">
        <f t="shared" si="5"/>
        <v>MATERIAL</v>
      </c>
      <c r="C130" s="160">
        <f t="shared" si="6"/>
        <v>21</v>
      </c>
      <c r="D130" s="160" t="str">
        <f t="shared" si="7"/>
        <v>GRUN</v>
      </c>
      <c r="E130" s="160" t="str">
        <f t="shared" si="9"/>
        <v>F</v>
      </c>
      <c r="F130" s="160">
        <f>IF(A129="","",2)</f>
        <v>2</v>
      </c>
      <c r="G130" s="160" t="str">
        <f t="shared" si="8"/>
        <v>/</v>
      </c>
      <c r="H130" s="160" t="str">
        <f>_xlfn.IFNA(IF(INDEX(Input_Lieferant!$D$9:$BE$158,MATCH($A130,Input_Lieferant!$B$9:$B$158,0),MATCH($H$5,Input_Lieferant!$D$8:$BE$8,0))=0,"",INDEX(Input_Lieferant!$D$9:$BE$158,MATCH($A130,Input_Lieferant!$B$9:$B$158,0),MATCH($H$5,Input_Lieferant!$D$8:$BE$8,0))),"")</f>
        <v>CORSAIR MP600 PRO XT 8 TB, SSD 021</v>
      </c>
      <c r="I130" s="164"/>
    </row>
    <row r="131" spans="1:9" x14ac:dyDescent="0.4">
      <c r="A131" s="370">
        <f>IFERROR(IF(AND(A125=A126,A126=A127,A127=A128,A128=A129,A129=A130),IF(A130+1&gt;MATCH(0,Input_Lieferant!$B$9:$B$158,-1),"",A130+1),A130),"")</f>
        <v>21</v>
      </c>
      <c r="B131" s="160" t="str">
        <f t="shared" si="5"/>
        <v>MATERIAL</v>
      </c>
      <c r="C131" s="160">
        <f t="shared" si="6"/>
        <v>21</v>
      </c>
      <c r="D131" s="160" t="str">
        <f t="shared" si="7"/>
        <v>GRUN</v>
      </c>
      <c r="E131" s="160" t="str">
        <f t="shared" si="9"/>
        <v>F</v>
      </c>
      <c r="F131" s="160">
        <f>IF(A131="","",1)</f>
        <v>1</v>
      </c>
      <c r="G131" s="160" t="str">
        <f t="shared" si="8"/>
        <v/>
      </c>
      <c r="H131" s="160" t="str">
        <f>_xlfn.IFNA(IF(INDEX(Input_Lieferant!$D$9:$BE$158,MATCH($A131,Input_Lieferant!$B$9:$B$158,0),MATCH($H$2,Input_Lieferant!$D$8:$BE$8,0))=0,"",INDEX(Input_Lieferant!$D$9:$BE$158,MATCH($A131,Input_Lieferant!$B$9:$B$158,0),MATCH($H$2,Input_Lieferant!$D$8:$BE$8,0))),"")</f>
        <v>CORSAIR MP600 PRO XT 8 TB, SSD 021</v>
      </c>
      <c r="I131" s="164"/>
    </row>
    <row r="132" spans="1:9" x14ac:dyDescent="0.4">
      <c r="A132" s="370">
        <f>IFERROR(IF(AND(A126=A127,A127=A128,A128=A129,A129=A130,A130=A131),IF(A131+1&gt;MATCH(0,Input_Lieferant!$B$9:$B$158,-1),"",A131+1),A131),"")</f>
        <v>21</v>
      </c>
      <c r="B132" s="160" t="str">
        <f t="shared" si="5"/>
        <v>MATERIAL</v>
      </c>
      <c r="C132" s="160">
        <f t="shared" si="6"/>
        <v>21</v>
      </c>
      <c r="D132" s="160" t="str">
        <f t="shared" si="7"/>
        <v>GRUN</v>
      </c>
      <c r="E132" s="160" t="str">
        <f t="shared" si="9"/>
        <v>E</v>
      </c>
      <c r="F132" s="160">
        <f>IF(A131="","",2)</f>
        <v>2</v>
      </c>
      <c r="G132" s="160" t="str">
        <f t="shared" si="8"/>
        <v>/</v>
      </c>
      <c r="H132" s="160" t="str">
        <f>_xlfn.IFNA(IF(INDEX(Input_Lieferant!$D$9:$BE$158,MATCH($A132,Input_Lieferant!$B$9:$B$158,0),MATCH($H$4,Input_Lieferant!$D$8:$BE$8,0))=0,"",INDEX(Input_Lieferant!$D$9:$BE$158,MATCH($A132,Input_Lieferant!$B$9:$B$158,0),MATCH($H$4,Input_Lieferant!$D$8:$BE$8,0))),"")</f>
        <v>CORSAIR MP600 PRO XT 8 TB, SSD 021</v>
      </c>
      <c r="I132" s="164"/>
    </row>
    <row r="133" spans="1:9" x14ac:dyDescent="0.4">
      <c r="A133" s="370">
        <f>IFERROR(IF(AND(A127=A128,A128=A129,A129=A130,A130=A131,A131=A132),IF(A132+1&gt;MATCH(0,Input_Lieferant!$B$9:$B$158,-1),"",A132+1),A132),"")</f>
        <v>21</v>
      </c>
      <c r="B133" s="160" t="str">
        <f t="shared" si="5"/>
        <v>MATERIAL</v>
      </c>
      <c r="C133" s="160">
        <f t="shared" si="6"/>
        <v>21</v>
      </c>
      <c r="D133" s="160" t="str">
        <f t="shared" si="7"/>
        <v>GRUN</v>
      </c>
      <c r="E133" s="160" t="str">
        <f t="shared" si="9"/>
        <v>E</v>
      </c>
      <c r="F133" s="160">
        <f>IF(A133="","",1)</f>
        <v>1</v>
      </c>
      <c r="G133" s="160" t="str">
        <f t="shared" si="8"/>
        <v/>
      </c>
      <c r="H133" s="160" t="str">
        <f>_xlfn.IFNA(IF(INDEX(Input_Lieferant!$D$9:$BE$158,MATCH($A133,Input_Lieferant!$B$9:$B$158,0),MATCH($H$1,Input_Lieferant!$D$8:$BE$8,0))=0,"",INDEX(Input_Lieferant!$D$9:$BE$158,MATCH($A133,Input_Lieferant!$B$9:$B$158,0),MATCH($H$1,Input_Lieferant!$D$8:$BE$8,0))),"")</f>
        <v>CORSAIR MP600 PRO XT 8 TB, SSD 021</v>
      </c>
      <c r="I133" s="164"/>
    </row>
    <row r="134" spans="1:9" x14ac:dyDescent="0.4">
      <c r="A134" s="370">
        <f>IFERROR(IF(AND(A128=A129,A129=A130,A130=A131,A131=A132,A132=A133),IF(A133+1&gt;MATCH(0,Input_Lieferant!$B$9:$B$158,-1),"",A133+1),A133),"")</f>
        <v>22</v>
      </c>
      <c r="B134" s="160" t="str">
        <f t="shared" si="5"/>
        <v>MATERIAL</v>
      </c>
      <c r="C134" s="160">
        <f t="shared" si="6"/>
        <v>22</v>
      </c>
      <c r="D134" s="160" t="str">
        <f t="shared" si="7"/>
        <v>GRUN</v>
      </c>
      <c r="E134" s="160" t="str">
        <f t="shared" si="9"/>
        <v>D</v>
      </c>
      <c r="F134" s="160">
        <f>IF(A133="","",2)</f>
        <v>2</v>
      </c>
      <c r="G134" s="160" t="str">
        <f t="shared" si="8"/>
        <v>/</v>
      </c>
      <c r="H134" s="160" t="str">
        <f>_xlfn.IFNA(IF(INDEX(Input_Lieferant!$D$9:$BE$158,MATCH($A134,Input_Lieferant!$B$9:$B$158,0),MATCH($H$6,Input_Lieferant!$D$8:$BE$8,0))=0,"",INDEX(Input_Lieferant!$D$9:$BE$158,MATCH($A134,Input_Lieferant!$B$9:$B$158,0),MATCH($H$6,Input_Lieferant!$D$8:$BE$8,0))),"")</f>
        <v>CORSAIR MP600 PRO XT 8 TB, SSD 022</v>
      </c>
      <c r="I134" s="164"/>
    </row>
    <row r="135" spans="1:9" x14ac:dyDescent="0.4">
      <c r="A135" s="370">
        <f>IFERROR(IF(AND(A129=A130,A130=A131,A131=A132,A132=A133,A133=A134),IF(A134+1&gt;MATCH(0,Input_Lieferant!$B$9:$B$158,-1),"",A134+1),A134),"")</f>
        <v>22</v>
      </c>
      <c r="B135" s="160" t="str">
        <f t="shared" si="5"/>
        <v>MATERIAL</v>
      </c>
      <c r="C135" s="160">
        <f t="shared" si="6"/>
        <v>22</v>
      </c>
      <c r="D135" s="160" t="str">
        <f t="shared" si="7"/>
        <v>GRUN</v>
      </c>
      <c r="E135" s="160" t="str">
        <f t="shared" si="9"/>
        <v>D</v>
      </c>
      <c r="F135" s="160">
        <f>IF(A135="","",1)</f>
        <v>1</v>
      </c>
      <c r="G135" s="160" t="str">
        <f t="shared" si="8"/>
        <v/>
      </c>
      <c r="H135" s="160" t="str">
        <f>_xlfn.IFNA(IF(INDEX(Input_Lieferant!$D$9:$BE$158,MATCH($A135,Input_Lieferant!$B$9:$B$158,0),MATCH($H$3,Input_Lieferant!$D$8:$BE$8,0))=0,"",INDEX(Input_Lieferant!$D$9:$BE$158,MATCH($A135,Input_Lieferant!$B$9:$B$158,0),MATCH($H$3,Input_Lieferant!$D$8:$BE$8,0))),"")</f>
        <v>CORSAIR MP600 PRO XT 8 TB, SSD 022</v>
      </c>
      <c r="I135" s="164"/>
    </row>
    <row r="136" spans="1:9" x14ac:dyDescent="0.4">
      <c r="A136" s="370">
        <f>IFERROR(IF(AND(A130=A131,A131=A132,A132=A133,A133=A134,A134=A135),IF(A135+1&gt;MATCH(0,Input_Lieferant!$B$9:$B$158,-1),"",A135+1),A135),"")</f>
        <v>22</v>
      </c>
      <c r="B136" s="160" t="str">
        <f t="shared" ref="B136:B199" si="10">IF(A136&lt;&gt;"","MATERIAL","")</f>
        <v>MATERIAL</v>
      </c>
      <c r="C136" s="160">
        <f t="shared" ref="C136:C199" si="11">A136</f>
        <v>22</v>
      </c>
      <c r="D136" s="160" t="str">
        <f t="shared" ref="D136:D199" si="12">IF(A136&lt;&gt;"","GRUN","")</f>
        <v>GRUN</v>
      </c>
      <c r="E136" s="160" t="str">
        <f t="shared" si="9"/>
        <v>F</v>
      </c>
      <c r="F136" s="160">
        <f>IF(A135="","",2)</f>
        <v>2</v>
      </c>
      <c r="G136" s="160" t="str">
        <f t="shared" ref="G136:G199" si="13">IF(F136=2,"/","")</f>
        <v>/</v>
      </c>
      <c r="H136" s="160" t="str">
        <f>_xlfn.IFNA(IF(INDEX(Input_Lieferant!$D$9:$BE$158,MATCH($A136,Input_Lieferant!$B$9:$B$158,0),MATCH($H$5,Input_Lieferant!$D$8:$BE$8,0))=0,"",INDEX(Input_Lieferant!$D$9:$BE$158,MATCH($A136,Input_Lieferant!$B$9:$B$158,0),MATCH($H$5,Input_Lieferant!$D$8:$BE$8,0))),"")</f>
        <v>CORSAIR MP600 PRO XT 8 TB, SSD 022</v>
      </c>
      <c r="I136" s="164"/>
    </row>
    <row r="137" spans="1:9" x14ac:dyDescent="0.4">
      <c r="A137" s="370">
        <f>IFERROR(IF(AND(A131=A132,A132=A133,A133=A134,A134=A135,A135=A136),IF(A136+1&gt;MATCH(0,Input_Lieferant!$B$9:$B$158,-1),"",A136+1),A136),"")</f>
        <v>22</v>
      </c>
      <c r="B137" s="160" t="str">
        <f t="shared" si="10"/>
        <v>MATERIAL</v>
      </c>
      <c r="C137" s="160">
        <f t="shared" si="11"/>
        <v>22</v>
      </c>
      <c r="D137" s="160" t="str">
        <f t="shared" si="12"/>
        <v>GRUN</v>
      </c>
      <c r="E137" s="160" t="str">
        <f t="shared" si="9"/>
        <v>F</v>
      </c>
      <c r="F137" s="160">
        <f>IF(A137="","",1)</f>
        <v>1</v>
      </c>
      <c r="G137" s="160" t="str">
        <f t="shared" si="13"/>
        <v/>
      </c>
      <c r="H137" s="160" t="str">
        <f>_xlfn.IFNA(IF(INDEX(Input_Lieferant!$D$9:$BE$158,MATCH($A137,Input_Lieferant!$B$9:$B$158,0),MATCH($H$2,Input_Lieferant!$D$8:$BE$8,0))=0,"",INDEX(Input_Lieferant!$D$9:$BE$158,MATCH($A137,Input_Lieferant!$B$9:$B$158,0),MATCH($H$2,Input_Lieferant!$D$8:$BE$8,0))),"")</f>
        <v>CORSAIR MP600 PRO XT 8 TB, SSD 022</v>
      </c>
      <c r="I137" s="164"/>
    </row>
    <row r="138" spans="1:9" x14ac:dyDescent="0.4">
      <c r="A138" s="370">
        <f>IFERROR(IF(AND(A132=A133,A133=A134,A134=A135,A135=A136,A136=A137),IF(A137+1&gt;MATCH(0,Input_Lieferant!$B$9:$B$158,-1),"",A137+1),A137),"")</f>
        <v>22</v>
      </c>
      <c r="B138" s="160" t="str">
        <f t="shared" si="10"/>
        <v>MATERIAL</v>
      </c>
      <c r="C138" s="160">
        <f t="shared" si="11"/>
        <v>22</v>
      </c>
      <c r="D138" s="160" t="str">
        <f t="shared" si="12"/>
        <v>GRUN</v>
      </c>
      <c r="E138" s="160" t="str">
        <f t="shared" si="9"/>
        <v>E</v>
      </c>
      <c r="F138" s="160">
        <f>IF(A137="","",2)</f>
        <v>2</v>
      </c>
      <c r="G138" s="160" t="str">
        <f t="shared" si="13"/>
        <v>/</v>
      </c>
      <c r="H138" s="160" t="str">
        <f>_xlfn.IFNA(IF(INDEX(Input_Lieferant!$D$9:$BE$158,MATCH($A138,Input_Lieferant!$B$9:$B$158,0),MATCH($H$4,Input_Lieferant!$D$8:$BE$8,0))=0,"",INDEX(Input_Lieferant!$D$9:$BE$158,MATCH($A138,Input_Lieferant!$B$9:$B$158,0),MATCH($H$4,Input_Lieferant!$D$8:$BE$8,0))),"")</f>
        <v>CORSAIR MP600 PRO XT 8 TB, SSD 022</v>
      </c>
      <c r="I138" s="164"/>
    </row>
    <row r="139" spans="1:9" x14ac:dyDescent="0.4">
      <c r="A139" s="370">
        <f>IFERROR(IF(AND(A133=A134,A134=A135,A135=A136,A136=A137,A137=A138),IF(A138+1&gt;MATCH(0,Input_Lieferant!$B$9:$B$158,-1),"",A138+1),A138),"")</f>
        <v>22</v>
      </c>
      <c r="B139" s="160" t="str">
        <f t="shared" si="10"/>
        <v>MATERIAL</v>
      </c>
      <c r="C139" s="160">
        <f t="shared" si="11"/>
        <v>22</v>
      </c>
      <c r="D139" s="160" t="str">
        <f t="shared" si="12"/>
        <v>GRUN</v>
      </c>
      <c r="E139" s="160" t="str">
        <f t="shared" si="9"/>
        <v>E</v>
      </c>
      <c r="F139" s="160">
        <f>IF(A139="","",1)</f>
        <v>1</v>
      </c>
      <c r="G139" s="160" t="str">
        <f t="shared" si="13"/>
        <v/>
      </c>
      <c r="H139" s="160" t="str">
        <f>_xlfn.IFNA(IF(INDEX(Input_Lieferant!$D$9:$BE$158,MATCH($A139,Input_Lieferant!$B$9:$B$158,0),MATCH($H$1,Input_Lieferant!$D$8:$BE$8,0))=0,"",INDEX(Input_Lieferant!$D$9:$BE$158,MATCH($A139,Input_Lieferant!$B$9:$B$158,0),MATCH($H$1,Input_Lieferant!$D$8:$BE$8,0))),"")</f>
        <v>CORSAIR MP600 PRO XT 8 TB, SSD 022</v>
      </c>
      <c r="I139" s="164"/>
    </row>
    <row r="140" spans="1:9" x14ac:dyDescent="0.4">
      <c r="A140" s="370">
        <f>IFERROR(IF(AND(A134=A135,A135=A136,A136=A137,A137=A138,A138=A139),IF(A139+1&gt;MATCH(0,Input_Lieferant!$B$9:$B$158,-1),"",A139+1),A139),"")</f>
        <v>23</v>
      </c>
      <c r="B140" s="160" t="str">
        <f t="shared" si="10"/>
        <v>MATERIAL</v>
      </c>
      <c r="C140" s="160">
        <f t="shared" si="11"/>
        <v>23</v>
      </c>
      <c r="D140" s="160" t="str">
        <f t="shared" si="12"/>
        <v>GRUN</v>
      </c>
      <c r="E140" s="160" t="str">
        <f t="shared" si="9"/>
        <v>D</v>
      </c>
      <c r="F140" s="160">
        <f>IF(A139="","",2)</f>
        <v>2</v>
      </c>
      <c r="G140" s="160" t="str">
        <f t="shared" si="13"/>
        <v>/</v>
      </c>
      <c r="H140" s="160" t="str">
        <f>_xlfn.IFNA(IF(INDEX(Input_Lieferant!$D$9:$BE$158,MATCH($A140,Input_Lieferant!$B$9:$B$158,0),MATCH($H$6,Input_Lieferant!$D$8:$BE$8,0))=0,"",INDEX(Input_Lieferant!$D$9:$BE$158,MATCH($A140,Input_Lieferant!$B$9:$B$158,0),MATCH($H$6,Input_Lieferant!$D$8:$BE$8,0))),"")</f>
        <v>CORSAIR MP600 PRO XT 8 TB, SSD 023</v>
      </c>
      <c r="I140" s="164"/>
    </row>
    <row r="141" spans="1:9" x14ac:dyDescent="0.4">
      <c r="A141" s="370">
        <f>IFERROR(IF(AND(A135=A136,A136=A137,A137=A138,A138=A139,A139=A140),IF(A140+1&gt;MATCH(0,Input_Lieferant!$B$9:$B$158,-1),"",A140+1),A140),"")</f>
        <v>23</v>
      </c>
      <c r="B141" s="160" t="str">
        <f t="shared" si="10"/>
        <v>MATERIAL</v>
      </c>
      <c r="C141" s="160">
        <f t="shared" si="11"/>
        <v>23</v>
      </c>
      <c r="D141" s="160" t="str">
        <f t="shared" si="12"/>
        <v>GRUN</v>
      </c>
      <c r="E141" s="160" t="str">
        <f t="shared" si="9"/>
        <v>D</v>
      </c>
      <c r="F141" s="160">
        <f>IF(A141="","",1)</f>
        <v>1</v>
      </c>
      <c r="G141" s="160" t="str">
        <f t="shared" si="13"/>
        <v/>
      </c>
      <c r="H141" s="160" t="str">
        <f>_xlfn.IFNA(IF(INDEX(Input_Lieferant!$D$9:$BE$158,MATCH($A141,Input_Lieferant!$B$9:$B$158,0),MATCH($H$3,Input_Lieferant!$D$8:$BE$8,0))=0,"",INDEX(Input_Lieferant!$D$9:$BE$158,MATCH($A141,Input_Lieferant!$B$9:$B$158,0),MATCH($H$3,Input_Lieferant!$D$8:$BE$8,0))),"")</f>
        <v>CORSAIR MP600 PRO XT 8 TB, SSD 023</v>
      </c>
      <c r="I141" s="164"/>
    </row>
    <row r="142" spans="1:9" x14ac:dyDescent="0.4">
      <c r="A142" s="370">
        <f>IFERROR(IF(AND(A136=A137,A137=A138,A138=A139,A139=A140,A140=A141),IF(A141+1&gt;MATCH(0,Input_Lieferant!$B$9:$B$158,-1),"",A141+1),A141),"")</f>
        <v>23</v>
      </c>
      <c r="B142" s="160" t="str">
        <f t="shared" si="10"/>
        <v>MATERIAL</v>
      </c>
      <c r="C142" s="160">
        <f t="shared" si="11"/>
        <v>23</v>
      </c>
      <c r="D142" s="160" t="str">
        <f t="shared" si="12"/>
        <v>GRUN</v>
      </c>
      <c r="E142" s="160" t="str">
        <f t="shared" ref="E142:E205" si="14">IF(A142&lt;&gt;"",E136,"")</f>
        <v>F</v>
      </c>
      <c r="F142" s="160">
        <f>IF(A141="","",2)</f>
        <v>2</v>
      </c>
      <c r="G142" s="160" t="str">
        <f t="shared" si="13"/>
        <v>/</v>
      </c>
      <c r="H142" s="160" t="str">
        <f>_xlfn.IFNA(IF(INDEX(Input_Lieferant!$D$9:$BE$158,MATCH($A142,Input_Lieferant!$B$9:$B$158,0),MATCH($H$5,Input_Lieferant!$D$8:$BE$8,0))=0,"",INDEX(Input_Lieferant!$D$9:$BE$158,MATCH($A142,Input_Lieferant!$B$9:$B$158,0),MATCH($H$5,Input_Lieferant!$D$8:$BE$8,0))),"")</f>
        <v>CORSAIR MP600 PRO XT 8 TB, SSD 023</v>
      </c>
      <c r="I142" s="164"/>
    </row>
    <row r="143" spans="1:9" x14ac:dyDescent="0.4">
      <c r="A143" s="370">
        <f>IFERROR(IF(AND(A137=A138,A138=A139,A139=A140,A140=A141,A141=A142),IF(A142+1&gt;MATCH(0,Input_Lieferant!$B$9:$B$158,-1),"",A142+1),A142),"")</f>
        <v>23</v>
      </c>
      <c r="B143" s="160" t="str">
        <f t="shared" si="10"/>
        <v>MATERIAL</v>
      </c>
      <c r="C143" s="160">
        <f t="shared" si="11"/>
        <v>23</v>
      </c>
      <c r="D143" s="160" t="str">
        <f t="shared" si="12"/>
        <v>GRUN</v>
      </c>
      <c r="E143" s="160" t="str">
        <f t="shared" si="14"/>
        <v>F</v>
      </c>
      <c r="F143" s="160">
        <f>IF(A143="","",1)</f>
        <v>1</v>
      </c>
      <c r="G143" s="160" t="str">
        <f t="shared" si="13"/>
        <v/>
      </c>
      <c r="H143" s="160" t="str">
        <f>_xlfn.IFNA(IF(INDEX(Input_Lieferant!$D$9:$BE$158,MATCH($A143,Input_Lieferant!$B$9:$B$158,0),MATCH($H$2,Input_Lieferant!$D$8:$BE$8,0))=0,"",INDEX(Input_Lieferant!$D$9:$BE$158,MATCH($A143,Input_Lieferant!$B$9:$B$158,0),MATCH($H$2,Input_Lieferant!$D$8:$BE$8,0))),"")</f>
        <v>CORSAIR MP600 PRO XT 8 TB, SSD 023</v>
      </c>
      <c r="I143" s="164"/>
    </row>
    <row r="144" spans="1:9" x14ac:dyDescent="0.4">
      <c r="A144" s="370">
        <f>IFERROR(IF(AND(A138=A139,A139=A140,A140=A141,A141=A142,A142=A143),IF(A143+1&gt;MATCH(0,Input_Lieferant!$B$9:$B$158,-1),"",A143+1),A143),"")</f>
        <v>23</v>
      </c>
      <c r="B144" s="160" t="str">
        <f t="shared" si="10"/>
        <v>MATERIAL</v>
      </c>
      <c r="C144" s="160">
        <f t="shared" si="11"/>
        <v>23</v>
      </c>
      <c r="D144" s="160" t="str">
        <f t="shared" si="12"/>
        <v>GRUN</v>
      </c>
      <c r="E144" s="160" t="str">
        <f t="shared" si="14"/>
        <v>E</v>
      </c>
      <c r="F144" s="160">
        <f>IF(A144="","",1)</f>
        <v>1</v>
      </c>
      <c r="G144" s="160" t="str">
        <f t="shared" si="13"/>
        <v/>
      </c>
      <c r="H144" s="160" t="str">
        <f>_xlfn.IFNA(IF(INDEX(Input_Lieferant!$D$9:$BE$158,MATCH($A144,Input_Lieferant!$B$9:$B$158,0),MATCH($H$4,Input_Lieferant!$D$8:$BE$8,0))=0,"",INDEX(Input_Lieferant!$D$9:$BE$158,MATCH($A144,Input_Lieferant!$B$9:$B$158,0),MATCH($H$4,Input_Lieferant!$D$8:$BE$8,0))),"")</f>
        <v>CORSAIR MP600 PRO XT 8 TB, SSD 023</v>
      </c>
      <c r="I144" s="164"/>
    </row>
    <row r="145" spans="1:9" x14ac:dyDescent="0.4">
      <c r="A145" s="370">
        <f>IFERROR(IF(AND(A139=A140,A140=A141,A141=A142,A142=A143,A143=A144),IF(A144+1&gt;MATCH(0,Input_Lieferant!$B$9:$B$158,-1),"",A144+1),A144),"")</f>
        <v>23</v>
      </c>
      <c r="B145" s="160" t="str">
        <f t="shared" si="10"/>
        <v>MATERIAL</v>
      </c>
      <c r="C145" s="160">
        <f t="shared" si="11"/>
        <v>23</v>
      </c>
      <c r="D145" s="160" t="str">
        <f t="shared" si="12"/>
        <v>GRUN</v>
      </c>
      <c r="E145" s="160" t="str">
        <f t="shared" si="14"/>
        <v>E</v>
      </c>
      <c r="F145" s="160">
        <f>IF(A144="","",2)</f>
        <v>2</v>
      </c>
      <c r="G145" s="160" t="str">
        <f t="shared" si="13"/>
        <v>/</v>
      </c>
      <c r="H145" s="160" t="str">
        <f>_xlfn.IFNA(IF(INDEX(Input_Lieferant!$D$9:$BE$158,MATCH($A145,Input_Lieferant!$B$9:$B$158,0),MATCH($H$1,Input_Lieferant!$D$8:$BE$8,0))=0,"",INDEX(Input_Lieferant!$D$9:$BE$158,MATCH($A145,Input_Lieferant!$B$9:$B$158,0),MATCH($H$1,Input_Lieferant!$D$8:$BE$8,0))),"")</f>
        <v>CORSAIR MP600 PRO XT 8 TB, SSD 023</v>
      </c>
      <c r="I145" s="164"/>
    </row>
    <row r="146" spans="1:9" x14ac:dyDescent="0.4">
      <c r="A146" s="370">
        <f>IFERROR(IF(AND(A140=A141,A141=A142,A142=A143,A143=A144,A144=A145),IF(A145+1&gt;MATCH(0,Input_Lieferant!$B$9:$B$158,-1),"",A145+1),A145),"")</f>
        <v>24</v>
      </c>
      <c r="B146" s="160" t="str">
        <f t="shared" si="10"/>
        <v>MATERIAL</v>
      </c>
      <c r="C146" s="160">
        <f t="shared" si="11"/>
        <v>24</v>
      </c>
      <c r="D146" s="160" t="str">
        <f t="shared" si="12"/>
        <v>GRUN</v>
      </c>
      <c r="E146" s="160" t="str">
        <f t="shared" si="14"/>
        <v>D</v>
      </c>
      <c r="F146" s="160">
        <f>IF(A146="","",1)</f>
        <v>1</v>
      </c>
      <c r="G146" s="160" t="str">
        <f t="shared" si="13"/>
        <v/>
      </c>
      <c r="H146" s="160" t="str">
        <f>_xlfn.IFNA(IF(INDEX(Input_Lieferant!$D$9:$BE$158,MATCH($A146,Input_Lieferant!$B$9:$B$158,0),MATCH($H$6,Input_Lieferant!$D$8:$BE$8,0))=0,"",INDEX(Input_Lieferant!$D$9:$BE$158,MATCH($A146,Input_Lieferant!$B$9:$B$158,0),MATCH($H$6,Input_Lieferant!$D$8:$BE$8,0))),"")</f>
        <v>CORSAIR MP600 PRO XT 8 TB, SSD 024</v>
      </c>
      <c r="I146" s="164"/>
    </row>
    <row r="147" spans="1:9" x14ac:dyDescent="0.4">
      <c r="A147" s="370">
        <f>IFERROR(IF(AND(A141=A142,A142=A143,A143=A144,A144=A145,A145=A146),IF(A146+1&gt;MATCH(0,Input_Lieferant!$B$9:$B$158,-1),"",A146+1),A146),"")</f>
        <v>24</v>
      </c>
      <c r="B147" s="160" t="str">
        <f t="shared" si="10"/>
        <v>MATERIAL</v>
      </c>
      <c r="C147" s="160">
        <f t="shared" si="11"/>
        <v>24</v>
      </c>
      <c r="D147" s="160" t="str">
        <f t="shared" si="12"/>
        <v>GRUN</v>
      </c>
      <c r="E147" s="160" t="str">
        <f t="shared" si="14"/>
        <v>D</v>
      </c>
      <c r="F147" s="160">
        <f>IF(A146="","",2)</f>
        <v>2</v>
      </c>
      <c r="G147" s="160" t="str">
        <f t="shared" si="13"/>
        <v>/</v>
      </c>
      <c r="H147" s="160" t="str">
        <f>_xlfn.IFNA(IF(INDEX(Input_Lieferant!$D$9:$BE$158,MATCH($A147,Input_Lieferant!$B$9:$B$158,0),MATCH($H$3,Input_Lieferant!$D$8:$BE$8,0))=0,"",INDEX(Input_Lieferant!$D$9:$BE$158,MATCH($A147,Input_Lieferant!$B$9:$B$158,0),MATCH($H$3,Input_Lieferant!$D$8:$BE$8,0))),"")</f>
        <v>CORSAIR MP600 PRO XT 8 TB, SSD 024</v>
      </c>
      <c r="I147" s="164"/>
    </row>
    <row r="148" spans="1:9" x14ac:dyDescent="0.4">
      <c r="A148" s="370">
        <f>IFERROR(IF(AND(A142=A143,A143=A144,A144=A145,A145=A146,A146=A147),IF(A147+1&gt;MATCH(0,Input_Lieferant!$B$9:$B$158,-1),"",A147+1),A147),"")</f>
        <v>24</v>
      </c>
      <c r="B148" s="160" t="str">
        <f t="shared" si="10"/>
        <v>MATERIAL</v>
      </c>
      <c r="C148" s="160">
        <f t="shared" si="11"/>
        <v>24</v>
      </c>
      <c r="D148" s="160" t="str">
        <f t="shared" si="12"/>
        <v>GRUN</v>
      </c>
      <c r="E148" s="160" t="str">
        <f t="shared" si="14"/>
        <v>F</v>
      </c>
      <c r="F148" s="160">
        <f>IF(A148="","",1)</f>
        <v>1</v>
      </c>
      <c r="G148" s="160" t="str">
        <f t="shared" si="13"/>
        <v/>
      </c>
      <c r="H148" s="160" t="str">
        <f>_xlfn.IFNA(IF(INDEX(Input_Lieferant!$D$9:$BE$158,MATCH($A148,Input_Lieferant!$B$9:$B$158,0),MATCH($H$5,Input_Lieferant!$D$8:$BE$8,0))=0,"",INDEX(Input_Lieferant!$D$9:$BE$158,MATCH($A148,Input_Lieferant!$B$9:$B$158,0),MATCH($H$5,Input_Lieferant!$D$8:$BE$8,0))),"")</f>
        <v>CORSAIR MP600 PRO XT 8 TB, SSD 024</v>
      </c>
      <c r="I148" s="164"/>
    </row>
    <row r="149" spans="1:9" x14ac:dyDescent="0.4">
      <c r="A149" s="370">
        <f>IFERROR(IF(AND(A143=A144,A144=A145,A145=A146,A146=A147,A147=A148),IF(A148+1&gt;MATCH(0,Input_Lieferant!$B$9:$B$158,-1),"",A148+1),A148),"")</f>
        <v>24</v>
      </c>
      <c r="B149" s="160" t="str">
        <f t="shared" si="10"/>
        <v>MATERIAL</v>
      </c>
      <c r="C149" s="160">
        <f t="shared" si="11"/>
        <v>24</v>
      </c>
      <c r="D149" s="160" t="str">
        <f t="shared" si="12"/>
        <v>GRUN</v>
      </c>
      <c r="E149" s="160" t="str">
        <f t="shared" si="14"/>
        <v>F</v>
      </c>
      <c r="F149" s="160">
        <f>IF(A148="","",2)</f>
        <v>2</v>
      </c>
      <c r="G149" s="160" t="str">
        <f t="shared" si="13"/>
        <v>/</v>
      </c>
      <c r="H149" s="160" t="str">
        <f>_xlfn.IFNA(IF(INDEX(Input_Lieferant!$D$9:$BE$158,MATCH($A149,Input_Lieferant!$B$9:$B$158,0),MATCH($H$2,Input_Lieferant!$D$8:$BE$8,0))=0,"",INDEX(Input_Lieferant!$D$9:$BE$158,MATCH($A149,Input_Lieferant!$B$9:$B$158,0),MATCH($H$2,Input_Lieferant!$D$8:$BE$8,0))),"")</f>
        <v>CORSAIR MP600 PRO XT 8 TB, SSD 024</v>
      </c>
      <c r="I149" s="164"/>
    </row>
    <row r="150" spans="1:9" x14ac:dyDescent="0.4">
      <c r="A150" s="370">
        <f>IFERROR(IF(AND(A144=A145,A145=A146,A146=A147,A147=A148,A148=A149),IF(A149+1&gt;MATCH(0,Input_Lieferant!$B$9:$B$158,-1),"",A149+1),A149),"")</f>
        <v>24</v>
      </c>
      <c r="B150" s="160" t="str">
        <f t="shared" si="10"/>
        <v>MATERIAL</v>
      </c>
      <c r="C150" s="160">
        <f t="shared" si="11"/>
        <v>24</v>
      </c>
      <c r="D150" s="160" t="str">
        <f t="shared" si="12"/>
        <v>GRUN</v>
      </c>
      <c r="E150" s="160" t="str">
        <f t="shared" si="14"/>
        <v>E</v>
      </c>
      <c r="F150" s="160">
        <f>IF(A150="","",1)</f>
        <v>1</v>
      </c>
      <c r="G150" s="160" t="str">
        <f t="shared" si="13"/>
        <v/>
      </c>
      <c r="H150" s="160" t="str">
        <f>_xlfn.IFNA(IF(INDEX(Input_Lieferant!$D$9:$BE$158,MATCH($A150,Input_Lieferant!$B$9:$B$158,0),MATCH($H$4,Input_Lieferant!$D$8:$BE$8,0))=0,"",INDEX(Input_Lieferant!$D$9:$BE$158,MATCH($A150,Input_Lieferant!$B$9:$B$158,0),MATCH($H$4,Input_Lieferant!$D$8:$BE$8,0))),"")</f>
        <v>CORSAIR MP600 PRO XT 8 TB, SSD 024</v>
      </c>
      <c r="I150" s="164"/>
    </row>
    <row r="151" spans="1:9" x14ac:dyDescent="0.4">
      <c r="A151" s="370">
        <f>IFERROR(IF(AND(A145=A146,A146=A147,A147=A148,A148=A149,A149=A150),IF(A150+1&gt;MATCH(0,Input_Lieferant!$B$9:$B$158,-1),"",A150+1),A150),"")</f>
        <v>24</v>
      </c>
      <c r="B151" s="160" t="str">
        <f t="shared" si="10"/>
        <v>MATERIAL</v>
      </c>
      <c r="C151" s="160">
        <f t="shared" si="11"/>
        <v>24</v>
      </c>
      <c r="D151" s="160" t="str">
        <f t="shared" si="12"/>
        <v>GRUN</v>
      </c>
      <c r="E151" s="160" t="str">
        <f t="shared" si="14"/>
        <v>E</v>
      </c>
      <c r="F151" s="160">
        <f>IF(A150="","",2)</f>
        <v>2</v>
      </c>
      <c r="G151" s="160" t="str">
        <f t="shared" si="13"/>
        <v>/</v>
      </c>
      <c r="H151" s="160" t="str">
        <f>_xlfn.IFNA(IF(INDEX(Input_Lieferant!$D$9:$BE$158,MATCH($A151,Input_Lieferant!$B$9:$B$158,0),MATCH($H$1,Input_Lieferant!$D$8:$BE$8,0))=0,"",INDEX(Input_Lieferant!$D$9:$BE$158,MATCH($A151,Input_Lieferant!$B$9:$B$158,0),MATCH($H$1,Input_Lieferant!$D$8:$BE$8,0))),"")</f>
        <v>CORSAIR MP600 PRO XT 8 TB, SSD 024</v>
      </c>
      <c r="I151" s="164"/>
    </row>
    <row r="152" spans="1:9" x14ac:dyDescent="0.4">
      <c r="A152" s="370">
        <f>IFERROR(IF(AND(A146=A147,A147=A148,A148=A149,A149=A150,A150=A151),IF(A151+1&gt;MATCH(0,Input_Lieferant!$B$9:$B$158,-1),"",A151+1),A151),"")</f>
        <v>25</v>
      </c>
      <c r="B152" s="160" t="str">
        <f t="shared" si="10"/>
        <v>MATERIAL</v>
      </c>
      <c r="C152" s="160">
        <f t="shared" si="11"/>
        <v>25</v>
      </c>
      <c r="D152" s="160" t="str">
        <f t="shared" si="12"/>
        <v>GRUN</v>
      </c>
      <c r="E152" s="160" t="str">
        <f t="shared" si="14"/>
        <v>D</v>
      </c>
      <c r="F152" s="160">
        <f>IF(A152="","",1)</f>
        <v>1</v>
      </c>
      <c r="G152" s="160" t="str">
        <f t="shared" si="13"/>
        <v/>
      </c>
      <c r="H152" s="160" t="str">
        <f>_xlfn.IFNA(IF(INDEX(Input_Lieferant!$D$9:$BE$158,MATCH($A152,Input_Lieferant!$B$9:$B$158,0),MATCH($H$6,Input_Lieferant!$D$8:$BE$8,0))=0,"",INDEX(Input_Lieferant!$D$9:$BE$158,MATCH($A152,Input_Lieferant!$B$9:$B$158,0),MATCH($H$6,Input_Lieferant!$D$8:$BE$8,0))),"")</f>
        <v>CORSAIR MP600 PRO XT 8 TB, SSD 025</v>
      </c>
      <c r="I152" s="164"/>
    </row>
    <row r="153" spans="1:9" x14ac:dyDescent="0.4">
      <c r="A153" s="370">
        <f>IFERROR(IF(AND(A147=A148,A148=A149,A149=A150,A150=A151,A151=A152),IF(A152+1&gt;MATCH(0,Input_Lieferant!$B$9:$B$158,-1),"",A152+1),A152),"")</f>
        <v>25</v>
      </c>
      <c r="B153" s="160" t="str">
        <f t="shared" si="10"/>
        <v>MATERIAL</v>
      </c>
      <c r="C153" s="160">
        <f t="shared" si="11"/>
        <v>25</v>
      </c>
      <c r="D153" s="160" t="str">
        <f t="shared" si="12"/>
        <v>GRUN</v>
      </c>
      <c r="E153" s="160" t="str">
        <f t="shared" si="14"/>
        <v>D</v>
      </c>
      <c r="F153" s="160">
        <f>IF(A152="","",2)</f>
        <v>2</v>
      </c>
      <c r="G153" s="160" t="str">
        <f t="shared" si="13"/>
        <v>/</v>
      </c>
      <c r="H153" s="160" t="str">
        <f>_xlfn.IFNA(IF(INDEX(Input_Lieferant!$D$9:$BE$158,MATCH($A153,Input_Lieferant!$B$9:$B$158,0),MATCH($H$3,Input_Lieferant!$D$8:$BE$8,0))=0,"",INDEX(Input_Lieferant!$D$9:$BE$158,MATCH($A153,Input_Lieferant!$B$9:$B$158,0),MATCH($H$3,Input_Lieferant!$D$8:$BE$8,0))),"")</f>
        <v>CORSAIR MP600 PRO XT 8 TB, SSD 025</v>
      </c>
      <c r="I153" s="164"/>
    </row>
    <row r="154" spans="1:9" x14ac:dyDescent="0.4">
      <c r="A154" s="370">
        <f>IFERROR(IF(AND(A148=A149,A149=A150,A150=A151,A151=A152,A152=A153),IF(A153+1&gt;MATCH(0,Input_Lieferant!$B$9:$B$158,-1),"",A153+1),A153),"")</f>
        <v>25</v>
      </c>
      <c r="B154" s="160" t="str">
        <f t="shared" si="10"/>
        <v>MATERIAL</v>
      </c>
      <c r="C154" s="160">
        <f t="shared" si="11"/>
        <v>25</v>
      </c>
      <c r="D154" s="160" t="str">
        <f t="shared" si="12"/>
        <v>GRUN</v>
      </c>
      <c r="E154" s="160" t="str">
        <f t="shared" si="14"/>
        <v>F</v>
      </c>
      <c r="F154" s="160">
        <f>IF(A154="","",1)</f>
        <v>1</v>
      </c>
      <c r="G154" s="160" t="str">
        <f t="shared" si="13"/>
        <v/>
      </c>
      <c r="H154" s="160" t="str">
        <f>_xlfn.IFNA(IF(INDEX(Input_Lieferant!$D$9:$BE$158,MATCH($A154,Input_Lieferant!$B$9:$B$158,0),MATCH($H$5,Input_Lieferant!$D$8:$BE$8,0))=0,"",INDEX(Input_Lieferant!$D$9:$BE$158,MATCH($A154,Input_Lieferant!$B$9:$B$158,0),MATCH($H$5,Input_Lieferant!$D$8:$BE$8,0))),"")</f>
        <v>CORSAIR MP600 PRO XT 8 TB, SSD 025</v>
      </c>
      <c r="I154" s="164"/>
    </row>
    <row r="155" spans="1:9" x14ac:dyDescent="0.4">
      <c r="A155" s="370">
        <f>IFERROR(IF(AND(A149=A150,A150=A151,A151=A152,A152=A153,A153=A154),IF(A154+1&gt;MATCH(0,Input_Lieferant!$B$9:$B$158,-1),"",A154+1),A154),"")</f>
        <v>25</v>
      </c>
      <c r="B155" s="160" t="str">
        <f t="shared" si="10"/>
        <v>MATERIAL</v>
      </c>
      <c r="C155" s="160">
        <f t="shared" si="11"/>
        <v>25</v>
      </c>
      <c r="D155" s="160" t="str">
        <f t="shared" si="12"/>
        <v>GRUN</v>
      </c>
      <c r="E155" s="160" t="str">
        <f t="shared" si="14"/>
        <v>F</v>
      </c>
      <c r="F155" s="160">
        <f>IF(A154="","",2)</f>
        <v>2</v>
      </c>
      <c r="G155" s="160" t="str">
        <f t="shared" si="13"/>
        <v>/</v>
      </c>
      <c r="H155" s="160" t="str">
        <f>_xlfn.IFNA(IF(INDEX(Input_Lieferant!$D$9:$BE$158,MATCH($A155,Input_Lieferant!$B$9:$B$158,0),MATCH($H$2,Input_Lieferant!$D$8:$BE$8,0))=0,"",INDEX(Input_Lieferant!$D$9:$BE$158,MATCH($A155,Input_Lieferant!$B$9:$B$158,0),MATCH($H$2,Input_Lieferant!$D$8:$BE$8,0))),"")</f>
        <v>CORSAIR MP600 PRO XT 8 TB, SSD 025</v>
      </c>
      <c r="I155" s="164"/>
    </row>
    <row r="156" spans="1:9" x14ac:dyDescent="0.4">
      <c r="A156" s="370">
        <f>IFERROR(IF(AND(A150=A151,A151=A152,A152=A153,A153=A154,A154=A155),IF(A155+1&gt;MATCH(0,Input_Lieferant!$B$9:$B$158,-1),"",A155+1),A155),"")</f>
        <v>25</v>
      </c>
      <c r="B156" s="160" t="str">
        <f t="shared" si="10"/>
        <v>MATERIAL</v>
      </c>
      <c r="C156" s="160">
        <f t="shared" si="11"/>
        <v>25</v>
      </c>
      <c r="D156" s="160" t="str">
        <f t="shared" si="12"/>
        <v>GRUN</v>
      </c>
      <c r="E156" s="160" t="str">
        <f t="shared" si="14"/>
        <v>E</v>
      </c>
      <c r="F156" s="160">
        <f>IF(A156="","",1)</f>
        <v>1</v>
      </c>
      <c r="G156" s="160" t="str">
        <f t="shared" si="13"/>
        <v/>
      </c>
      <c r="H156" s="160" t="str">
        <f>_xlfn.IFNA(IF(INDEX(Input_Lieferant!$D$9:$BE$158,MATCH($A156,Input_Lieferant!$B$9:$B$158,0),MATCH($H$4,Input_Lieferant!$D$8:$BE$8,0))=0,"",INDEX(Input_Lieferant!$D$9:$BE$158,MATCH($A156,Input_Lieferant!$B$9:$B$158,0),MATCH($H$4,Input_Lieferant!$D$8:$BE$8,0))),"")</f>
        <v>CORSAIR MP600 PRO XT 8 TB, SSD 025</v>
      </c>
      <c r="I156" s="164"/>
    </row>
    <row r="157" spans="1:9" x14ac:dyDescent="0.4">
      <c r="A157" s="370">
        <f>IFERROR(IF(AND(A151=A152,A152=A153,A153=A154,A154=A155,A155=A156),IF(A156+1&gt;MATCH(0,Input_Lieferant!$B$9:$B$158,-1),"",A156+1),A156),"")</f>
        <v>25</v>
      </c>
      <c r="B157" s="160" t="str">
        <f t="shared" si="10"/>
        <v>MATERIAL</v>
      </c>
      <c r="C157" s="160">
        <f t="shared" si="11"/>
        <v>25</v>
      </c>
      <c r="D157" s="160" t="str">
        <f t="shared" si="12"/>
        <v>GRUN</v>
      </c>
      <c r="E157" s="160" t="str">
        <f t="shared" si="14"/>
        <v>E</v>
      </c>
      <c r="F157" s="160">
        <f>IF(A156="","",2)</f>
        <v>2</v>
      </c>
      <c r="G157" s="160" t="str">
        <f t="shared" si="13"/>
        <v>/</v>
      </c>
      <c r="H157" s="160" t="str">
        <f>_xlfn.IFNA(IF(INDEX(Input_Lieferant!$D$9:$BE$158,MATCH($A157,Input_Lieferant!$B$9:$B$158,0),MATCH($H$1,Input_Lieferant!$D$8:$BE$8,0))=0,"",INDEX(Input_Lieferant!$D$9:$BE$158,MATCH($A157,Input_Lieferant!$B$9:$B$158,0),MATCH($H$1,Input_Lieferant!$D$8:$BE$8,0))),"")</f>
        <v>CORSAIR MP600 PRO XT 8 TB, SSD 025</v>
      </c>
      <c r="I157" s="164"/>
    </row>
    <row r="158" spans="1:9" x14ac:dyDescent="0.4">
      <c r="A158" s="370">
        <f>IFERROR(IF(AND(A152=A153,A153=A154,A154=A155,A155=A156,A156=A157),IF(A157+1&gt;MATCH(0,Input_Lieferant!$B$9:$B$158,-1),"",A157+1),A157),"")</f>
        <v>26</v>
      </c>
      <c r="B158" s="160" t="str">
        <f t="shared" si="10"/>
        <v>MATERIAL</v>
      </c>
      <c r="C158" s="160">
        <f t="shared" si="11"/>
        <v>26</v>
      </c>
      <c r="D158" s="160" t="str">
        <f t="shared" si="12"/>
        <v>GRUN</v>
      </c>
      <c r="E158" s="160" t="str">
        <f t="shared" si="14"/>
        <v>D</v>
      </c>
      <c r="F158" s="160">
        <f>IF(A158="","",1)</f>
        <v>1</v>
      </c>
      <c r="G158" s="160" t="str">
        <f t="shared" si="13"/>
        <v/>
      </c>
      <c r="H158" s="160" t="str">
        <f>_xlfn.IFNA(IF(INDEX(Input_Lieferant!$D$9:$BE$158,MATCH($A158,Input_Lieferant!$B$9:$B$158,0),MATCH($H$6,Input_Lieferant!$D$8:$BE$8,0))=0,"",INDEX(Input_Lieferant!$D$9:$BE$158,MATCH($A158,Input_Lieferant!$B$9:$B$158,0),MATCH($H$6,Input_Lieferant!$D$8:$BE$8,0))),"")</f>
        <v>CORSAIR MP600 PRO XT 8 TB, SSD 026</v>
      </c>
      <c r="I158" s="164"/>
    </row>
    <row r="159" spans="1:9" x14ac:dyDescent="0.4">
      <c r="A159" s="370">
        <f>IFERROR(IF(AND(A153=A154,A154=A155,A155=A156,A156=A157,A157=A158),IF(A158+1&gt;MATCH(0,Input_Lieferant!$B$9:$B$158,-1),"",A158+1),A158),"")</f>
        <v>26</v>
      </c>
      <c r="B159" s="160" t="str">
        <f t="shared" si="10"/>
        <v>MATERIAL</v>
      </c>
      <c r="C159" s="160">
        <f t="shared" si="11"/>
        <v>26</v>
      </c>
      <c r="D159" s="160" t="str">
        <f t="shared" si="12"/>
        <v>GRUN</v>
      </c>
      <c r="E159" s="160" t="str">
        <f t="shared" si="14"/>
        <v>D</v>
      </c>
      <c r="F159" s="160">
        <f>IF(A158="","",2)</f>
        <v>2</v>
      </c>
      <c r="G159" s="160" t="str">
        <f t="shared" si="13"/>
        <v>/</v>
      </c>
      <c r="H159" s="160" t="str">
        <f>_xlfn.IFNA(IF(INDEX(Input_Lieferant!$D$9:$BE$158,MATCH($A159,Input_Lieferant!$B$9:$B$158,0),MATCH($H$3,Input_Lieferant!$D$8:$BE$8,0))=0,"",INDEX(Input_Lieferant!$D$9:$BE$158,MATCH($A159,Input_Lieferant!$B$9:$B$158,0),MATCH($H$3,Input_Lieferant!$D$8:$BE$8,0))),"")</f>
        <v>CORSAIR MP600 PRO XT 8 TB, SSD 026</v>
      </c>
      <c r="I159" s="164"/>
    </row>
    <row r="160" spans="1:9" x14ac:dyDescent="0.4">
      <c r="A160" s="370">
        <f>IFERROR(IF(AND(A154=A155,A155=A156,A156=A157,A157=A158,A158=A159),IF(A159+1&gt;MATCH(0,Input_Lieferant!$B$9:$B$158,-1),"",A159+1),A159),"")</f>
        <v>26</v>
      </c>
      <c r="B160" s="160" t="str">
        <f t="shared" si="10"/>
        <v>MATERIAL</v>
      </c>
      <c r="C160" s="160">
        <f t="shared" si="11"/>
        <v>26</v>
      </c>
      <c r="D160" s="160" t="str">
        <f t="shared" si="12"/>
        <v>GRUN</v>
      </c>
      <c r="E160" s="160" t="str">
        <f t="shared" si="14"/>
        <v>F</v>
      </c>
      <c r="F160" s="160">
        <f>IF(A160="","",1)</f>
        <v>1</v>
      </c>
      <c r="G160" s="160" t="str">
        <f t="shared" si="13"/>
        <v/>
      </c>
      <c r="H160" s="160" t="str">
        <f>_xlfn.IFNA(IF(INDEX(Input_Lieferant!$D$9:$BE$158,MATCH($A160,Input_Lieferant!$B$9:$B$158,0),MATCH($H$5,Input_Lieferant!$D$8:$BE$8,0))=0,"",INDEX(Input_Lieferant!$D$9:$BE$158,MATCH($A160,Input_Lieferant!$B$9:$B$158,0),MATCH($H$5,Input_Lieferant!$D$8:$BE$8,0))),"")</f>
        <v>CORSAIR MP600 PRO XT 8 TB, SSD 026</v>
      </c>
      <c r="I160" s="164"/>
    </row>
    <row r="161" spans="1:9" x14ac:dyDescent="0.4">
      <c r="A161" s="370">
        <f>IFERROR(IF(AND(A155=A156,A156=A157,A157=A158,A158=A159,A159=A160),IF(A160+1&gt;MATCH(0,Input_Lieferant!$B$9:$B$158,-1),"",A160+1),A160),"")</f>
        <v>26</v>
      </c>
      <c r="B161" s="160" t="str">
        <f t="shared" si="10"/>
        <v>MATERIAL</v>
      </c>
      <c r="C161" s="160">
        <f t="shared" si="11"/>
        <v>26</v>
      </c>
      <c r="D161" s="160" t="str">
        <f t="shared" si="12"/>
        <v>GRUN</v>
      </c>
      <c r="E161" s="160" t="str">
        <f t="shared" si="14"/>
        <v>F</v>
      </c>
      <c r="F161" s="160">
        <f>IF(A161="","",1)</f>
        <v>1</v>
      </c>
      <c r="G161" s="160" t="str">
        <f t="shared" si="13"/>
        <v/>
      </c>
      <c r="H161" s="160" t="str">
        <f>_xlfn.IFNA(IF(INDEX(Input_Lieferant!$D$9:$BE$158,MATCH($A161,Input_Lieferant!$B$9:$B$158,0),MATCH($H$2,Input_Lieferant!$D$8:$BE$8,0))=0,"",INDEX(Input_Lieferant!$D$9:$BE$158,MATCH($A161,Input_Lieferant!$B$9:$B$158,0),MATCH($H$2,Input_Lieferant!$D$8:$BE$8,0))),"")</f>
        <v>CORSAIR MP600 PRO XT 8 TB, SSD 026</v>
      </c>
      <c r="I161" s="164"/>
    </row>
    <row r="162" spans="1:9" x14ac:dyDescent="0.4">
      <c r="A162" s="370">
        <f>IFERROR(IF(AND(A156=A157,A157=A158,A158=A159,A159=A160,A160=A161),IF(A161+1&gt;MATCH(0,Input_Lieferant!$B$9:$B$158,-1),"",A161+1),A161),"")</f>
        <v>26</v>
      </c>
      <c r="B162" s="160" t="str">
        <f t="shared" si="10"/>
        <v>MATERIAL</v>
      </c>
      <c r="C162" s="160">
        <f t="shared" si="11"/>
        <v>26</v>
      </c>
      <c r="D162" s="160" t="str">
        <f t="shared" si="12"/>
        <v>GRUN</v>
      </c>
      <c r="E162" s="160" t="str">
        <f t="shared" si="14"/>
        <v>E</v>
      </c>
      <c r="F162" s="160">
        <f>IF(A161="","",2)</f>
        <v>2</v>
      </c>
      <c r="G162" s="160" t="str">
        <f t="shared" si="13"/>
        <v>/</v>
      </c>
      <c r="H162" s="160" t="str">
        <f>_xlfn.IFNA(IF(INDEX(Input_Lieferant!$D$9:$BE$158,MATCH($A162,Input_Lieferant!$B$9:$B$158,0),MATCH($H$4,Input_Lieferant!$D$8:$BE$8,0))=0,"",INDEX(Input_Lieferant!$D$9:$BE$158,MATCH($A162,Input_Lieferant!$B$9:$B$158,0),MATCH($H$4,Input_Lieferant!$D$8:$BE$8,0))),"")</f>
        <v>CORSAIR MP600 PRO XT 8 TB, SSD 026</v>
      </c>
      <c r="I162" s="164"/>
    </row>
    <row r="163" spans="1:9" x14ac:dyDescent="0.4">
      <c r="A163" s="370">
        <f>IFERROR(IF(AND(A157=A158,A158=A159,A159=A160,A160=A161,A161=A162),IF(A162+1&gt;MATCH(0,Input_Lieferant!$B$9:$B$158,-1),"",A162+1),A162),"")</f>
        <v>26</v>
      </c>
      <c r="B163" s="160" t="str">
        <f t="shared" si="10"/>
        <v>MATERIAL</v>
      </c>
      <c r="C163" s="160">
        <f t="shared" si="11"/>
        <v>26</v>
      </c>
      <c r="D163" s="160" t="str">
        <f t="shared" si="12"/>
        <v>GRUN</v>
      </c>
      <c r="E163" s="160" t="str">
        <f t="shared" si="14"/>
        <v>E</v>
      </c>
      <c r="F163" s="160">
        <f>IF(A163="","",1)</f>
        <v>1</v>
      </c>
      <c r="G163" s="160" t="str">
        <f t="shared" si="13"/>
        <v/>
      </c>
      <c r="H163" s="160" t="str">
        <f>_xlfn.IFNA(IF(INDEX(Input_Lieferant!$D$9:$BE$158,MATCH($A163,Input_Lieferant!$B$9:$B$158,0),MATCH($H$1,Input_Lieferant!$D$8:$BE$8,0))=0,"",INDEX(Input_Lieferant!$D$9:$BE$158,MATCH($A163,Input_Lieferant!$B$9:$B$158,0),MATCH($H$1,Input_Lieferant!$D$8:$BE$8,0))),"")</f>
        <v>CORSAIR MP600 PRO XT 8 TB, SSD 026</v>
      </c>
      <c r="I163" s="164"/>
    </row>
    <row r="164" spans="1:9" x14ac:dyDescent="0.4">
      <c r="A164" s="370">
        <f>IFERROR(IF(AND(A158=A159,A159=A160,A160=A161,A161=A162,A162=A163),IF(A163+1&gt;MATCH(0,Input_Lieferant!$B$9:$B$158,-1),"",A163+1),A163),"")</f>
        <v>27</v>
      </c>
      <c r="B164" s="160" t="str">
        <f t="shared" si="10"/>
        <v>MATERIAL</v>
      </c>
      <c r="C164" s="160">
        <f t="shared" si="11"/>
        <v>27</v>
      </c>
      <c r="D164" s="160" t="str">
        <f t="shared" si="12"/>
        <v>GRUN</v>
      </c>
      <c r="E164" s="160" t="str">
        <f t="shared" si="14"/>
        <v>D</v>
      </c>
      <c r="F164" s="160">
        <f>IF(A163="","",2)</f>
        <v>2</v>
      </c>
      <c r="G164" s="160" t="str">
        <f t="shared" si="13"/>
        <v>/</v>
      </c>
      <c r="H164" s="160" t="str">
        <f>_xlfn.IFNA(IF(INDEX(Input_Lieferant!$D$9:$BE$158,MATCH($A164,Input_Lieferant!$B$9:$B$158,0),MATCH($H$6,Input_Lieferant!$D$8:$BE$8,0))=0,"",INDEX(Input_Lieferant!$D$9:$BE$158,MATCH($A164,Input_Lieferant!$B$9:$B$158,0),MATCH($H$6,Input_Lieferant!$D$8:$BE$8,0))),"")</f>
        <v>CORSAIR MP600 PRO XT 8 TB, SSD 027</v>
      </c>
      <c r="I164" s="164"/>
    </row>
    <row r="165" spans="1:9" x14ac:dyDescent="0.4">
      <c r="A165" s="370">
        <f>IFERROR(IF(AND(A159=A160,A160=A161,A161=A162,A162=A163,A163=A164),IF(A164+1&gt;MATCH(0,Input_Lieferant!$B$9:$B$158,-1),"",A164+1),A164),"")</f>
        <v>27</v>
      </c>
      <c r="B165" s="160" t="str">
        <f t="shared" si="10"/>
        <v>MATERIAL</v>
      </c>
      <c r="C165" s="160">
        <f t="shared" si="11"/>
        <v>27</v>
      </c>
      <c r="D165" s="160" t="str">
        <f t="shared" si="12"/>
        <v>GRUN</v>
      </c>
      <c r="E165" s="160" t="str">
        <f t="shared" si="14"/>
        <v>D</v>
      </c>
      <c r="F165" s="160">
        <f>IF(A165="","",1)</f>
        <v>1</v>
      </c>
      <c r="G165" s="160" t="str">
        <f t="shared" si="13"/>
        <v/>
      </c>
      <c r="H165" s="160" t="str">
        <f>_xlfn.IFNA(IF(INDEX(Input_Lieferant!$D$9:$BE$158,MATCH($A165,Input_Lieferant!$B$9:$B$158,0),MATCH($H$3,Input_Lieferant!$D$8:$BE$8,0))=0,"",INDEX(Input_Lieferant!$D$9:$BE$158,MATCH($A165,Input_Lieferant!$B$9:$B$158,0),MATCH($H$3,Input_Lieferant!$D$8:$BE$8,0))),"")</f>
        <v>CORSAIR MP600 PRO XT 8 TB, SSD 027</v>
      </c>
      <c r="I165" s="164"/>
    </row>
    <row r="166" spans="1:9" x14ac:dyDescent="0.4">
      <c r="A166" s="370">
        <f>IFERROR(IF(AND(A160=A161,A161=A162,A162=A163,A163=A164,A164=A165),IF(A165+1&gt;MATCH(0,Input_Lieferant!$B$9:$B$158,-1),"",A165+1),A165),"")</f>
        <v>27</v>
      </c>
      <c r="B166" s="160" t="str">
        <f t="shared" si="10"/>
        <v>MATERIAL</v>
      </c>
      <c r="C166" s="160">
        <f t="shared" si="11"/>
        <v>27</v>
      </c>
      <c r="D166" s="160" t="str">
        <f t="shared" si="12"/>
        <v>GRUN</v>
      </c>
      <c r="E166" s="160" t="str">
        <f t="shared" si="14"/>
        <v>F</v>
      </c>
      <c r="F166" s="160">
        <f>IF(A165="","",2)</f>
        <v>2</v>
      </c>
      <c r="G166" s="160" t="str">
        <f t="shared" si="13"/>
        <v>/</v>
      </c>
      <c r="H166" s="160" t="str">
        <f>_xlfn.IFNA(IF(INDEX(Input_Lieferant!$D$9:$BE$158,MATCH($A166,Input_Lieferant!$B$9:$B$158,0),MATCH($H$5,Input_Lieferant!$D$8:$BE$8,0))=0,"",INDEX(Input_Lieferant!$D$9:$BE$158,MATCH($A166,Input_Lieferant!$B$9:$B$158,0),MATCH($H$5,Input_Lieferant!$D$8:$BE$8,0))),"")</f>
        <v>CORSAIR MP600 PRO XT 8 TB, SSD 027</v>
      </c>
      <c r="I166" s="164"/>
    </row>
    <row r="167" spans="1:9" x14ac:dyDescent="0.4">
      <c r="A167" s="370">
        <f>IFERROR(IF(AND(A161=A162,A162=A163,A163=A164,A164=A165,A165=A166),IF(A166+1&gt;MATCH(0,Input_Lieferant!$B$9:$B$158,-1),"",A166+1),A166),"")</f>
        <v>27</v>
      </c>
      <c r="B167" s="160" t="str">
        <f t="shared" si="10"/>
        <v>MATERIAL</v>
      </c>
      <c r="C167" s="160">
        <f t="shared" si="11"/>
        <v>27</v>
      </c>
      <c r="D167" s="160" t="str">
        <f t="shared" si="12"/>
        <v>GRUN</v>
      </c>
      <c r="E167" s="160" t="str">
        <f t="shared" si="14"/>
        <v>F</v>
      </c>
      <c r="F167" s="160">
        <f>IF(A167="","",1)</f>
        <v>1</v>
      </c>
      <c r="G167" s="160" t="str">
        <f t="shared" si="13"/>
        <v/>
      </c>
      <c r="H167" s="160" t="str">
        <f>_xlfn.IFNA(IF(INDEX(Input_Lieferant!$D$9:$BE$158,MATCH($A167,Input_Lieferant!$B$9:$B$158,0),MATCH($H$2,Input_Lieferant!$D$8:$BE$8,0))=0,"",INDEX(Input_Lieferant!$D$9:$BE$158,MATCH($A167,Input_Lieferant!$B$9:$B$158,0),MATCH($H$2,Input_Lieferant!$D$8:$BE$8,0))),"")</f>
        <v>CORSAIR MP600 PRO XT 8 TB, SSD 027</v>
      </c>
      <c r="I167" s="164"/>
    </row>
    <row r="168" spans="1:9" x14ac:dyDescent="0.4">
      <c r="A168" s="370">
        <f>IFERROR(IF(AND(A162=A163,A163=A164,A164=A165,A165=A166,A166=A167),IF(A167+1&gt;MATCH(0,Input_Lieferant!$B$9:$B$158,-1),"",A167+1),A167),"")</f>
        <v>27</v>
      </c>
      <c r="B168" s="160" t="str">
        <f t="shared" si="10"/>
        <v>MATERIAL</v>
      </c>
      <c r="C168" s="160">
        <f t="shared" si="11"/>
        <v>27</v>
      </c>
      <c r="D168" s="160" t="str">
        <f t="shared" si="12"/>
        <v>GRUN</v>
      </c>
      <c r="E168" s="160" t="str">
        <f t="shared" si="14"/>
        <v>E</v>
      </c>
      <c r="F168" s="160">
        <f>IF(A167="","",2)</f>
        <v>2</v>
      </c>
      <c r="G168" s="160" t="str">
        <f t="shared" si="13"/>
        <v>/</v>
      </c>
      <c r="H168" s="160" t="str">
        <f>_xlfn.IFNA(IF(INDEX(Input_Lieferant!$D$9:$BE$158,MATCH($A168,Input_Lieferant!$B$9:$B$158,0),MATCH($H$4,Input_Lieferant!$D$8:$BE$8,0))=0,"",INDEX(Input_Lieferant!$D$9:$BE$158,MATCH($A168,Input_Lieferant!$B$9:$B$158,0),MATCH($H$4,Input_Lieferant!$D$8:$BE$8,0))),"")</f>
        <v>CORSAIR MP600 PRO XT 8 TB, SSD 027</v>
      </c>
      <c r="I168" s="164"/>
    </row>
    <row r="169" spans="1:9" x14ac:dyDescent="0.4">
      <c r="A169" s="370">
        <f>IFERROR(IF(AND(A163=A164,A164=A165,A165=A166,A166=A167,A167=A168),IF(A168+1&gt;MATCH(0,Input_Lieferant!$B$9:$B$158,-1),"",A168+1),A168),"")</f>
        <v>27</v>
      </c>
      <c r="B169" s="160" t="str">
        <f t="shared" si="10"/>
        <v>MATERIAL</v>
      </c>
      <c r="C169" s="160">
        <f t="shared" si="11"/>
        <v>27</v>
      </c>
      <c r="D169" s="160" t="str">
        <f t="shared" si="12"/>
        <v>GRUN</v>
      </c>
      <c r="E169" s="160" t="str">
        <f t="shared" si="14"/>
        <v>E</v>
      </c>
      <c r="F169" s="160">
        <f>IF(A169="","",1)</f>
        <v>1</v>
      </c>
      <c r="G169" s="160" t="str">
        <f t="shared" si="13"/>
        <v/>
      </c>
      <c r="H169" s="160" t="str">
        <f>_xlfn.IFNA(IF(INDEX(Input_Lieferant!$D$9:$BE$158,MATCH($A169,Input_Lieferant!$B$9:$B$158,0),MATCH($H$1,Input_Lieferant!$D$8:$BE$8,0))=0,"",INDEX(Input_Lieferant!$D$9:$BE$158,MATCH($A169,Input_Lieferant!$B$9:$B$158,0),MATCH($H$1,Input_Lieferant!$D$8:$BE$8,0))),"")</f>
        <v>CORSAIR MP600 PRO XT 8 TB, SSD 027</v>
      </c>
      <c r="I169" s="164"/>
    </row>
    <row r="170" spans="1:9" x14ac:dyDescent="0.4">
      <c r="A170" s="370">
        <f>IFERROR(IF(AND(A164=A165,A165=A166,A166=A167,A167=A168,A168=A169),IF(A169+1&gt;MATCH(0,Input_Lieferant!$B$9:$B$158,-1),"",A169+1),A169),"")</f>
        <v>28</v>
      </c>
      <c r="B170" s="160" t="str">
        <f t="shared" si="10"/>
        <v>MATERIAL</v>
      </c>
      <c r="C170" s="160">
        <f t="shared" si="11"/>
        <v>28</v>
      </c>
      <c r="D170" s="160" t="str">
        <f t="shared" si="12"/>
        <v>GRUN</v>
      </c>
      <c r="E170" s="160" t="str">
        <f t="shared" si="14"/>
        <v>D</v>
      </c>
      <c r="F170" s="160">
        <f>IF(A169="","",2)</f>
        <v>2</v>
      </c>
      <c r="G170" s="160" t="str">
        <f t="shared" si="13"/>
        <v>/</v>
      </c>
      <c r="H170" s="160" t="str">
        <f>_xlfn.IFNA(IF(INDEX(Input_Lieferant!$D$9:$BE$158,MATCH($A170,Input_Lieferant!$B$9:$B$158,0),MATCH($H$6,Input_Lieferant!$D$8:$BE$8,0))=0,"",INDEX(Input_Lieferant!$D$9:$BE$158,MATCH($A170,Input_Lieferant!$B$9:$B$158,0),MATCH($H$6,Input_Lieferant!$D$8:$BE$8,0))),"")</f>
        <v>CORSAIR MP600 PRO XT 8 TB, SSD 028</v>
      </c>
      <c r="I170" s="164"/>
    </row>
    <row r="171" spans="1:9" x14ac:dyDescent="0.4">
      <c r="A171" s="370">
        <f>IFERROR(IF(AND(A165=A166,A166=A167,A167=A168,A168=A169,A169=A170),IF(A170+1&gt;MATCH(0,Input_Lieferant!$B$9:$B$158,-1),"",A170+1),A170),"")</f>
        <v>28</v>
      </c>
      <c r="B171" s="160" t="str">
        <f t="shared" si="10"/>
        <v>MATERIAL</v>
      </c>
      <c r="C171" s="160">
        <f t="shared" si="11"/>
        <v>28</v>
      </c>
      <c r="D171" s="160" t="str">
        <f t="shared" si="12"/>
        <v>GRUN</v>
      </c>
      <c r="E171" s="160" t="str">
        <f t="shared" si="14"/>
        <v>D</v>
      </c>
      <c r="F171" s="160">
        <f>IF(A171="","",1)</f>
        <v>1</v>
      </c>
      <c r="G171" s="160" t="str">
        <f t="shared" si="13"/>
        <v/>
      </c>
      <c r="H171" s="160" t="str">
        <f>_xlfn.IFNA(IF(INDEX(Input_Lieferant!$D$9:$BE$158,MATCH($A171,Input_Lieferant!$B$9:$B$158,0),MATCH($H$3,Input_Lieferant!$D$8:$BE$8,0))=0,"",INDEX(Input_Lieferant!$D$9:$BE$158,MATCH($A171,Input_Lieferant!$B$9:$B$158,0),MATCH($H$3,Input_Lieferant!$D$8:$BE$8,0))),"")</f>
        <v>CORSAIR MP600 PRO XT 8 TB, SSD 028</v>
      </c>
      <c r="I171" s="164"/>
    </row>
    <row r="172" spans="1:9" x14ac:dyDescent="0.4">
      <c r="A172" s="370">
        <f>IFERROR(IF(AND(A166=A167,A167=A168,A168=A169,A169=A170,A170=A171),IF(A171+1&gt;MATCH(0,Input_Lieferant!$B$9:$B$158,-1),"",A171+1),A171),"")</f>
        <v>28</v>
      </c>
      <c r="B172" s="160" t="str">
        <f t="shared" si="10"/>
        <v>MATERIAL</v>
      </c>
      <c r="C172" s="160">
        <f t="shared" si="11"/>
        <v>28</v>
      </c>
      <c r="D172" s="160" t="str">
        <f t="shared" si="12"/>
        <v>GRUN</v>
      </c>
      <c r="E172" s="160" t="str">
        <f t="shared" si="14"/>
        <v>F</v>
      </c>
      <c r="F172" s="160">
        <f>IF(A171="","",2)</f>
        <v>2</v>
      </c>
      <c r="G172" s="160" t="str">
        <f t="shared" si="13"/>
        <v>/</v>
      </c>
      <c r="H172" s="160" t="str">
        <f>_xlfn.IFNA(IF(INDEX(Input_Lieferant!$D$9:$BE$158,MATCH($A172,Input_Lieferant!$B$9:$B$158,0),MATCH($H$5,Input_Lieferant!$D$8:$BE$8,0))=0,"",INDEX(Input_Lieferant!$D$9:$BE$158,MATCH($A172,Input_Lieferant!$B$9:$B$158,0),MATCH($H$5,Input_Lieferant!$D$8:$BE$8,0))),"")</f>
        <v>CORSAIR MP600 PRO XT 8 TB, SSD 028</v>
      </c>
      <c r="I172" s="164"/>
    </row>
    <row r="173" spans="1:9" x14ac:dyDescent="0.4">
      <c r="A173" s="370">
        <f>IFERROR(IF(AND(A167=A168,A168=A169,A169=A170,A170=A171,A171=A172),IF(A172+1&gt;MATCH(0,Input_Lieferant!$B$9:$B$158,-1),"",A172+1),A172),"")</f>
        <v>28</v>
      </c>
      <c r="B173" s="160" t="str">
        <f t="shared" si="10"/>
        <v>MATERIAL</v>
      </c>
      <c r="C173" s="160">
        <f t="shared" si="11"/>
        <v>28</v>
      </c>
      <c r="D173" s="160" t="str">
        <f t="shared" si="12"/>
        <v>GRUN</v>
      </c>
      <c r="E173" s="160" t="str">
        <f t="shared" si="14"/>
        <v>F</v>
      </c>
      <c r="F173" s="160">
        <f>IF(A173="","",1)</f>
        <v>1</v>
      </c>
      <c r="G173" s="160" t="str">
        <f t="shared" si="13"/>
        <v/>
      </c>
      <c r="H173" s="160" t="str">
        <f>_xlfn.IFNA(IF(INDEX(Input_Lieferant!$D$9:$BE$158,MATCH($A173,Input_Lieferant!$B$9:$B$158,0),MATCH($H$2,Input_Lieferant!$D$8:$BE$8,0))=0,"",INDEX(Input_Lieferant!$D$9:$BE$158,MATCH($A173,Input_Lieferant!$B$9:$B$158,0),MATCH($H$2,Input_Lieferant!$D$8:$BE$8,0))),"")</f>
        <v>CORSAIR MP600 PRO XT 8 TB, SSD 028</v>
      </c>
      <c r="I173" s="164"/>
    </row>
    <row r="174" spans="1:9" x14ac:dyDescent="0.4">
      <c r="A174" s="370">
        <f>IFERROR(IF(AND(A168=A169,A169=A170,A170=A171,A171=A172,A172=A173),IF(A173+1&gt;MATCH(0,Input_Lieferant!$B$9:$B$158,-1),"",A173+1),A173),"")</f>
        <v>28</v>
      </c>
      <c r="B174" s="160" t="str">
        <f t="shared" si="10"/>
        <v>MATERIAL</v>
      </c>
      <c r="C174" s="160">
        <f t="shared" si="11"/>
        <v>28</v>
      </c>
      <c r="D174" s="160" t="str">
        <f t="shared" si="12"/>
        <v>GRUN</v>
      </c>
      <c r="E174" s="160" t="str">
        <f t="shared" si="14"/>
        <v>E</v>
      </c>
      <c r="F174" s="160">
        <f>IF(A173="","",2)</f>
        <v>2</v>
      </c>
      <c r="G174" s="160" t="str">
        <f t="shared" si="13"/>
        <v>/</v>
      </c>
      <c r="H174" s="160" t="str">
        <f>_xlfn.IFNA(IF(INDEX(Input_Lieferant!$D$9:$BE$158,MATCH($A174,Input_Lieferant!$B$9:$B$158,0),MATCH($H$4,Input_Lieferant!$D$8:$BE$8,0))=0,"",INDEX(Input_Lieferant!$D$9:$BE$158,MATCH($A174,Input_Lieferant!$B$9:$B$158,0),MATCH($H$4,Input_Lieferant!$D$8:$BE$8,0))),"")</f>
        <v>CORSAIR MP600 PRO XT 8 TB, SSD 028</v>
      </c>
      <c r="I174" s="164"/>
    </row>
    <row r="175" spans="1:9" x14ac:dyDescent="0.4">
      <c r="A175" s="370">
        <f>IFERROR(IF(AND(A169=A170,A170=A171,A171=A172,A172=A173,A173=A174),IF(A174+1&gt;MATCH(0,Input_Lieferant!$B$9:$B$158,-1),"",A174+1),A174),"")</f>
        <v>28</v>
      </c>
      <c r="B175" s="160" t="str">
        <f t="shared" si="10"/>
        <v>MATERIAL</v>
      </c>
      <c r="C175" s="160">
        <f t="shared" si="11"/>
        <v>28</v>
      </c>
      <c r="D175" s="160" t="str">
        <f t="shared" si="12"/>
        <v>GRUN</v>
      </c>
      <c r="E175" s="160" t="str">
        <f t="shared" si="14"/>
        <v>E</v>
      </c>
      <c r="F175" s="160">
        <f>IF(A175="","",1)</f>
        <v>1</v>
      </c>
      <c r="G175" s="160" t="str">
        <f t="shared" si="13"/>
        <v/>
      </c>
      <c r="H175" s="160" t="str">
        <f>_xlfn.IFNA(IF(INDEX(Input_Lieferant!$D$9:$BE$158,MATCH($A175,Input_Lieferant!$B$9:$B$158,0),MATCH($H$1,Input_Lieferant!$D$8:$BE$8,0))=0,"",INDEX(Input_Lieferant!$D$9:$BE$158,MATCH($A175,Input_Lieferant!$B$9:$B$158,0),MATCH($H$1,Input_Lieferant!$D$8:$BE$8,0))),"")</f>
        <v>CORSAIR MP600 PRO XT 8 TB, SSD 028</v>
      </c>
      <c r="I175" s="164"/>
    </row>
    <row r="176" spans="1:9" x14ac:dyDescent="0.4">
      <c r="A176" s="370">
        <f>IFERROR(IF(AND(A170=A171,A171=A172,A172=A173,A173=A174,A174=A175),IF(A175+1&gt;MATCH(0,Input_Lieferant!$B$9:$B$158,-1),"",A175+1),A175),"")</f>
        <v>29</v>
      </c>
      <c r="B176" s="160" t="str">
        <f t="shared" si="10"/>
        <v>MATERIAL</v>
      </c>
      <c r="C176" s="160">
        <f t="shared" si="11"/>
        <v>29</v>
      </c>
      <c r="D176" s="160" t="str">
        <f t="shared" si="12"/>
        <v>GRUN</v>
      </c>
      <c r="E176" s="160" t="str">
        <f t="shared" si="14"/>
        <v>D</v>
      </c>
      <c r="F176" s="160">
        <f>IF(A175="","",2)</f>
        <v>2</v>
      </c>
      <c r="G176" s="160" t="str">
        <f t="shared" si="13"/>
        <v>/</v>
      </c>
      <c r="H176" s="160" t="str">
        <f>_xlfn.IFNA(IF(INDEX(Input_Lieferant!$D$9:$BE$158,MATCH($A176,Input_Lieferant!$B$9:$B$158,0),MATCH($H$6,Input_Lieferant!$D$8:$BE$8,0))=0,"",INDEX(Input_Lieferant!$D$9:$BE$158,MATCH($A176,Input_Lieferant!$B$9:$B$158,0),MATCH($H$6,Input_Lieferant!$D$8:$BE$8,0))),"")</f>
        <v>CORSAIR MP600 PRO XT 8 TB, SSD 029</v>
      </c>
      <c r="I176" s="164"/>
    </row>
    <row r="177" spans="1:9" x14ac:dyDescent="0.4">
      <c r="A177" s="370">
        <f>IFERROR(IF(AND(A171=A172,A172=A173,A173=A174,A174=A175,A175=A176),IF(A176+1&gt;MATCH(0,Input_Lieferant!$B$9:$B$158,-1),"",A176+1),A176),"")</f>
        <v>29</v>
      </c>
      <c r="B177" s="160" t="str">
        <f t="shared" si="10"/>
        <v>MATERIAL</v>
      </c>
      <c r="C177" s="160">
        <f t="shared" si="11"/>
        <v>29</v>
      </c>
      <c r="D177" s="160" t="str">
        <f t="shared" si="12"/>
        <v>GRUN</v>
      </c>
      <c r="E177" s="160" t="str">
        <f t="shared" si="14"/>
        <v>D</v>
      </c>
      <c r="F177" s="160">
        <f>IF(A177="","",1)</f>
        <v>1</v>
      </c>
      <c r="G177" s="160" t="str">
        <f t="shared" si="13"/>
        <v/>
      </c>
      <c r="H177" s="160" t="str">
        <f>_xlfn.IFNA(IF(INDEX(Input_Lieferant!$D$9:$BE$158,MATCH($A177,Input_Lieferant!$B$9:$B$158,0),MATCH($H$3,Input_Lieferant!$D$8:$BE$8,0))=0,"",INDEX(Input_Lieferant!$D$9:$BE$158,MATCH($A177,Input_Lieferant!$B$9:$B$158,0),MATCH($H$3,Input_Lieferant!$D$8:$BE$8,0))),"")</f>
        <v>CORSAIR MP600 PRO XT 8 TB, SSD 029</v>
      </c>
      <c r="I177" s="164"/>
    </row>
    <row r="178" spans="1:9" x14ac:dyDescent="0.4">
      <c r="A178" s="370">
        <f>IFERROR(IF(AND(A172=A173,A173=A174,A174=A175,A175=A176,A176=A177),IF(A177+1&gt;MATCH(0,Input_Lieferant!$B$9:$B$158,-1),"",A177+1),A177),"")</f>
        <v>29</v>
      </c>
      <c r="B178" s="160" t="str">
        <f t="shared" si="10"/>
        <v>MATERIAL</v>
      </c>
      <c r="C178" s="160">
        <f t="shared" si="11"/>
        <v>29</v>
      </c>
      <c r="D178" s="160" t="str">
        <f t="shared" si="12"/>
        <v>GRUN</v>
      </c>
      <c r="E178" s="160" t="str">
        <f t="shared" si="14"/>
        <v>F</v>
      </c>
      <c r="F178" s="160">
        <f>IF(A178="","",1)</f>
        <v>1</v>
      </c>
      <c r="G178" s="160" t="str">
        <f t="shared" si="13"/>
        <v/>
      </c>
      <c r="H178" s="160" t="str">
        <f>_xlfn.IFNA(IF(INDEX(Input_Lieferant!$D$9:$BE$158,MATCH($A178,Input_Lieferant!$B$9:$B$158,0),MATCH($H$5,Input_Lieferant!$D$8:$BE$8,0))=0,"",INDEX(Input_Lieferant!$D$9:$BE$158,MATCH($A178,Input_Lieferant!$B$9:$B$158,0),MATCH($H$5,Input_Lieferant!$D$8:$BE$8,0))),"")</f>
        <v>CORSAIR MP600 PRO XT 8 TB, SSD 029</v>
      </c>
      <c r="I178" s="164"/>
    </row>
    <row r="179" spans="1:9" x14ac:dyDescent="0.4">
      <c r="A179" s="370">
        <f>IFERROR(IF(AND(A173=A174,A174=A175,A175=A176,A176=A177,A177=A178),IF(A178+1&gt;MATCH(0,Input_Lieferant!$B$9:$B$158,-1),"",A178+1),A178),"")</f>
        <v>29</v>
      </c>
      <c r="B179" s="160" t="str">
        <f t="shared" si="10"/>
        <v>MATERIAL</v>
      </c>
      <c r="C179" s="160">
        <f t="shared" si="11"/>
        <v>29</v>
      </c>
      <c r="D179" s="160" t="str">
        <f t="shared" si="12"/>
        <v>GRUN</v>
      </c>
      <c r="E179" s="160" t="str">
        <f t="shared" si="14"/>
        <v>F</v>
      </c>
      <c r="F179" s="160">
        <f>IF(A178="","",2)</f>
        <v>2</v>
      </c>
      <c r="G179" s="160" t="str">
        <f t="shared" si="13"/>
        <v>/</v>
      </c>
      <c r="H179" s="160" t="str">
        <f>_xlfn.IFNA(IF(INDEX(Input_Lieferant!$D$9:$BE$158,MATCH($A179,Input_Lieferant!$B$9:$B$158,0),MATCH($H$2,Input_Lieferant!$D$8:$BE$8,0))=0,"",INDEX(Input_Lieferant!$D$9:$BE$158,MATCH($A179,Input_Lieferant!$B$9:$B$158,0),MATCH($H$2,Input_Lieferant!$D$8:$BE$8,0))),"")</f>
        <v>CORSAIR MP600 PRO XT 8 TB, SSD 029</v>
      </c>
      <c r="I179" s="164"/>
    </row>
    <row r="180" spans="1:9" x14ac:dyDescent="0.4">
      <c r="A180" s="370">
        <f>IFERROR(IF(AND(A174=A175,A175=A176,A176=A177,A177=A178,A178=A179),IF(A179+1&gt;MATCH(0,Input_Lieferant!$B$9:$B$158,-1),"",A179+1),A179),"")</f>
        <v>29</v>
      </c>
      <c r="B180" s="160" t="str">
        <f t="shared" si="10"/>
        <v>MATERIAL</v>
      </c>
      <c r="C180" s="160">
        <f t="shared" si="11"/>
        <v>29</v>
      </c>
      <c r="D180" s="160" t="str">
        <f t="shared" si="12"/>
        <v>GRUN</v>
      </c>
      <c r="E180" s="160" t="str">
        <f t="shared" si="14"/>
        <v>E</v>
      </c>
      <c r="F180" s="160">
        <f>IF(A180="","",1)</f>
        <v>1</v>
      </c>
      <c r="G180" s="160" t="str">
        <f t="shared" si="13"/>
        <v/>
      </c>
      <c r="H180" s="160" t="str">
        <f>_xlfn.IFNA(IF(INDEX(Input_Lieferant!$D$9:$BE$158,MATCH($A180,Input_Lieferant!$B$9:$B$158,0),MATCH($H$4,Input_Lieferant!$D$8:$BE$8,0))=0,"",INDEX(Input_Lieferant!$D$9:$BE$158,MATCH($A180,Input_Lieferant!$B$9:$B$158,0),MATCH($H$4,Input_Lieferant!$D$8:$BE$8,0))),"")</f>
        <v>CORSAIR MP600 PRO XT 8 TB, SSD 029</v>
      </c>
      <c r="I180" s="164"/>
    </row>
    <row r="181" spans="1:9" x14ac:dyDescent="0.4">
      <c r="A181" s="370">
        <f>IFERROR(IF(AND(A175=A176,A176=A177,A177=A178,A178=A179,A179=A180),IF(A180+1&gt;MATCH(0,Input_Lieferant!$B$9:$B$158,-1),"",A180+1),A180),"")</f>
        <v>29</v>
      </c>
      <c r="B181" s="160" t="str">
        <f t="shared" si="10"/>
        <v>MATERIAL</v>
      </c>
      <c r="C181" s="160">
        <f t="shared" si="11"/>
        <v>29</v>
      </c>
      <c r="D181" s="160" t="str">
        <f t="shared" si="12"/>
        <v>GRUN</v>
      </c>
      <c r="E181" s="160" t="str">
        <f t="shared" si="14"/>
        <v>E</v>
      </c>
      <c r="F181" s="160">
        <f>IF(A180="","",2)</f>
        <v>2</v>
      </c>
      <c r="G181" s="160" t="str">
        <f t="shared" si="13"/>
        <v>/</v>
      </c>
      <c r="H181" s="160" t="str">
        <f>_xlfn.IFNA(IF(INDEX(Input_Lieferant!$D$9:$BE$158,MATCH($A181,Input_Lieferant!$B$9:$B$158,0),MATCH($H$1,Input_Lieferant!$D$8:$BE$8,0))=0,"",INDEX(Input_Lieferant!$D$9:$BE$158,MATCH($A181,Input_Lieferant!$B$9:$B$158,0),MATCH($H$1,Input_Lieferant!$D$8:$BE$8,0))),"")</f>
        <v>CORSAIR MP600 PRO XT 8 TB, SSD 029</v>
      </c>
      <c r="I181" s="164"/>
    </row>
    <row r="182" spans="1:9" x14ac:dyDescent="0.4">
      <c r="A182" s="370">
        <f>IFERROR(IF(AND(A176=A177,A177=A178,A178=A179,A179=A180,A180=A181),IF(A181+1&gt;MATCH(0,Input_Lieferant!$B$9:$B$158,-1),"",A181+1),A181),"")</f>
        <v>30</v>
      </c>
      <c r="B182" s="160" t="str">
        <f t="shared" si="10"/>
        <v>MATERIAL</v>
      </c>
      <c r="C182" s="160">
        <f t="shared" si="11"/>
        <v>30</v>
      </c>
      <c r="D182" s="160" t="str">
        <f t="shared" si="12"/>
        <v>GRUN</v>
      </c>
      <c r="E182" s="160" t="str">
        <f t="shared" si="14"/>
        <v>D</v>
      </c>
      <c r="F182" s="160">
        <f>IF(A182="","",1)</f>
        <v>1</v>
      </c>
      <c r="G182" s="160" t="str">
        <f t="shared" si="13"/>
        <v/>
      </c>
      <c r="H182" s="160" t="str">
        <f>_xlfn.IFNA(IF(INDEX(Input_Lieferant!$D$9:$BE$158,MATCH($A182,Input_Lieferant!$B$9:$B$158,0),MATCH($H$6,Input_Lieferant!$D$8:$BE$8,0))=0,"",INDEX(Input_Lieferant!$D$9:$BE$158,MATCH($A182,Input_Lieferant!$B$9:$B$158,0),MATCH($H$6,Input_Lieferant!$D$8:$BE$8,0))),"")</f>
        <v>CORSAIR MP600 PRO XT 8 TB, SSD 030</v>
      </c>
      <c r="I182" s="164"/>
    </row>
    <row r="183" spans="1:9" x14ac:dyDescent="0.4">
      <c r="A183" s="370">
        <f>IFERROR(IF(AND(A177=A178,A178=A179,A179=A180,A180=A181,A181=A182),IF(A182+1&gt;MATCH(0,Input_Lieferant!$B$9:$B$158,-1),"",A182+1),A182),"")</f>
        <v>30</v>
      </c>
      <c r="B183" s="160" t="str">
        <f t="shared" si="10"/>
        <v>MATERIAL</v>
      </c>
      <c r="C183" s="160">
        <f t="shared" si="11"/>
        <v>30</v>
      </c>
      <c r="D183" s="160" t="str">
        <f t="shared" si="12"/>
        <v>GRUN</v>
      </c>
      <c r="E183" s="160" t="str">
        <f t="shared" si="14"/>
        <v>D</v>
      </c>
      <c r="F183" s="160">
        <f>IF(A182="","",2)</f>
        <v>2</v>
      </c>
      <c r="G183" s="160" t="str">
        <f t="shared" si="13"/>
        <v>/</v>
      </c>
      <c r="H183" s="160" t="str">
        <f>_xlfn.IFNA(IF(INDEX(Input_Lieferant!$D$9:$BE$158,MATCH($A183,Input_Lieferant!$B$9:$B$158,0),MATCH($H$3,Input_Lieferant!$D$8:$BE$8,0))=0,"",INDEX(Input_Lieferant!$D$9:$BE$158,MATCH($A183,Input_Lieferant!$B$9:$B$158,0),MATCH($H$3,Input_Lieferant!$D$8:$BE$8,0))),"")</f>
        <v>CORSAIR MP600 PRO XT 8 TB, SSD 030</v>
      </c>
      <c r="I183" s="164"/>
    </row>
    <row r="184" spans="1:9" x14ac:dyDescent="0.4">
      <c r="A184" s="370">
        <f>IFERROR(IF(AND(A178=A179,A179=A180,A180=A181,A181=A182,A182=A183),IF(A183+1&gt;MATCH(0,Input_Lieferant!$B$9:$B$158,-1),"",A183+1),A183),"")</f>
        <v>30</v>
      </c>
      <c r="B184" s="160" t="str">
        <f t="shared" si="10"/>
        <v>MATERIAL</v>
      </c>
      <c r="C184" s="160">
        <f t="shared" si="11"/>
        <v>30</v>
      </c>
      <c r="D184" s="160" t="str">
        <f t="shared" si="12"/>
        <v>GRUN</v>
      </c>
      <c r="E184" s="160" t="str">
        <f t="shared" si="14"/>
        <v>F</v>
      </c>
      <c r="F184" s="160">
        <f>IF(A184="","",1)</f>
        <v>1</v>
      </c>
      <c r="G184" s="160" t="str">
        <f t="shared" si="13"/>
        <v/>
      </c>
      <c r="H184" s="160" t="str">
        <f>_xlfn.IFNA(IF(INDEX(Input_Lieferant!$D$9:$BE$158,MATCH($A184,Input_Lieferant!$B$9:$B$158,0),MATCH($H$5,Input_Lieferant!$D$8:$BE$8,0))=0,"",INDEX(Input_Lieferant!$D$9:$BE$158,MATCH($A184,Input_Lieferant!$B$9:$B$158,0),MATCH($H$5,Input_Lieferant!$D$8:$BE$8,0))),"")</f>
        <v>CORSAIR MP600 PRO XT 8 TB, SSD 030</v>
      </c>
      <c r="I184" s="164"/>
    </row>
    <row r="185" spans="1:9" x14ac:dyDescent="0.4">
      <c r="A185" s="370">
        <f>IFERROR(IF(AND(A179=A180,A180=A181,A181=A182,A182=A183,A183=A184),IF(A184+1&gt;MATCH(0,Input_Lieferant!$B$9:$B$158,-1),"",A184+1),A184),"")</f>
        <v>30</v>
      </c>
      <c r="B185" s="160" t="str">
        <f t="shared" si="10"/>
        <v>MATERIAL</v>
      </c>
      <c r="C185" s="160">
        <f t="shared" si="11"/>
        <v>30</v>
      </c>
      <c r="D185" s="160" t="str">
        <f t="shared" si="12"/>
        <v>GRUN</v>
      </c>
      <c r="E185" s="160" t="str">
        <f t="shared" si="14"/>
        <v>F</v>
      </c>
      <c r="F185" s="160">
        <f>IF(A184="","",2)</f>
        <v>2</v>
      </c>
      <c r="G185" s="160" t="str">
        <f t="shared" si="13"/>
        <v>/</v>
      </c>
      <c r="H185" s="160" t="str">
        <f>_xlfn.IFNA(IF(INDEX(Input_Lieferant!$D$9:$BE$158,MATCH($A185,Input_Lieferant!$B$9:$B$158,0),MATCH($H$2,Input_Lieferant!$D$8:$BE$8,0))=0,"",INDEX(Input_Lieferant!$D$9:$BE$158,MATCH($A185,Input_Lieferant!$B$9:$B$158,0),MATCH($H$2,Input_Lieferant!$D$8:$BE$8,0))),"")</f>
        <v>CORSAIR MP600 PRO XT 8 TB, SSD 030</v>
      </c>
      <c r="I185" s="164"/>
    </row>
    <row r="186" spans="1:9" x14ac:dyDescent="0.4">
      <c r="A186" s="370">
        <f>IFERROR(IF(AND(A180=A181,A181=A182,A182=A183,A183=A184,A184=A185),IF(A185+1&gt;MATCH(0,Input_Lieferant!$B$9:$B$158,-1),"",A185+1),A185),"")</f>
        <v>30</v>
      </c>
      <c r="B186" s="160" t="str">
        <f t="shared" si="10"/>
        <v>MATERIAL</v>
      </c>
      <c r="C186" s="160">
        <f t="shared" si="11"/>
        <v>30</v>
      </c>
      <c r="D186" s="160" t="str">
        <f t="shared" si="12"/>
        <v>GRUN</v>
      </c>
      <c r="E186" s="160" t="str">
        <f t="shared" si="14"/>
        <v>E</v>
      </c>
      <c r="F186" s="160">
        <f>IF(A186="","",1)</f>
        <v>1</v>
      </c>
      <c r="G186" s="160" t="str">
        <f t="shared" si="13"/>
        <v/>
      </c>
      <c r="H186" s="160" t="str">
        <f>_xlfn.IFNA(IF(INDEX(Input_Lieferant!$D$9:$BE$158,MATCH($A186,Input_Lieferant!$B$9:$B$158,0),MATCH($H$4,Input_Lieferant!$D$8:$BE$8,0))=0,"",INDEX(Input_Lieferant!$D$9:$BE$158,MATCH($A186,Input_Lieferant!$B$9:$B$158,0),MATCH($H$4,Input_Lieferant!$D$8:$BE$8,0))),"")</f>
        <v>CORSAIR MP600 PRO XT 8 TB, SSD 030</v>
      </c>
      <c r="I186" s="164"/>
    </row>
    <row r="187" spans="1:9" x14ac:dyDescent="0.4">
      <c r="A187" s="370">
        <f>IFERROR(IF(AND(A181=A182,A182=A183,A183=A184,A184=A185,A185=A186),IF(A186+1&gt;MATCH(0,Input_Lieferant!$B$9:$B$158,-1),"",A186+1),A186),"")</f>
        <v>30</v>
      </c>
      <c r="B187" s="160" t="str">
        <f t="shared" si="10"/>
        <v>MATERIAL</v>
      </c>
      <c r="C187" s="160">
        <f t="shared" si="11"/>
        <v>30</v>
      </c>
      <c r="D187" s="160" t="str">
        <f t="shared" si="12"/>
        <v>GRUN</v>
      </c>
      <c r="E187" s="160" t="str">
        <f t="shared" si="14"/>
        <v>E</v>
      </c>
      <c r="F187" s="160">
        <f>IF(A186="","",2)</f>
        <v>2</v>
      </c>
      <c r="G187" s="160" t="str">
        <f t="shared" si="13"/>
        <v>/</v>
      </c>
      <c r="H187" s="160" t="str">
        <f>_xlfn.IFNA(IF(INDEX(Input_Lieferant!$D$9:$BE$158,MATCH($A187,Input_Lieferant!$B$9:$B$158,0),MATCH($H$1,Input_Lieferant!$D$8:$BE$8,0))=0,"",INDEX(Input_Lieferant!$D$9:$BE$158,MATCH($A187,Input_Lieferant!$B$9:$B$158,0),MATCH($H$1,Input_Lieferant!$D$8:$BE$8,0))),"")</f>
        <v>CORSAIR MP600 PRO XT 8 TB, SSD 030</v>
      </c>
      <c r="I187" s="164"/>
    </row>
    <row r="188" spans="1:9" x14ac:dyDescent="0.4">
      <c r="A188" s="370">
        <f>IFERROR(IF(AND(A182=A183,A183=A184,A184=A185,A185=A186,A186=A187),IF(A187+1&gt;MATCH(0,Input_Lieferant!$B$9:$B$158,-1),"",A187+1),A187),"")</f>
        <v>31</v>
      </c>
      <c r="B188" s="160" t="str">
        <f t="shared" si="10"/>
        <v>MATERIAL</v>
      </c>
      <c r="C188" s="160">
        <f t="shared" si="11"/>
        <v>31</v>
      </c>
      <c r="D188" s="160" t="str">
        <f t="shared" si="12"/>
        <v>GRUN</v>
      </c>
      <c r="E188" s="160" t="str">
        <f t="shared" si="14"/>
        <v>D</v>
      </c>
      <c r="F188" s="160">
        <f>IF(A188="","",1)</f>
        <v>1</v>
      </c>
      <c r="G188" s="160" t="str">
        <f t="shared" si="13"/>
        <v/>
      </c>
      <c r="H188" s="160" t="str">
        <f>_xlfn.IFNA(IF(INDEX(Input_Lieferant!$D$9:$BE$158,MATCH($A188,Input_Lieferant!$B$9:$B$158,0),MATCH($H$6,Input_Lieferant!$D$8:$BE$8,0))=0,"",INDEX(Input_Lieferant!$D$9:$BE$158,MATCH($A188,Input_Lieferant!$B$9:$B$158,0),MATCH($H$6,Input_Lieferant!$D$8:$BE$8,0))),"")</f>
        <v>CORSAIR MP600 PRO XT 8 TB, SSD 031</v>
      </c>
      <c r="I188" s="164"/>
    </row>
    <row r="189" spans="1:9" x14ac:dyDescent="0.4">
      <c r="A189" s="370">
        <f>IFERROR(IF(AND(A183=A184,A184=A185,A185=A186,A186=A187,A187=A188),IF(A188+1&gt;MATCH(0,Input_Lieferant!$B$9:$B$158,-1),"",A188+1),A188),"")</f>
        <v>31</v>
      </c>
      <c r="B189" s="160" t="str">
        <f t="shared" si="10"/>
        <v>MATERIAL</v>
      </c>
      <c r="C189" s="160">
        <f t="shared" si="11"/>
        <v>31</v>
      </c>
      <c r="D189" s="160" t="str">
        <f t="shared" si="12"/>
        <v>GRUN</v>
      </c>
      <c r="E189" s="160" t="str">
        <f t="shared" si="14"/>
        <v>D</v>
      </c>
      <c r="F189" s="160">
        <f>IF(A188="","",2)</f>
        <v>2</v>
      </c>
      <c r="G189" s="160" t="str">
        <f t="shared" si="13"/>
        <v>/</v>
      </c>
      <c r="H189" s="160" t="str">
        <f>_xlfn.IFNA(IF(INDEX(Input_Lieferant!$D$9:$BE$158,MATCH($A189,Input_Lieferant!$B$9:$B$158,0),MATCH($H$3,Input_Lieferant!$D$8:$BE$8,0))=0,"",INDEX(Input_Lieferant!$D$9:$BE$158,MATCH($A189,Input_Lieferant!$B$9:$B$158,0),MATCH($H$3,Input_Lieferant!$D$8:$BE$8,0))),"")</f>
        <v>CORSAIR MP600 PRO XT 8 TB, SSD 031</v>
      </c>
      <c r="I189" s="164"/>
    </row>
    <row r="190" spans="1:9" x14ac:dyDescent="0.4">
      <c r="A190" s="370">
        <f>IFERROR(IF(AND(A184=A185,A185=A186,A186=A187,A187=A188,A188=A189),IF(A189+1&gt;MATCH(0,Input_Lieferant!$B$9:$B$158,-1),"",A189+1),A189),"")</f>
        <v>31</v>
      </c>
      <c r="B190" s="160" t="str">
        <f t="shared" si="10"/>
        <v>MATERIAL</v>
      </c>
      <c r="C190" s="160">
        <f t="shared" si="11"/>
        <v>31</v>
      </c>
      <c r="D190" s="160" t="str">
        <f t="shared" si="12"/>
        <v>GRUN</v>
      </c>
      <c r="E190" s="160" t="str">
        <f t="shared" si="14"/>
        <v>F</v>
      </c>
      <c r="F190" s="160">
        <f>IF(A190="","",1)</f>
        <v>1</v>
      </c>
      <c r="G190" s="160" t="str">
        <f t="shared" si="13"/>
        <v/>
      </c>
      <c r="H190" s="160" t="str">
        <f>_xlfn.IFNA(IF(INDEX(Input_Lieferant!$D$9:$BE$158,MATCH($A190,Input_Lieferant!$B$9:$B$158,0),MATCH($H$5,Input_Lieferant!$D$8:$BE$8,0))=0,"",INDEX(Input_Lieferant!$D$9:$BE$158,MATCH($A190,Input_Lieferant!$B$9:$B$158,0),MATCH($H$5,Input_Lieferant!$D$8:$BE$8,0))),"")</f>
        <v>CORSAIR MP600 PRO XT 8 TB, SSD 031</v>
      </c>
      <c r="I190" s="164"/>
    </row>
    <row r="191" spans="1:9" x14ac:dyDescent="0.4">
      <c r="A191" s="370">
        <f>IFERROR(IF(AND(A185=A186,A186=A187,A187=A188,A188=A189,A189=A190),IF(A190+1&gt;MATCH(0,Input_Lieferant!$B$9:$B$158,-1),"",A190+1),A190),"")</f>
        <v>31</v>
      </c>
      <c r="B191" s="160" t="str">
        <f t="shared" si="10"/>
        <v>MATERIAL</v>
      </c>
      <c r="C191" s="160">
        <f t="shared" si="11"/>
        <v>31</v>
      </c>
      <c r="D191" s="160" t="str">
        <f t="shared" si="12"/>
        <v>GRUN</v>
      </c>
      <c r="E191" s="160" t="str">
        <f t="shared" si="14"/>
        <v>F</v>
      </c>
      <c r="F191" s="160">
        <f>IF(A190="","",2)</f>
        <v>2</v>
      </c>
      <c r="G191" s="160" t="str">
        <f t="shared" si="13"/>
        <v>/</v>
      </c>
      <c r="H191" s="160" t="str">
        <f>_xlfn.IFNA(IF(INDEX(Input_Lieferant!$D$9:$BE$158,MATCH($A191,Input_Lieferant!$B$9:$B$158,0),MATCH($H$2,Input_Lieferant!$D$8:$BE$8,0))=0,"",INDEX(Input_Lieferant!$D$9:$BE$158,MATCH($A191,Input_Lieferant!$B$9:$B$158,0),MATCH($H$2,Input_Lieferant!$D$8:$BE$8,0))),"")</f>
        <v>CORSAIR MP600 PRO XT 8 TB, SSD 031</v>
      </c>
      <c r="I191" s="164"/>
    </row>
    <row r="192" spans="1:9" x14ac:dyDescent="0.4">
      <c r="A192" s="370">
        <f>IFERROR(IF(AND(A186=A187,A187=A188,A188=A189,A189=A190,A190=A191),IF(A191+1&gt;MATCH(0,Input_Lieferant!$B$9:$B$158,-1),"",A191+1),A191),"")</f>
        <v>31</v>
      </c>
      <c r="B192" s="160" t="str">
        <f t="shared" si="10"/>
        <v>MATERIAL</v>
      </c>
      <c r="C192" s="160">
        <f t="shared" si="11"/>
        <v>31</v>
      </c>
      <c r="D192" s="160" t="str">
        <f t="shared" si="12"/>
        <v>GRUN</v>
      </c>
      <c r="E192" s="160" t="str">
        <f t="shared" si="14"/>
        <v>E</v>
      </c>
      <c r="F192" s="160">
        <f>IF(A192="","",1)</f>
        <v>1</v>
      </c>
      <c r="G192" s="160" t="str">
        <f t="shared" si="13"/>
        <v/>
      </c>
      <c r="H192" s="160" t="str">
        <f>_xlfn.IFNA(IF(INDEX(Input_Lieferant!$D$9:$BE$158,MATCH($A192,Input_Lieferant!$B$9:$B$158,0),MATCH($H$4,Input_Lieferant!$D$8:$BE$8,0))=0,"",INDEX(Input_Lieferant!$D$9:$BE$158,MATCH($A192,Input_Lieferant!$B$9:$B$158,0),MATCH($H$4,Input_Lieferant!$D$8:$BE$8,0))),"")</f>
        <v>CORSAIR MP600 PRO XT 8 TB, SSD 031</v>
      </c>
      <c r="I192" s="164"/>
    </row>
    <row r="193" spans="1:9" x14ac:dyDescent="0.4">
      <c r="A193" s="370">
        <f>IFERROR(IF(AND(A187=A188,A188=A189,A189=A190,A190=A191,A191=A192),IF(A192+1&gt;MATCH(0,Input_Lieferant!$B$9:$B$158,-1),"",A192+1),A192),"")</f>
        <v>31</v>
      </c>
      <c r="B193" s="160" t="str">
        <f t="shared" si="10"/>
        <v>MATERIAL</v>
      </c>
      <c r="C193" s="160">
        <f t="shared" si="11"/>
        <v>31</v>
      </c>
      <c r="D193" s="160" t="str">
        <f t="shared" si="12"/>
        <v>GRUN</v>
      </c>
      <c r="E193" s="160" t="str">
        <f t="shared" si="14"/>
        <v>E</v>
      </c>
      <c r="F193" s="160">
        <f>IF(A192="","",2)</f>
        <v>2</v>
      </c>
      <c r="G193" s="160" t="str">
        <f t="shared" si="13"/>
        <v>/</v>
      </c>
      <c r="H193" s="160" t="str">
        <f>_xlfn.IFNA(IF(INDEX(Input_Lieferant!$D$9:$BE$158,MATCH($A193,Input_Lieferant!$B$9:$B$158,0),MATCH($H$1,Input_Lieferant!$D$8:$BE$8,0))=0,"",INDEX(Input_Lieferant!$D$9:$BE$158,MATCH($A193,Input_Lieferant!$B$9:$B$158,0),MATCH($H$1,Input_Lieferant!$D$8:$BE$8,0))),"")</f>
        <v>CORSAIR MP600 PRO XT 8 TB, SSD 031</v>
      </c>
      <c r="I193" s="164"/>
    </row>
    <row r="194" spans="1:9" x14ac:dyDescent="0.4">
      <c r="A194" s="370">
        <f>IFERROR(IF(AND(A188=A189,A189=A190,A190=A191,A191=A192,A192=A193),IF(A193+1&gt;MATCH(0,Input_Lieferant!$B$9:$B$158,-1),"",A193+1),A193),"")</f>
        <v>32</v>
      </c>
      <c r="B194" s="160" t="str">
        <f t="shared" si="10"/>
        <v>MATERIAL</v>
      </c>
      <c r="C194" s="160">
        <f t="shared" si="11"/>
        <v>32</v>
      </c>
      <c r="D194" s="160" t="str">
        <f t="shared" si="12"/>
        <v>GRUN</v>
      </c>
      <c r="E194" s="160" t="str">
        <f t="shared" si="14"/>
        <v>D</v>
      </c>
      <c r="F194" s="160">
        <f>IF(A194="","",1)</f>
        <v>1</v>
      </c>
      <c r="G194" s="160" t="str">
        <f t="shared" si="13"/>
        <v/>
      </c>
      <c r="H194" s="160" t="str">
        <f>_xlfn.IFNA(IF(INDEX(Input_Lieferant!$D$9:$BE$158,MATCH($A194,Input_Lieferant!$B$9:$B$158,0),MATCH($H$6,Input_Lieferant!$D$8:$BE$8,0))=0,"",INDEX(Input_Lieferant!$D$9:$BE$158,MATCH($A194,Input_Lieferant!$B$9:$B$158,0),MATCH($H$6,Input_Lieferant!$D$8:$BE$8,0))),"")</f>
        <v>CORSAIR MP600 PRO XT 8 TB, SSD 032</v>
      </c>
      <c r="I194" s="164"/>
    </row>
    <row r="195" spans="1:9" x14ac:dyDescent="0.4">
      <c r="A195" s="370">
        <f>IFERROR(IF(AND(A189=A190,A190=A191,A191=A192,A192=A193,A193=A194),IF(A194+1&gt;MATCH(0,Input_Lieferant!$B$9:$B$158,-1),"",A194+1),A194),"")</f>
        <v>32</v>
      </c>
      <c r="B195" s="160" t="str">
        <f t="shared" si="10"/>
        <v>MATERIAL</v>
      </c>
      <c r="C195" s="160">
        <f t="shared" si="11"/>
        <v>32</v>
      </c>
      <c r="D195" s="160" t="str">
        <f t="shared" si="12"/>
        <v>GRUN</v>
      </c>
      <c r="E195" s="160" t="str">
        <f t="shared" si="14"/>
        <v>D</v>
      </c>
      <c r="F195" s="160">
        <f>IF(A195="","",1)</f>
        <v>1</v>
      </c>
      <c r="G195" s="160" t="str">
        <f t="shared" si="13"/>
        <v/>
      </c>
      <c r="H195" s="160" t="str">
        <f>_xlfn.IFNA(IF(INDEX(Input_Lieferant!$D$9:$BE$158,MATCH($A195,Input_Lieferant!$B$9:$B$158,0),MATCH($H$3,Input_Lieferant!$D$8:$BE$8,0))=0,"",INDEX(Input_Lieferant!$D$9:$BE$158,MATCH($A195,Input_Lieferant!$B$9:$B$158,0),MATCH($H$3,Input_Lieferant!$D$8:$BE$8,0))),"")</f>
        <v>CORSAIR MP600 PRO XT 8 TB, SSD 032</v>
      </c>
      <c r="I195" s="164"/>
    </row>
    <row r="196" spans="1:9" x14ac:dyDescent="0.4">
      <c r="A196" s="370">
        <f>IFERROR(IF(AND(A190=A191,A191=A192,A192=A193,A193=A194,A194=A195),IF(A195+1&gt;MATCH(0,Input_Lieferant!$B$9:$B$158,-1),"",A195+1),A195),"")</f>
        <v>32</v>
      </c>
      <c r="B196" s="160" t="str">
        <f t="shared" si="10"/>
        <v>MATERIAL</v>
      </c>
      <c r="C196" s="160">
        <f t="shared" si="11"/>
        <v>32</v>
      </c>
      <c r="D196" s="160" t="str">
        <f t="shared" si="12"/>
        <v>GRUN</v>
      </c>
      <c r="E196" s="160" t="str">
        <f t="shared" si="14"/>
        <v>F</v>
      </c>
      <c r="F196" s="160">
        <f>IF(A195="","",2)</f>
        <v>2</v>
      </c>
      <c r="G196" s="160" t="str">
        <f t="shared" si="13"/>
        <v>/</v>
      </c>
      <c r="H196" s="160" t="str">
        <f>_xlfn.IFNA(IF(INDEX(Input_Lieferant!$D$9:$BE$158,MATCH($A196,Input_Lieferant!$B$9:$B$158,0),MATCH($H$5,Input_Lieferant!$D$8:$BE$8,0))=0,"",INDEX(Input_Lieferant!$D$9:$BE$158,MATCH($A196,Input_Lieferant!$B$9:$B$158,0),MATCH($H$5,Input_Lieferant!$D$8:$BE$8,0))),"")</f>
        <v>CORSAIR MP600 PRO XT 8 TB, SSD 032</v>
      </c>
      <c r="I196" s="164"/>
    </row>
    <row r="197" spans="1:9" x14ac:dyDescent="0.4">
      <c r="A197" s="370">
        <f>IFERROR(IF(AND(A191=A192,A192=A193,A193=A194,A194=A195,A195=A196),IF(A196+1&gt;MATCH(0,Input_Lieferant!$B$9:$B$158,-1),"",A196+1),A196),"")</f>
        <v>32</v>
      </c>
      <c r="B197" s="160" t="str">
        <f t="shared" si="10"/>
        <v>MATERIAL</v>
      </c>
      <c r="C197" s="160">
        <f t="shared" si="11"/>
        <v>32</v>
      </c>
      <c r="D197" s="160" t="str">
        <f t="shared" si="12"/>
        <v>GRUN</v>
      </c>
      <c r="E197" s="160" t="str">
        <f t="shared" si="14"/>
        <v>F</v>
      </c>
      <c r="F197" s="160">
        <f>IF(A197="","",1)</f>
        <v>1</v>
      </c>
      <c r="G197" s="160" t="str">
        <f t="shared" si="13"/>
        <v/>
      </c>
      <c r="H197" s="160" t="str">
        <f>_xlfn.IFNA(IF(INDEX(Input_Lieferant!$D$9:$BE$158,MATCH($A197,Input_Lieferant!$B$9:$B$158,0),MATCH($H$2,Input_Lieferant!$D$8:$BE$8,0))=0,"",INDEX(Input_Lieferant!$D$9:$BE$158,MATCH($A197,Input_Lieferant!$B$9:$B$158,0),MATCH($H$2,Input_Lieferant!$D$8:$BE$8,0))),"")</f>
        <v>CORSAIR MP600 PRO XT 8 TB, SSD 032</v>
      </c>
      <c r="I197" s="164"/>
    </row>
    <row r="198" spans="1:9" x14ac:dyDescent="0.4">
      <c r="A198" s="370">
        <f>IFERROR(IF(AND(A192=A193,A193=A194,A194=A195,A195=A196,A196=A197),IF(A197+1&gt;MATCH(0,Input_Lieferant!$B$9:$B$158,-1),"",A197+1),A197),"")</f>
        <v>32</v>
      </c>
      <c r="B198" s="160" t="str">
        <f t="shared" si="10"/>
        <v>MATERIAL</v>
      </c>
      <c r="C198" s="160">
        <f t="shared" si="11"/>
        <v>32</v>
      </c>
      <c r="D198" s="160" t="str">
        <f t="shared" si="12"/>
        <v>GRUN</v>
      </c>
      <c r="E198" s="160" t="str">
        <f t="shared" si="14"/>
        <v>E</v>
      </c>
      <c r="F198" s="160">
        <f>IF(A197="","",2)</f>
        <v>2</v>
      </c>
      <c r="G198" s="160" t="str">
        <f t="shared" si="13"/>
        <v>/</v>
      </c>
      <c r="H198" s="160" t="str">
        <f>_xlfn.IFNA(IF(INDEX(Input_Lieferant!$D$9:$BE$158,MATCH($A198,Input_Lieferant!$B$9:$B$158,0),MATCH($H$4,Input_Lieferant!$D$8:$BE$8,0))=0,"",INDEX(Input_Lieferant!$D$9:$BE$158,MATCH($A198,Input_Lieferant!$B$9:$B$158,0),MATCH($H$4,Input_Lieferant!$D$8:$BE$8,0))),"")</f>
        <v>CORSAIR MP600 PRO XT 8 TB, SSD 032</v>
      </c>
      <c r="I198" s="164"/>
    </row>
    <row r="199" spans="1:9" x14ac:dyDescent="0.4">
      <c r="A199" s="370">
        <f>IFERROR(IF(AND(A193=A194,A194=A195,A195=A196,A196=A197,A197=A198),IF(A198+1&gt;MATCH(0,Input_Lieferant!$B$9:$B$158,-1),"",A198+1),A198),"")</f>
        <v>32</v>
      </c>
      <c r="B199" s="160" t="str">
        <f t="shared" si="10"/>
        <v>MATERIAL</v>
      </c>
      <c r="C199" s="160">
        <f t="shared" si="11"/>
        <v>32</v>
      </c>
      <c r="D199" s="160" t="str">
        <f t="shared" si="12"/>
        <v>GRUN</v>
      </c>
      <c r="E199" s="160" t="str">
        <f t="shared" si="14"/>
        <v>E</v>
      </c>
      <c r="F199" s="160">
        <f>IF(A199="","",1)</f>
        <v>1</v>
      </c>
      <c r="G199" s="160" t="str">
        <f t="shared" si="13"/>
        <v/>
      </c>
      <c r="H199" s="160" t="str">
        <f>_xlfn.IFNA(IF(INDEX(Input_Lieferant!$D$9:$BE$158,MATCH($A199,Input_Lieferant!$B$9:$B$158,0),MATCH($H$1,Input_Lieferant!$D$8:$BE$8,0))=0,"",INDEX(Input_Lieferant!$D$9:$BE$158,MATCH($A199,Input_Lieferant!$B$9:$B$158,0),MATCH($H$1,Input_Lieferant!$D$8:$BE$8,0))),"")</f>
        <v>CORSAIR MP600 PRO XT 8 TB, SSD 032</v>
      </c>
      <c r="I199" s="164"/>
    </row>
    <row r="200" spans="1:9" x14ac:dyDescent="0.4">
      <c r="A200" s="370">
        <f>IFERROR(IF(AND(A194=A195,A195=A196,A196=A197,A197=A198,A198=A199),IF(A199+1&gt;MATCH(0,Input_Lieferant!$B$9:$B$158,-1),"",A199+1),A199),"")</f>
        <v>33</v>
      </c>
      <c r="B200" s="160" t="str">
        <f t="shared" ref="B200:B263" si="15">IF(A200&lt;&gt;"","MATERIAL","")</f>
        <v>MATERIAL</v>
      </c>
      <c r="C200" s="160">
        <f t="shared" ref="C200:C263" si="16">A200</f>
        <v>33</v>
      </c>
      <c r="D200" s="160" t="str">
        <f t="shared" ref="D200:D263" si="17">IF(A200&lt;&gt;"","GRUN","")</f>
        <v>GRUN</v>
      </c>
      <c r="E200" s="160" t="str">
        <f t="shared" si="14"/>
        <v>D</v>
      </c>
      <c r="F200" s="160">
        <f>IF(A199="","",2)</f>
        <v>2</v>
      </c>
      <c r="G200" s="160" t="str">
        <f t="shared" ref="G200:G263" si="18">IF(F200=2,"/","")</f>
        <v>/</v>
      </c>
      <c r="H200" s="160" t="str">
        <f>_xlfn.IFNA(IF(INDEX(Input_Lieferant!$D$9:$BE$158,MATCH($A200,Input_Lieferant!$B$9:$B$158,0),MATCH($H$6,Input_Lieferant!$D$8:$BE$8,0))=0,"",INDEX(Input_Lieferant!$D$9:$BE$158,MATCH($A200,Input_Lieferant!$B$9:$B$158,0),MATCH($H$6,Input_Lieferant!$D$8:$BE$8,0))),"")</f>
        <v>CORSAIR MP600 PRO XT 8 TB, SSD 033</v>
      </c>
      <c r="I200" s="164"/>
    </row>
    <row r="201" spans="1:9" x14ac:dyDescent="0.4">
      <c r="A201" s="370">
        <f>IFERROR(IF(AND(A195=A196,A196=A197,A197=A198,A198=A199,A199=A200),IF(A200+1&gt;MATCH(0,Input_Lieferant!$B$9:$B$158,-1),"",A200+1),A200),"")</f>
        <v>33</v>
      </c>
      <c r="B201" s="160" t="str">
        <f t="shared" si="15"/>
        <v>MATERIAL</v>
      </c>
      <c r="C201" s="160">
        <f t="shared" si="16"/>
        <v>33</v>
      </c>
      <c r="D201" s="160" t="str">
        <f t="shared" si="17"/>
        <v>GRUN</v>
      </c>
      <c r="E201" s="160" t="str">
        <f t="shared" si="14"/>
        <v>D</v>
      </c>
      <c r="F201" s="160">
        <f>IF(A201="","",1)</f>
        <v>1</v>
      </c>
      <c r="G201" s="160" t="str">
        <f t="shared" si="18"/>
        <v/>
      </c>
      <c r="H201" s="160" t="str">
        <f>_xlfn.IFNA(IF(INDEX(Input_Lieferant!$D$9:$BE$158,MATCH($A201,Input_Lieferant!$B$9:$B$158,0),MATCH($H$3,Input_Lieferant!$D$8:$BE$8,0))=0,"",INDEX(Input_Lieferant!$D$9:$BE$158,MATCH($A201,Input_Lieferant!$B$9:$B$158,0),MATCH($H$3,Input_Lieferant!$D$8:$BE$8,0))),"")</f>
        <v>CORSAIR MP600 PRO XT 8 TB, SSD 033</v>
      </c>
      <c r="I201" s="164"/>
    </row>
    <row r="202" spans="1:9" x14ac:dyDescent="0.4">
      <c r="A202" s="370">
        <f>IFERROR(IF(AND(A196=A197,A197=A198,A198=A199,A199=A200,A200=A201),IF(A201+1&gt;MATCH(0,Input_Lieferant!$B$9:$B$158,-1),"",A201+1),A201),"")</f>
        <v>33</v>
      </c>
      <c r="B202" s="160" t="str">
        <f t="shared" si="15"/>
        <v>MATERIAL</v>
      </c>
      <c r="C202" s="160">
        <f t="shared" si="16"/>
        <v>33</v>
      </c>
      <c r="D202" s="160" t="str">
        <f t="shared" si="17"/>
        <v>GRUN</v>
      </c>
      <c r="E202" s="160" t="str">
        <f t="shared" si="14"/>
        <v>F</v>
      </c>
      <c r="F202" s="160">
        <f>IF(A201="","",2)</f>
        <v>2</v>
      </c>
      <c r="G202" s="160" t="str">
        <f t="shared" si="18"/>
        <v>/</v>
      </c>
      <c r="H202" s="160" t="str">
        <f>_xlfn.IFNA(IF(INDEX(Input_Lieferant!$D$9:$BE$158,MATCH($A202,Input_Lieferant!$B$9:$B$158,0),MATCH($H$5,Input_Lieferant!$D$8:$BE$8,0))=0,"",INDEX(Input_Lieferant!$D$9:$BE$158,MATCH($A202,Input_Lieferant!$B$9:$B$158,0),MATCH($H$5,Input_Lieferant!$D$8:$BE$8,0))),"")</f>
        <v>CORSAIR MP600 PRO XT 8 TB, SSD 033</v>
      </c>
      <c r="I202" s="164"/>
    </row>
    <row r="203" spans="1:9" x14ac:dyDescent="0.4">
      <c r="A203" s="370">
        <f>IFERROR(IF(AND(A197=A198,A198=A199,A199=A200,A200=A201,A201=A202),IF(A202+1&gt;MATCH(0,Input_Lieferant!$B$9:$B$158,-1),"",A202+1),A202),"")</f>
        <v>33</v>
      </c>
      <c r="B203" s="160" t="str">
        <f t="shared" si="15"/>
        <v>MATERIAL</v>
      </c>
      <c r="C203" s="160">
        <f t="shared" si="16"/>
        <v>33</v>
      </c>
      <c r="D203" s="160" t="str">
        <f t="shared" si="17"/>
        <v>GRUN</v>
      </c>
      <c r="E203" s="160" t="str">
        <f t="shared" si="14"/>
        <v>F</v>
      </c>
      <c r="F203" s="160">
        <f>IF(A203="","",1)</f>
        <v>1</v>
      </c>
      <c r="G203" s="160" t="str">
        <f t="shared" si="18"/>
        <v/>
      </c>
      <c r="H203" s="160" t="str">
        <f>_xlfn.IFNA(IF(INDEX(Input_Lieferant!$D$9:$BE$158,MATCH($A203,Input_Lieferant!$B$9:$B$158,0),MATCH($H$2,Input_Lieferant!$D$8:$BE$8,0))=0,"",INDEX(Input_Lieferant!$D$9:$BE$158,MATCH($A203,Input_Lieferant!$B$9:$B$158,0),MATCH($H$2,Input_Lieferant!$D$8:$BE$8,0))),"")</f>
        <v>CORSAIR MP600 PRO XT 8 TB, SSD 033</v>
      </c>
      <c r="I203" s="164"/>
    </row>
    <row r="204" spans="1:9" x14ac:dyDescent="0.4">
      <c r="A204" s="370">
        <f>IFERROR(IF(AND(A198=A199,A199=A200,A200=A201,A201=A202,A202=A203),IF(A203+1&gt;MATCH(0,Input_Lieferant!$B$9:$B$158,-1),"",A203+1),A203),"")</f>
        <v>33</v>
      </c>
      <c r="B204" s="160" t="str">
        <f t="shared" si="15"/>
        <v>MATERIAL</v>
      </c>
      <c r="C204" s="160">
        <f t="shared" si="16"/>
        <v>33</v>
      </c>
      <c r="D204" s="160" t="str">
        <f t="shared" si="17"/>
        <v>GRUN</v>
      </c>
      <c r="E204" s="160" t="str">
        <f t="shared" si="14"/>
        <v>E</v>
      </c>
      <c r="F204" s="160">
        <f>IF(A203="","",2)</f>
        <v>2</v>
      </c>
      <c r="G204" s="160" t="str">
        <f t="shared" si="18"/>
        <v>/</v>
      </c>
      <c r="H204" s="160" t="str">
        <f>_xlfn.IFNA(IF(INDEX(Input_Lieferant!$D$9:$BE$158,MATCH($A204,Input_Lieferant!$B$9:$B$158,0),MATCH($H$4,Input_Lieferant!$D$8:$BE$8,0))=0,"",INDEX(Input_Lieferant!$D$9:$BE$158,MATCH($A204,Input_Lieferant!$B$9:$B$158,0),MATCH($H$4,Input_Lieferant!$D$8:$BE$8,0))),"")</f>
        <v>CORSAIR MP600 PRO XT 8 TB, SSD 033</v>
      </c>
      <c r="I204" s="164"/>
    </row>
    <row r="205" spans="1:9" x14ac:dyDescent="0.4">
      <c r="A205" s="370">
        <f>IFERROR(IF(AND(A199=A200,A200=A201,A201=A202,A202=A203,A203=A204),IF(A204+1&gt;MATCH(0,Input_Lieferant!$B$9:$B$158,-1),"",A204+1),A204),"")</f>
        <v>33</v>
      </c>
      <c r="B205" s="160" t="str">
        <f t="shared" si="15"/>
        <v>MATERIAL</v>
      </c>
      <c r="C205" s="160">
        <f t="shared" si="16"/>
        <v>33</v>
      </c>
      <c r="D205" s="160" t="str">
        <f t="shared" si="17"/>
        <v>GRUN</v>
      </c>
      <c r="E205" s="160" t="str">
        <f t="shared" si="14"/>
        <v>E</v>
      </c>
      <c r="F205" s="160">
        <f>IF(A205="","",1)</f>
        <v>1</v>
      </c>
      <c r="G205" s="160" t="str">
        <f t="shared" si="18"/>
        <v/>
      </c>
      <c r="H205" s="160" t="str">
        <f>_xlfn.IFNA(IF(INDEX(Input_Lieferant!$D$9:$BE$158,MATCH($A205,Input_Lieferant!$B$9:$B$158,0),MATCH($H$1,Input_Lieferant!$D$8:$BE$8,0))=0,"",INDEX(Input_Lieferant!$D$9:$BE$158,MATCH($A205,Input_Lieferant!$B$9:$B$158,0),MATCH($H$1,Input_Lieferant!$D$8:$BE$8,0))),"")</f>
        <v>CORSAIR MP600 PRO XT 8 TB, SSD 033</v>
      </c>
      <c r="I205" s="164"/>
    </row>
    <row r="206" spans="1:9" x14ac:dyDescent="0.4">
      <c r="A206" s="370">
        <f>IFERROR(IF(AND(A200=A201,A201=A202,A202=A203,A203=A204,A204=A205),IF(A205+1&gt;MATCH(0,Input_Lieferant!$B$9:$B$158,-1),"",A205+1),A205),"")</f>
        <v>34</v>
      </c>
      <c r="B206" s="160" t="str">
        <f t="shared" si="15"/>
        <v>MATERIAL</v>
      </c>
      <c r="C206" s="160">
        <f t="shared" si="16"/>
        <v>34</v>
      </c>
      <c r="D206" s="160" t="str">
        <f t="shared" si="17"/>
        <v>GRUN</v>
      </c>
      <c r="E206" s="160" t="str">
        <f t="shared" ref="E206:E269" si="19">IF(A206&lt;&gt;"",E200,"")</f>
        <v>D</v>
      </c>
      <c r="F206" s="160">
        <f>IF(A205="","",2)</f>
        <v>2</v>
      </c>
      <c r="G206" s="160" t="str">
        <f t="shared" si="18"/>
        <v>/</v>
      </c>
      <c r="H206" s="160" t="str">
        <f>_xlfn.IFNA(IF(INDEX(Input_Lieferant!$D$9:$BE$158,MATCH($A206,Input_Lieferant!$B$9:$B$158,0),MATCH($H$6,Input_Lieferant!$D$8:$BE$8,0))=0,"",INDEX(Input_Lieferant!$D$9:$BE$158,MATCH($A206,Input_Lieferant!$B$9:$B$158,0),MATCH($H$6,Input_Lieferant!$D$8:$BE$8,0))),"")</f>
        <v>CORSAIR MP600 PRO XT 8 TB, SSD 034</v>
      </c>
      <c r="I206" s="164"/>
    </row>
    <row r="207" spans="1:9" x14ac:dyDescent="0.4">
      <c r="A207" s="370">
        <f>IFERROR(IF(AND(A201=A202,A202=A203,A203=A204,A204=A205,A205=A206),IF(A206+1&gt;MATCH(0,Input_Lieferant!$B$9:$B$158,-1),"",A206+1),A206),"")</f>
        <v>34</v>
      </c>
      <c r="B207" s="160" t="str">
        <f t="shared" si="15"/>
        <v>MATERIAL</v>
      </c>
      <c r="C207" s="160">
        <f t="shared" si="16"/>
        <v>34</v>
      </c>
      <c r="D207" s="160" t="str">
        <f t="shared" si="17"/>
        <v>GRUN</v>
      </c>
      <c r="E207" s="160" t="str">
        <f t="shared" si="19"/>
        <v>D</v>
      </c>
      <c r="F207" s="160">
        <f>IF(A207="","",1)</f>
        <v>1</v>
      </c>
      <c r="G207" s="160" t="str">
        <f t="shared" si="18"/>
        <v/>
      </c>
      <c r="H207" s="160" t="str">
        <f>_xlfn.IFNA(IF(INDEX(Input_Lieferant!$D$9:$BE$158,MATCH($A207,Input_Lieferant!$B$9:$B$158,0),MATCH($H$3,Input_Lieferant!$D$8:$BE$8,0))=0,"",INDEX(Input_Lieferant!$D$9:$BE$158,MATCH($A207,Input_Lieferant!$B$9:$B$158,0),MATCH($H$3,Input_Lieferant!$D$8:$BE$8,0))),"")</f>
        <v>CORSAIR MP600 PRO XT 8 TB, SSD 034</v>
      </c>
      <c r="I207" s="164"/>
    </row>
    <row r="208" spans="1:9" x14ac:dyDescent="0.4">
      <c r="A208" s="370">
        <f>IFERROR(IF(AND(A202=A203,A203=A204,A204=A205,A205=A206,A206=A207),IF(A207+1&gt;MATCH(0,Input_Lieferant!$B$9:$B$158,-1),"",A207+1),A207),"")</f>
        <v>34</v>
      </c>
      <c r="B208" s="160" t="str">
        <f t="shared" si="15"/>
        <v>MATERIAL</v>
      </c>
      <c r="C208" s="160">
        <f t="shared" si="16"/>
        <v>34</v>
      </c>
      <c r="D208" s="160" t="str">
        <f t="shared" si="17"/>
        <v>GRUN</v>
      </c>
      <c r="E208" s="160" t="str">
        <f t="shared" si="19"/>
        <v>F</v>
      </c>
      <c r="F208" s="160">
        <f>IF(A207="","",2)</f>
        <v>2</v>
      </c>
      <c r="G208" s="160" t="str">
        <f t="shared" si="18"/>
        <v>/</v>
      </c>
      <c r="H208" s="160" t="str">
        <f>_xlfn.IFNA(IF(INDEX(Input_Lieferant!$D$9:$BE$158,MATCH($A208,Input_Lieferant!$B$9:$B$158,0),MATCH($H$5,Input_Lieferant!$D$8:$BE$8,0))=0,"",INDEX(Input_Lieferant!$D$9:$BE$158,MATCH($A208,Input_Lieferant!$B$9:$B$158,0),MATCH($H$5,Input_Lieferant!$D$8:$BE$8,0))),"")</f>
        <v>CORSAIR MP600 PRO XT 8 TB, SSD 034</v>
      </c>
      <c r="I208" s="164"/>
    </row>
    <row r="209" spans="1:9" x14ac:dyDescent="0.4">
      <c r="A209" s="370">
        <f>IFERROR(IF(AND(A203=A204,A204=A205,A205=A206,A206=A207,A207=A208),IF(A208+1&gt;MATCH(0,Input_Lieferant!$B$9:$B$158,-1),"",A208+1),A208),"")</f>
        <v>34</v>
      </c>
      <c r="B209" s="160" t="str">
        <f t="shared" si="15"/>
        <v>MATERIAL</v>
      </c>
      <c r="C209" s="160">
        <f t="shared" si="16"/>
        <v>34</v>
      </c>
      <c r="D209" s="160" t="str">
        <f t="shared" si="17"/>
        <v>GRUN</v>
      </c>
      <c r="E209" s="160" t="str">
        <f t="shared" si="19"/>
        <v>F</v>
      </c>
      <c r="F209" s="160">
        <f>IF(A209="","",1)</f>
        <v>1</v>
      </c>
      <c r="G209" s="160" t="str">
        <f t="shared" si="18"/>
        <v/>
      </c>
      <c r="H209" s="160" t="str">
        <f>_xlfn.IFNA(IF(INDEX(Input_Lieferant!$D$9:$BE$158,MATCH($A209,Input_Lieferant!$B$9:$B$158,0),MATCH($H$2,Input_Lieferant!$D$8:$BE$8,0))=0,"",INDEX(Input_Lieferant!$D$9:$BE$158,MATCH($A209,Input_Lieferant!$B$9:$B$158,0),MATCH($H$2,Input_Lieferant!$D$8:$BE$8,0))),"")</f>
        <v>CORSAIR MP600 PRO XT 8 TB, SSD 034</v>
      </c>
      <c r="I209" s="164"/>
    </row>
    <row r="210" spans="1:9" x14ac:dyDescent="0.4">
      <c r="A210" s="370">
        <f>IFERROR(IF(AND(A204=A205,A205=A206,A206=A207,A207=A208,A208=A209),IF(A209+1&gt;MATCH(0,Input_Lieferant!$B$9:$B$158,-1),"",A209+1),A209),"")</f>
        <v>34</v>
      </c>
      <c r="B210" s="160" t="str">
        <f t="shared" si="15"/>
        <v>MATERIAL</v>
      </c>
      <c r="C210" s="160">
        <f t="shared" si="16"/>
        <v>34</v>
      </c>
      <c r="D210" s="160" t="str">
        <f t="shared" si="17"/>
        <v>GRUN</v>
      </c>
      <c r="E210" s="160" t="str">
        <f t="shared" si="19"/>
        <v>E</v>
      </c>
      <c r="F210" s="160">
        <f>IF(A209="","",2)</f>
        <v>2</v>
      </c>
      <c r="G210" s="160" t="str">
        <f t="shared" si="18"/>
        <v>/</v>
      </c>
      <c r="H210" s="160" t="str">
        <f>_xlfn.IFNA(IF(INDEX(Input_Lieferant!$D$9:$BE$158,MATCH($A210,Input_Lieferant!$B$9:$B$158,0),MATCH($H$4,Input_Lieferant!$D$8:$BE$8,0))=0,"",INDEX(Input_Lieferant!$D$9:$BE$158,MATCH($A210,Input_Lieferant!$B$9:$B$158,0),MATCH($H$4,Input_Lieferant!$D$8:$BE$8,0))),"")</f>
        <v>CORSAIR MP600 PRO XT 8 TB, SSD 034</v>
      </c>
      <c r="I210" s="164"/>
    </row>
    <row r="211" spans="1:9" x14ac:dyDescent="0.4">
      <c r="A211" s="370">
        <f>IFERROR(IF(AND(A205=A206,A206=A207,A207=A208,A208=A209,A209=A210),IF(A210+1&gt;MATCH(0,Input_Lieferant!$B$9:$B$158,-1),"",A210+1),A210),"")</f>
        <v>34</v>
      </c>
      <c r="B211" s="160" t="str">
        <f t="shared" si="15"/>
        <v>MATERIAL</v>
      </c>
      <c r="C211" s="160">
        <f t="shared" si="16"/>
        <v>34</v>
      </c>
      <c r="D211" s="160" t="str">
        <f t="shared" si="17"/>
        <v>GRUN</v>
      </c>
      <c r="E211" s="160" t="str">
        <f t="shared" si="19"/>
        <v>E</v>
      </c>
      <c r="F211" s="160">
        <f>IF(A211="","",1)</f>
        <v>1</v>
      </c>
      <c r="G211" s="160" t="str">
        <f t="shared" si="18"/>
        <v/>
      </c>
      <c r="H211" s="160" t="str">
        <f>_xlfn.IFNA(IF(INDEX(Input_Lieferant!$D$9:$BE$158,MATCH($A211,Input_Lieferant!$B$9:$B$158,0),MATCH($H$1,Input_Lieferant!$D$8:$BE$8,0))=0,"",INDEX(Input_Lieferant!$D$9:$BE$158,MATCH($A211,Input_Lieferant!$B$9:$B$158,0),MATCH($H$1,Input_Lieferant!$D$8:$BE$8,0))),"")</f>
        <v>CORSAIR MP600 PRO XT 8 TB, SSD 034</v>
      </c>
      <c r="I211" s="164"/>
    </row>
    <row r="212" spans="1:9" x14ac:dyDescent="0.4">
      <c r="A212" s="370">
        <f>IFERROR(IF(AND(A206=A207,A207=A208,A208=A209,A209=A210,A210=A211),IF(A211+1&gt;MATCH(0,Input_Lieferant!$B$9:$B$158,-1),"",A211+1),A211),"")</f>
        <v>35</v>
      </c>
      <c r="B212" s="160" t="str">
        <f t="shared" si="15"/>
        <v>MATERIAL</v>
      </c>
      <c r="C212" s="160">
        <f t="shared" si="16"/>
        <v>35</v>
      </c>
      <c r="D212" s="160" t="str">
        <f t="shared" si="17"/>
        <v>GRUN</v>
      </c>
      <c r="E212" s="160" t="str">
        <f t="shared" si="19"/>
        <v>D</v>
      </c>
      <c r="F212" s="160">
        <f>IF(A212="","",1)</f>
        <v>1</v>
      </c>
      <c r="G212" s="160" t="str">
        <f t="shared" si="18"/>
        <v/>
      </c>
      <c r="H212" s="160" t="str">
        <f>_xlfn.IFNA(IF(INDEX(Input_Lieferant!$D$9:$BE$158,MATCH($A212,Input_Lieferant!$B$9:$B$158,0),MATCH($H$6,Input_Lieferant!$D$8:$BE$8,0))=0,"",INDEX(Input_Lieferant!$D$9:$BE$158,MATCH($A212,Input_Lieferant!$B$9:$B$158,0),MATCH($H$6,Input_Lieferant!$D$8:$BE$8,0))),"")</f>
        <v>CORSAIR MP600 PRO XT 8 TB, SSD 035</v>
      </c>
      <c r="I212" s="164"/>
    </row>
    <row r="213" spans="1:9" x14ac:dyDescent="0.4">
      <c r="A213" s="370">
        <f>IFERROR(IF(AND(A207=A208,A208=A209,A209=A210,A210=A211,A211=A212),IF(A212+1&gt;MATCH(0,Input_Lieferant!$B$9:$B$158,-1),"",A212+1),A212),"")</f>
        <v>35</v>
      </c>
      <c r="B213" s="160" t="str">
        <f t="shared" si="15"/>
        <v>MATERIAL</v>
      </c>
      <c r="C213" s="160">
        <f t="shared" si="16"/>
        <v>35</v>
      </c>
      <c r="D213" s="160" t="str">
        <f t="shared" si="17"/>
        <v>GRUN</v>
      </c>
      <c r="E213" s="160" t="str">
        <f t="shared" si="19"/>
        <v>D</v>
      </c>
      <c r="F213" s="160">
        <f>IF(A212="","",2)</f>
        <v>2</v>
      </c>
      <c r="G213" s="160" t="str">
        <f t="shared" si="18"/>
        <v>/</v>
      </c>
      <c r="H213" s="160" t="str">
        <f>_xlfn.IFNA(IF(INDEX(Input_Lieferant!$D$9:$BE$158,MATCH($A213,Input_Lieferant!$B$9:$B$158,0),MATCH($H$3,Input_Lieferant!$D$8:$BE$8,0))=0,"",INDEX(Input_Lieferant!$D$9:$BE$158,MATCH($A213,Input_Lieferant!$B$9:$B$158,0),MATCH($H$3,Input_Lieferant!$D$8:$BE$8,0))),"")</f>
        <v>CORSAIR MP600 PRO XT 8 TB, SSD 035</v>
      </c>
      <c r="I213" s="164"/>
    </row>
    <row r="214" spans="1:9" x14ac:dyDescent="0.4">
      <c r="A214" s="370">
        <f>IFERROR(IF(AND(A208=A209,A209=A210,A210=A211,A211=A212,A212=A213),IF(A213+1&gt;MATCH(0,Input_Lieferant!$B$9:$B$158,-1),"",A213+1),A213),"")</f>
        <v>35</v>
      </c>
      <c r="B214" s="160" t="str">
        <f t="shared" si="15"/>
        <v>MATERIAL</v>
      </c>
      <c r="C214" s="160">
        <f t="shared" si="16"/>
        <v>35</v>
      </c>
      <c r="D214" s="160" t="str">
        <f t="shared" si="17"/>
        <v>GRUN</v>
      </c>
      <c r="E214" s="160" t="str">
        <f t="shared" si="19"/>
        <v>F</v>
      </c>
      <c r="F214" s="160">
        <f>IF(A214="","",1)</f>
        <v>1</v>
      </c>
      <c r="G214" s="160" t="str">
        <f t="shared" si="18"/>
        <v/>
      </c>
      <c r="H214" s="160" t="str">
        <f>_xlfn.IFNA(IF(INDEX(Input_Lieferant!$D$9:$BE$158,MATCH($A214,Input_Lieferant!$B$9:$B$158,0),MATCH($H$5,Input_Lieferant!$D$8:$BE$8,0))=0,"",INDEX(Input_Lieferant!$D$9:$BE$158,MATCH($A214,Input_Lieferant!$B$9:$B$158,0),MATCH($H$5,Input_Lieferant!$D$8:$BE$8,0))),"")</f>
        <v>CORSAIR MP600 PRO XT 8 TB, SSD 035</v>
      </c>
      <c r="I214" s="164"/>
    </row>
    <row r="215" spans="1:9" x14ac:dyDescent="0.4">
      <c r="A215" s="370">
        <f>IFERROR(IF(AND(A209=A210,A210=A211,A211=A212,A212=A213,A213=A214),IF(A214+1&gt;MATCH(0,Input_Lieferant!$B$9:$B$158,-1),"",A214+1),A214),"")</f>
        <v>35</v>
      </c>
      <c r="B215" s="160" t="str">
        <f t="shared" si="15"/>
        <v>MATERIAL</v>
      </c>
      <c r="C215" s="160">
        <f t="shared" si="16"/>
        <v>35</v>
      </c>
      <c r="D215" s="160" t="str">
        <f t="shared" si="17"/>
        <v>GRUN</v>
      </c>
      <c r="E215" s="160" t="str">
        <f t="shared" si="19"/>
        <v>F</v>
      </c>
      <c r="F215" s="160">
        <f>IF(A214="","",2)</f>
        <v>2</v>
      </c>
      <c r="G215" s="160" t="str">
        <f t="shared" si="18"/>
        <v>/</v>
      </c>
      <c r="H215" s="160" t="str">
        <f>_xlfn.IFNA(IF(INDEX(Input_Lieferant!$D$9:$BE$158,MATCH($A215,Input_Lieferant!$B$9:$B$158,0),MATCH($H$2,Input_Lieferant!$D$8:$BE$8,0))=0,"",INDEX(Input_Lieferant!$D$9:$BE$158,MATCH($A215,Input_Lieferant!$B$9:$B$158,0),MATCH($H$2,Input_Lieferant!$D$8:$BE$8,0))),"")</f>
        <v>CORSAIR MP600 PRO XT 8 TB, SSD 035</v>
      </c>
      <c r="I215" s="164"/>
    </row>
    <row r="216" spans="1:9" x14ac:dyDescent="0.4">
      <c r="A216" s="370">
        <f>IFERROR(IF(AND(A210=A211,A211=A212,A212=A213,A213=A214,A214=A215),IF(A215+1&gt;MATCH(0,Input_Lieferant!$B$9:$B$158,-1),"",A215+1),A215),"")</f>
        <v>35</v>
      </c>
      <c r="B216" s="160" t="str">
        <f t="shared" si="15"/>
        <v>MATERIAL</v>
      </c>
      <c r="C216" s="160">
        <f t="shared" si="16"/>
        <v>35</v>
      </c>
      <c r="D216" s="160" t="str">
        <f t="shared" si="17"/>
        <v>GRUN</v>
      </c>
      <c r="E216" s="160" t="str">
        <f t="shared" si="19"/>
        <v>E</v>
      </c>
      <c r="F216" s="160">
        <f>IF(A216="","",1)</f>
        <v>1</v>
      </c>
      <c r="G216" s="160" t="str">
        <f t="shared" si="18"/>
        <v/>
      </c>
      <c r="H216" s="160" t="str">
        <f>_xlfn.IFNA(IF(INDEX(Input_Lieferant!$D$9:$BE$158,MATCH($A216,Input_Lieferant!$B$9:$B$158,0),MATCH($H$4,Input_Lieferant!$D$8:$BE$8,0))=0,"",INDEX(Input_Lieferant!$D$9:$BE$158,MATCH($A216,Input_Lieferant!$B$9:$B$158,0),MATCH($H$4,Input_Lieferant!$D$8:$BE$8,0))),"")</f>
        <v>CORSAIR MP600 PRO XT 8 TB, SSD 035</v>
      </c>
      <c r="I216" s="164"/>
    </row>
    <row r="217" spans="1:9" x14ac:dyDescent="0.4">
      <c r="A217" s="370">
        <f>IFERROR(IF(AND(A211=A212,A212=A213,A213=A214,A214=A215,A215=A216),IF(A216+1&gt;MATCH(0,Input_Lieferant!$B$9:$B$158,-1),"",A216+1),A216),"")</f>
        <v>35</v>
      </c>
      <c r="B217" s="160" t="str">
        <f t="shared" si="15"/>
        <v>MATERIAL</v>
      </c>
      <c r="C217" s="160">
        <f t="shared" si="16"/>
        <v>35</v>
      </c>
      <c r="D217" s="160" t="str">
        <f t="shared" si="17"/>
        <v>GRUN</v>
      </c>
      <c r="E217" s="160" t="str">
        <f t="shared" si="19"/>
        <v>E</v>
      </c>
      <c r="F217" s="160">
        <f>IF(A216="","",2)</f>
        <v>2</v>
      </c>
      <c r="G217" s="160" t="str">
        <f t="shared" si="18"/>
        <v>/</v>
      </c>
      <c r="H217" s="160" t="str">
        <f>_xlfn.IFNA(IF(INDEX(Input_Lieferant!$D$9:$BE$158,MATCH($A217,Input_Lieferant!$B$9:$B$158,0),MATCH($H$1,Input_Lieferant!$D$8:$BE$8,0))=0,"",INDEX(Input_Lieferant!$D$9:$BE$158,MATCH($A217,Input_Lieferant!$B$9:$B$158,0),MATCH($H$1,Input_Lieferant!$D$8:$BE$8,0))),"")</f>
        <v>CORSAIR MP600 PRO XT 8 TB, SSD 035</v>
      </c>
      <c r="I217" s="164"/>
    </row>
    <row r="218" spans="1:9" x14ac:dyDescent="0.4">
      <c r="A218" s="370">
        <f>IFERROR(IF(AND(A212=A213,A213=A214,A214=A215,A215=A216,A216=A217),IF(A217+1&gt;MATCH(0,Input_Lieferant!$B$9:$B$158,-1),"",A217+1),A217),"")</f>
        <v>36</v>
      </c>
      <c r="B218" s="160" t="str">
        <f t="shared" si="15"/>
        <v>MATERIAL</v>
      </c>
      <c r="C218" s="160">
        <f t="shared" si="16"/>
        <v>36</v>
      </c>
      <c r="D218" s="160" t="str">
        <f t="shared" si="17"/>
        <v>GRUN</v>
      </c>
      <c r="E218" s="160" t="str">
        <f t="shared" si="19"/>
        <v>D</v>
      </c>
      <c r="F218" s="160">
        <f>IF(A218="","",1)</f>
        <v>1</v>
      </c>
      <c r="G218" s="160" t="str">
        <f t="shared" si="18"/>
        <v/>
      </c>
      <c r="H218" s="160" t="str">
        <f>_xlfn.IFNA(IF(INDEX(Input_Lieferant!$D$9:$BE$158,MATCH($A218,Input_Lieferant!$B$9:$B$158,0),MATCH($H$6,Input_Lieferant!$D$8:$BE$8,0))=0,"",INDEX(Input_Lieferant!$D$9:$BE$158,MATCH($A218,Input_Lieferant!$B$9:$B$158,0),MATCH($H$6,Input_Lieferant!$D$8:$BE$8,0))),"")</f>
        <v>CORSAIR MP600 PRO XT 8 TB, SSD 036</v>
      </c>
      <c r="I218" s="164"/>
    </row>
    <row r="219" spans="1:9" x14ac:dyDescent="0.4">
      <c r="A219" s="370">
        <f>IFERROR(IF(AND(A213=A214,A214=A215,A215=A216,A216=A217,A217=A218),IF(A218+1&gt;MATCH(0,Input_Lieferant!$B$9:$B$158,-1),"",A218+1),A218),"")</f>
        <v>36</v>
      </c>
      <c r="B219" s="160" t="str">
        <f t="shared" si="15"/>
        <v>MATERIAL</v>
      </c>
      <c r="C219" s="160">
        <f t="shared" si="16"/>
        <v>36</v>
      </c>
      <c r="D219" s="160" t="str">
        <f t="shared" si="17"/>
        <v>GRUN</v>
      </c>
      <c r="E219" s="160" t="str">
        <f t="shared" si="19"/>
        <v>D</v>
      </c>
      <c r="F219" s="160">
        <f>IF(A218="","",2)</f>
        <v>2</v>
      </c>
      <c r="G219" s="160" t="str">
        <f t="shared" si="18"/>
        <v>/</v>
      </c>
      <c r="H219" s="160" t="str">
        <f>_xlfn.IFNA(IF(INDEX(Input_Lieferant!$D$9:$BE$158,MATCH($A219,Input_Lieferant!$B$9:$B$158,0),MATCH($H$3,Input_Lieferant!$D$8:$BE$8,0))=0,"",INDEX(Input_Lieferant!$D$9:$BE$158,MATCH($A219,Input_Lieferant!$B$9:$B$158,0),MATCH($H$3,Input_Lieferant!$D$8:$BE$8,0))),"")</f>
        <v>CORSAIR MP600 PRO XT 8 TB, SSD 036</v>
      </c>
      <c r="I219" s="164"/>
    </row>
    <row r="220" spans="1:9" x14ac:dyDescent="0.4">
      <c r="A220" s="370">
        <f>IFERROR(IF(AND(A214=A215,A215=A216,A216=A217,A217=A218,A218=A219),IF(A219+1&gt;MATCH(0,Input_Lieferant!$B$9:$B$158,-1),"",A219+1),A219),"")</f>
        <v>36</v>
      </c>
      <c r="B220" s="160" t="str">
        <f t="shared" si="15"/>
        <v>MATERIAL</v>
      </c>
      <c r="C220" s="160">
        <f t="shared" si="16"/>
        <v>36</v>
      </c>
      <c r="D220" s="160" t="str">
        <f t="shared" si="17"/>
        <v>GRUN</v>
      </c>
      <c r="E220" s="160" t="str">
        <f t="shared" si="19"/>
        <v>F</v>
      </c>
      <c r="F220" s="160">
        <f>IF(A220="","",1)</f>
        <v>1</v>
      </c>
      <c r="G220" s="160" t="str">
        <f t="shared" si="18"/>
        <v/>
      </c>
      <c r="H220" s="160" t="str">
        <f>_xlfn.IFNA(IF(INDEX(Input_Lieferant!$D$9:$BE$158,MATCH($A220,Input_Lieferant!$B$9:$B$158,0),MATCH($H$5,Input_Lieferant!$D$8:$BE$8,0))=0,"",INDEX(Input_Lieferant!$D$9:$BE$158,MATCH($A220,Input_Lieferant!$B$9:$B$158,0),MATCH($H$5,Input_Lieferant!$D$8:$BE$8,0))),"")</f>
        <v>CORSAIR MP600 PRO XT 8 TB, SSD 036</v>
      </c>
      <c r="I220" s="164"/>
    </row>
    <row r="221" spans="1:9" x14ac:dyDescent="0.4">
      <c r="A221" s="370">
        <f>IFERROR(IF(AND(A215=A216,A216=A217,A217=A218,A218=A219,A219=A220),IF(A220+1&gt;MATCH(0,Input_Lieferant!$B$9:$B$158,-1),"",A220+1),A220),"")</f>
        <v>36</v>
      </c>
      <c r="B221" s="160" t="str">
        <f t="shared" si="15"/>
        <v>MATERIAL</v>
      </c>
      <c r="C221" s="160">
        <f t="shared" si="16"/>
        <v>36</v>
      </c>
      <c r="D221" s="160" t="str">
        <f t="shared" si="17"/>
        <v>GRUN</v>
      </c>
      <c r="E221" s="160" t="str">
        <f t="shared" si="19"/>
        <v>F</v>
      </c>
      <c r="F221" s="160">
        <f>IF(A220="","",2)</f>
        <v>2</v>
      </c>
      <c r="G221" s="160" t="str">
        <f t="shared" si="18"/>
        <v>/</v>
      </c>
      <c r="H221" s="160" t="str">
        <f>_xlfn.IFNA(IF(INDEX(Input_Lieferant!$D$9:$BE$158,MATCH($A221,Input_Lieferant!$B$9:$B$158,0),MATCH($H$2,Input_Lieferant!$D$8:$BE$8,0))=0,"",INDEX(Input_Lieferant!$D$9:$BE$158,MATCH($A221,Input_Lieferant!$B$9:$B$158,0),MATCH($H$2,Input_Lieferant!$D$8:$BE$8,0))),"")</f>
        <v>CORSAIR MP600 PRO XT 8 TB, SSD 036</v>
      </c>
      <c r="I221" s="164"/>
    </row>
    <row r="222" spans="1:9" x14ac:dyDescent="0.4">
      <c r="A222" s="370">
        <f>IFERROR(IF(AND(A216=A217,A217=A218,A218=A219,A219=A220,A220=A221),IF(A221+1&gt;MATCH(0,Input_Lieferant!$B$9:$B$158,-1),"",A221+1),A221),"")</f>
        <v>36</v>
      </c>
      <c r="B222" s="160" t="str">
        <f t="shared" si="15"/>
        <v>MATERIAL</v>
      </c>
      <c r="C222" s="160">
        <f t="shared" si="16"/>
        <v>36</v>
      </c>
      <c r="D222" s="160" t="str">
        <f t="shared" si="17"/>
        <v>GRUN</v>
      </c>
      <c r="E222" s="160" t="str">
        <f t="shared" si="19"/>
        <v>E</v>
      </c>
      <c r="F222" s="160">
        <f>IF(A222="","",1)</f>
        <v>1</v>
      </c>
      <c r="G222" s="160" t="str">
        <f t="shared" si="18"/>
        <v/>
      </c>
      <c r="H222" s="160" t="str">
        <f>_xlfn.IFNA(IF(INDEX(Input_Lieferant!$D$9:$BE$158,MATCH($A222,Input_Lieferant!$B$9:$B$158,0),MATCH($H$4,Input_Lieferant!$D$8:$BE$8,0))=0,"",INDEX(Input_Lieferant!$D$9:$BE$158,MATCH($A222,Input_Lieferant!$B$9:$B$158,0),MATCH($H$4,Input_Lieferant!$D$8:$BE$8,0))),"")</f>
        <v>CORSAIR MP600 PRO XT 8 TB, SSD 036</v>
      </c>
      <c r="I222" s="164"/>
    </row>
    <row r="223" spans="1:9" x14ac:dyDescent="0.4">
      <c r="A223" s="370">
        <f>IFERROR(IF(AND(A217=A218,A218=A219,A219=A220,A220=A221,A221=A222),IF(A222+1&gt;MATCH(0,Input_Lieferant!$B$9:$B$158,-1),"",A222+1),A222),"")</f>
        <v>36</v>
      </c>
      <c r="B223" s="160" t="str">
        <f t="shared" si="15"/>
        <v>MATERIAL</v>
      </c>
      <c r="C223" s="160">
        <f t="shared" si="16"/>
        <v>36</v>
      </c>
      <c r="D223" s="160" t="str">
        <f t="shared" si="17"/>
        <v>GRUN</v>
      </c>
      <c r="E223" s="160" t="str">
        <f t="shared" si="19"/>
        <v>E</v>
      </c>
      <c r="F223" s="160">
        <f>IF(A222="","",2)</f>
        <v>2</v>
      </c>
      <c r="G223" s="160" t="str">
        <f t="shared" si="18"/>
        <v>/</v>
      </c>
      <c r="H223" s="160" t="str">
        <f>_xlfn.IFNA(IF(INDEX(Input_Lieferant!$D$9:$BE$158,MATCH($A223,Input_Lieferant!$B$9:$B$158,0),MATCH($H$1,Input_Lieferant!$D$8:$BE$8,0))=0,"",INDEX(Input_Lieferant!$D$9:$BE$158,MATCH($A223,Input_Lieferant!$B$9:$B$158,0),MATCH($H$1,Input_Lieferant!$D$8:$BE$8,0))),"")</f>
        <v>CORSAIR MP600 PRO XT 8 TB, SSD 036</v>
      </c>
      <c r="I223" s="164"/>
    </row>
    <row r="224" spans="1:9" x14ac:dyDescent="0.4">
      <c r="A224" s="370">
        <f>IFERROR(IF(AND(A218=A219,A219=A220,A220=A221,A221=A222,A222=A223),IF(A223+1&gt;MATCH(0,Input_Lieferant!$B$9:$B$158,-1),"",A223+1),A223),"")</f>
        <v>37</v>
      </c>
      <c r="B224" s="160" t="str">
        <f t="shared" si="15"/>
        <v>MATERIAL</v>
      </c>
      <c r="C224" s="160">
        <f t="shared" si="16"/>
        <v>37</v>
      </c>
      <c r="D224" s="160" t="str">
        <f t="shared" si="17"/>
        <v>GRUN</v>
      </c>
      <c r="E224" s="160" t="str">
        <f t="shared" si="19"/>
        <v>D</v>
      </c>
      <c r="F224" s="160">
        <f>IF(A224="","",1)</f>
        <v>1</v>
      </c>
      <c r="G224" s="160" t="str">
        <f t="shared" si="18"/>
        <v/>
      </c>
      <c r="H224" s="160" t="str">
        <f>_xlfn.IFNA(IF(INDEX(Input_Lieferant!$D$9:$BE$158,MATCH($A224,Input_Lieferant!$B$9:$B$158,0),MATCH($H$6,Input_Lieferant!$D$8:$BE$8,0))=0,"",INDEX(Input_Lieferant!$D$9:$BE$158,MATCH($A224,Input_Lieferant!$B$9:$B$158,0),MATCH($H$6,Input_Lieferant!$D$8:$BE$8,0))),"")</f>
        <v>CORSAIR MP600 PRO XT 8 TB, SSD 037</v>
      </c>
      <c r="I224" s="164"/>
    </row>
    <row r="225" spans="1:9" x14ac:dyDescent="0.4">
      <c r="A225" s="370">
        <f>IFERROR(IF(AND(A219=A220,A220=A221,A221=A222,A222=A223,A223=A224),IF(A224+1&gt;MATCH(0,Input_Lieferant!$B$9:$B$158,-1),"",A224+1),A224),"")</f>
        <v>37</v>
      </c>
      <c r="B225" s="160" t="str">
        <f t="shared" si="15"/>
        <v>MATERIAL</v>
      </c>
      <c r="C225" s="160">
        <f t="shared" si="16"/>
        <v>37</v>
      </c>
      <c r="D225" s="160" t="str">
        <f t="shared" si="17"/>
        <v>GRUN</v>
      </c>
      <c r="E225" s="160" t="str">
        <f t="shared" si="19"/>
        <v>D</v>
      </c>
      <c r="F225" s="160">
        <f>IF(A224="","",2)</f>
        <v>2</v>
      </c>
      <c r="G225" s="160" t="str">
        <f t="shared" si="18"/>
        <v>/</v>
      </c>
      <c r="H225" s="160" t="str">
        <f>_xlfn.IFNA(IF(INDEX(Input_Lieferant!$D$9:$BE$158,MATCH($A225,Input_Lieferant!$B$9:$B$158,0),MATCH($H$3,Input_Lieferant!$D$8:$BE$8,0))=0,"",INDEX(Input_Lieferant!$D$9:$BE$158,MATCH($A225,Input_Lieferant!$B$9:$B$158,0),MATCH($H$3,Input_Lieferant!$D$8:$BE$8,0))),"")</f>
        <v>CORSAIR MP600 PRO XT 8 TB, SSD 037</v>
      </c>
      <c r="I225" s="164"/>
    </row>
    <row r="226" spans="1:9" x14ac:dyDescent="0.4">
      <c r="A226" s="370">
        <f>IFERROR(IF(AND(A220=A221,A221=A222,A222=A223,A223=A224,A224=A225),IF(A225+1&gt;MATCH(0,Input_Lieferant!$B$9:$B$158,-1),"",A225+1),A225),"")</f>
        <v>37</v>
      </c>
      <c r="B226" s="160" t="str">
        <f t="shared" si="15"/>
        <v>MATERIAL</v>
      </c>
      <c r="C226" s="160">
        <f t="shared" si="16"/>
        <v>37</v>
      </c>
      <c r="D226" s="160" t="str">
        <f t="shared" si="17"/>
        <v>GRUN</v>
      </c>
      <c r="E226" s="160" t="str">
        <f t="shared" si="19"/>
        <v>F</v>
      </c>
      <c r="F226" s="160">
        <f>IF(A226="","",1)</f>
        <v>1</v>
      </c>
      <c r="G226" s="160" t="str">
        <f t="shared" si="18"/>
        <v/>
      </c>
      <c r="H226" s="160" t="str">
        <f>_xlfn.IFNA(IF(INDEX(Input_Lieferant!$D$9:$BE$158,MATCH($A226,Input_Lieferant!$B$9:$B$158,0),MATCH($H$5,Input_Lieferant!$D$8:$BE$8,0))=0,"",INDEX(Input_Lieferant!$D$9:$BE$158,MATCH($A226,Input_Lieferant!$B$9:$B$158,0),MATCH($H$5,Input_Lieferant!$D$8:$BE$8,0))),"")</f>
        <v>CORSAIR MP600 PRO XT 8 TB, SSD 037</v>
      </c>
      <c r="I226" s="164"/>
    </row>
    <row r="227" spans="1:9" x14ac:dyDescent="0.4">
      <c r="A227" s="370">
        <f>IFERROR(IF(AND(A221=A222,A222=A223,A223=A224,A224=A225,A225=A226),IF(A226+1&gt;MATCH(0,Input_Lieferant!$B$9:$B$158,-1),"",A226+1),A226),"")</f>
        <v>37</v>
      </c>
      <c r="B227" s="160" t="str">
        <f t="shared" si="15"/>
        <v>MATERIAL</v>
      </c>
      <c r="C227" s="160">
        <f t="shared" si="16"/>
        <v>37</v>
      </c>
      <c r="D227" s="160" t="str">
        <f t="shared" si="17"/>
        <v>GRUN</v>
      </c>
      <c r="E227" s="160" t="str">
        <f t="shared" si="19"/>
        <v>F</v>
      </c>
      <c r="F227" s="160">
        <f>IF(A226="","",2)</f>
        <v>2</v>
      </c>
      <c r="G227" s="160" t="str">
        <f t="shared" si="18"/>
        <v>/</v>
      </c>
      <c r="H227" s="160" t="str">
        <f>_xlfn.IFNA(IF(INDEX(Input_Lieferant!$D$9:$BE$158,MATCH($A227,Input_Lieferant!$B$9:$B$158,0),MATCH($H$2,Input_Lieferant!$D$8:$BE$8,0))=0,"",INDEX(Input_Lieferant!$D$9:$BE$158,MATCH($A227,Input_Lieferant!$B$9:$B$158,0),MATCH($H$2,Input_Lieferant!$D$8:$BE$8,0))),"")</f>
        <v>CORSAIR MP600 PRO XT 8 TB, SSD 037</v>
      </c>
      <c r="I227" s="164"/>
    </row>
    <row r="228" spans="1:9" x14ac:dyDescent="0.4">
      <c r="A228" s="370">
        <f>IFERROR(IF(AND(A222=A223,A223=A224,A224=A225,A225=A226,A226=A227),IF(A227+1&gt;MATCH(0,Input_Lieferant!$B$9:$B$158,-1),"",A227+1),A227),"")</f>
        <v>37</v>
      </c>
      <c r="B228" s="160" t="str">
        <f t="shared" si="15"/>
        <v>MATERIAL</v>
      </c>
      <c r="C228" s="160">
        <f t="shared" si="16"/>
        <v>37</v>
      </c>
      <c r="D228" s="160" t="str">
        <f t="shared" si="17"/>
        <v>GRUN</v>
      </c>
      <c r="E228" s="160" t="str">
        <f t="shared" si="19"/>
        <v>E</v>
      </c>
      <c r="F228" s="160">
        <f>IF(A228="","",1)</f>
        <v>1</v>
      </c>
      <c r="G228" s="160" t="str">
        <f t="shared" si="18"/>
        <v/>
      </c>
      <c r="H228" s="160" t="str">
        <f>_xlfn.IFNA(IF(INDEX(Input_Lieferant!$D$9:$BE$158,MATCH($A228,Input_Lieferant!$B$9:$B$158,0),MATCH($H$4,Input_Lieferant!$D$8:$BE$8,0))=0,"",INDEX(Input_Lieferant!$D$9:$BE$158,MATCH($A228,Input_Lieferant!$B$9:$B$158,0),MATCH($H$4,Input_Lieferant!$D$8:$BE$8,0))),"")</f>
        <v>CORSAIR MP600 PRO XT 8 TB, SSD 037</v>
      </c>
      <c r="I228" s="164"/>
    </row>
    <row r="229" spans="1:9" x14ac:dyDescent="0.4">
      <c r="A229" s="370">
        <f>IFERROR(IF(AND(A223=A224,A224=A225,A225=A226,A226=A227,A227=A228),IF(A228+1&gt;MATCH(0,Input_Lieferant!$B$9:$B$158,-1),"",A228+1),A228),"")</f>
        <v>37</v>
      </c>
      <c r="B229" s="160" t="str">
        <f t="shared" si="15"/>
        <v>MATERIAL</v>
      </c>
      <c r="C229" s="160">
        <f t="shared" si="16"/>
        <v>37</v>
      </c>
      <c r="D229" s="160" t="str">
        <f t="shared" si="17"/>
        <v>GRUN</v>
      </c>
      <c r="E229" s="160" t="str">
        <f t="shared" si="19"/>
        <v>E</v>
      </c>
      <c r="F229" s="160">
        <f>IF(A229="","",1)</f>
        <v>1</v>
      </c>
      <c r="G229" s="160" t="str">
        <f t="shared" si="18"/>
        <v/>
      </c>
      <c r="H229" s="160" t="str">
        <f>_xlfn.IFNA(IF(INDEX(Input_Lieferant!$D$9:$BE$158,MATCH($A229,Input_Lieferant!$B$9:$B$158,0),MATCH($H$1,Input_Lieferant!$D$8:$BE$8,0))=0,"",INDEX(Input_Lieferant!$D$9:$BE$158,MATCH($A229,Input_Lieferant!$B$9:$B$158,0),MATCH($H$1,Input_Lieferant!$D$8:$BE$8,0))),"")</f>
        <v>CORSAIR MP600 PRO XT 8 TB, SSD 037</v>
      </c>
      <c r="I229" s="164"/>
    </row>
    <row r="230" spans="1:9" x14ac:dyDescent="0.4">
      <c r="A230" s="370">
        <f>IFERROR(IF(AND(A224=A225,A225=A226,A226=A227,A227=A228,A228=A229),IF(A229+1&gt;MATCH(0,Input_Lieferant!$B$9:$B$158,-1),"",A229+1),A229),"")</f>
        <v>38</v>
      </c>
      <c r="B230" s="160" t="str">
        <f t="shared" si="15"/>
        <v>MATERIAL</v>
      </c>
      <c r="C230" s="160">
        <f t="shared" si="16"/>
        <v>38</v>
      </c>
      <c r="D230" s="160" t="str">
        <f t="shared" si="17"/>
        <v>GRUN</v>
      </c>
      <c r="E230" s="160" t="str">
        <f t="shared" si="19"/>
        <v>D</v>
      </c>
      <c r="F230" s="160">
        <f>IF(A229="","",2)</f>
        <v>2</v>
      </c>
      <c r="G230" s="160" t="str">
        <f t="shared" si="18"/>
        <v>/</v>
      </c>
      <c r="H230" s="160" t="str">
        <f>_xlfn.IFNA(IF(INDEX(Input_Lieferant!$D$9:$BE$158,MATCH($A230,Input_Lieferant!$B$9:$B$158,0),MATCH($H$6,Input_Lieferant!$D$8:$BE$8,0))=0,"",INDEX(Input_Lieferant!$D$9:$BE$158,MATCH($A230,Input_Lieferant!$B$9:$B$158,0),MATCH($H$6,Input_Lieferant!$D$8:$BE$8,0))),"")</f>
        <v>CORSAIR MP600 PRO XT 8 TB, SSD 038</v>
      </c>
      <c r="I230" s="164"/>
    </row>
    <row r="231" spans="1:9" x14ac:dyDescent="0.4">
      <c r="A231" s="370">
        <f>IFERROR(IF(AND(A225=A226,A226=A227,A227=A228,A228=A229,A229=A230),IF(A230+1&gt;MATCH(0,Input_Lieferant!$B$9:$B$158,-1),"",A230+1),A230),"")</f>
        <v>38</v>
      </c>
      <c r="B231" s="160" t="str">
        <f t="shared" si="15"/>
        <v>MATERIAL</v>
      </c>
      <c r="C231" s="160">
        <f t="shared" si="16"/>
        <v>38</v>
      </c>
      <c r="D231" s="160" t="str">
        <f t="shared" si="17"/>
        <v>GRUN</v>
      </c>
      <c r="E231" s="160" t="str">
        <f t="shared" si="19"/>
        <v>D</v>
      </c>
      <c r="F231" s="160">
        <f>IF(A231="","",1)</f>
        <v>1</v>
      </c>
      <c r="G231" s="160" t="str">
        <f t="shared" si="18"/>
        <v/>
      </c>
      <c r="H231" s="160" t="str">
        <f>_xlfn.IFNA(IF(INDEX(Input_Lieferant!$D$9:$BE$158,MATCH($A231,Input_Lieferant!$B$9:$B$158,0),MATCH($H$3,Input_Lieferant!$D$8:$BE$8,0))=0,"",INDEX(Input_Lieferant!$D$9:$BE$158,MATCH($A231,Input_Lieferant!$B$9:$B$158,0),MATCH($H$3,Input_Lieferant!$D$8:$BE$8,0))),"")</f>
        <v>CORSAIR MP600 PRO XT 8 TB, SSD 038</v>
      </c>
      <c r="I231" s="164"/>
    </row>
    <row r="232" spans="1:9" x14ac:dyDescent="0.4">
      <c r="A232" s="370">
        <f>IFERROR(IF(AND(A226=A227,A227=A228,A228=A229,A229=A230,A230=A231),IF(A231+1&gt;MATCH(0,Input_Lieferant!$B$9:$B$158,-1),"",A231+1),A231),"")</f>
        <v>38</v>
      </c>
      <c r="B232" s="160" t="str">
        <f t="shared" si="15"/>
        <v>MATERIAL</v>
      </c>
      <c r="C232" s="160">
        <f t="shared" si="16"/>
        <v>38</v>
      </c>
      <c r="D232" s="160" t="str">
        <f t="shared" si="17"/>
        <v>GRUN</v>
      </c>
      <c r="E232" s="160" t="str">
        <f t="shared" si="19"/>
        <v>F</v>
      </c>
      <c r="F232" s="160">
        <f>IF(A231="","",2)</f>
        <v>2</v>
      </c>
      <c r="G232" s="160" t="str">
        <f t="shared" si="18"/>
        <v>/</v>
      </c>
      <c r="H232" s="160" t="str">
        <f>_xlfn.IFNA(IF(INDEX(Input_Lieferant!$D$9:$BE$158,MATCH($A232,Input_Lieferant!$B$9:$B$158,0),MATCH($H$5,Input_Lieferant!$D$8:$BE$8,0))=0,"",INDEX(Input_Lieferant!$D$9:$BE$158,MATCH($A232,Input_Lieferant!$B$9:$B$158,0),MATCH($H$5,Input_Lieferant!$D$8:$BE$8,0))),"")</f>
        <v>CORSAIR MP600 PRO XT 8 TB, SSD 038</v>
      </c>
      <c r="I232" s="164"/>
    </row>
    <row r="233" spans="1:9" x14ac:dyDescent="0.4">
      <c r="A233" s="370">
        <f>IFERROR(IF(AND(A227=A228,A228=A229,A229=A230,A230=A231,A231=A232),IF(A232+1&gt;MATCH(0,Input_Lieferant!$B$9:$B$158,-1),"",A232+1),A232),"")</f>
        <v>38</v>
      </c>
      <c r="B233" s="160" t="str">
        <f t="shared" si="15"/>
        <v>MATERIAL</v>
      </c>
      <c r="C233" s="160">
        <f t="shared" si="16"/>
        <v>38</v>
      </c>
      <c r="D233" s="160" t="str">
        <f t="shared" si="17"/>
        <v>GRUN</v>
      </c>
      <c r="E233" s="160" t="str">
        <f t="shared" si="19"/>
        <v>F</v>
      </c>
      <c r="F233" s="160">
        <f>IF(A233="","",1)</f>
        <v>1</v>
      </c>
      <c r="G233" s="160" t="str">
        <f t="shared" si="18"/>
        <v/>
      </c>
      <c r="H233" s="160" t="str">
        <f>_xlfn.IFNA(IF(INDEX(Input_Lieferant!$D$9:$BE$158,MATCH($A233,Input_Lieferant!$B$9:$B$158,0),MATCH($H$2,Input_Lieferant!$D$8:$BE$8,0))=0,"",INDEX(Input_Lieferant!$D$9:$BE$158,MATCH($A233,Input_Lieferant!$B$9:$B$158,0),MATCH($H$2,Input_Lieferant!$D$8:$BE$8,0))),"")</f>
        <v>CORSAIR MP600 PRO XT 8 TB, SSD 038</v>
      </c>
      <c r="I233" s="164"/>
    </row>
    <row r="234" spans="1:9" x14ac:dyDescent="0.4">
      <c r="A234" s="370">
        <f>IFERROR(IF(AND(A228=A229,A229=A230,A230=A231,A231=A232,A232=A233),IF(A233+1&gt;MATCH(0,Input_Lieferant!$B$9:$B$158,-1),"",A233+1),A233),"")</f>
        <v>38</v>
      </c>
      <c r="B234" s="160" t="str">
        <f t="shared" si="15"/>
        <v>MATERIAL</v>
      </c>
      <c r="C234" s="160">
        <f t="shared" si="16"/>
        <v>38</v>
      </c>
      <c r="D234" s="160" t="str">
        <f t="shared" si="17"/>
        <v>GRUN</v>
      </c>
      <c r="E234" s="160" t="str">
        <f t="shared" si="19"/>
        <v>E</v>
      </c>
      <c r="F234" s="160">
        <f>IF(A233="","",2)</f>
        <v>2</v>
      </c>
      <c r="G234" s="160" t="str">
        <f t="shared" si="18"/>
        <v>/</v>
      </c>
      <c r="H234" s="160" t="str">
        <f>_xlfn.IFNA(IF(INDEX(Input_Lieferant!$D$9:$BE$158,MATCH($A234,Input_Lieferant!$B$9:$B$158,0),MATCH($H$4,Input_Lieferant!$D$8:$BE$8,0))=0,"",INDEX(Input_Lieferant!$D$9:$BE$158,MATCH($A234,Input_Lieferant!$B$9:$B$158,0),MATCH($H$4,Input_Lieferant!$D$8:$BE$8,0))),"")</f>
        <v>CORSAIR MP600 PRO XT 8 TB, SSD 038</v>
      </c>
      <c r="I234" s="164"/>
    </row>
    <row r="235" spans="1:9" x14ac:dyDescent="0.4">
      <c r="A235" s="370">
        <f>IFERROR(IF(AND(A229=A230,A230=A231,A231=A232,A232=A233,A233=A234),IF(A234+1&gt;MATCH(0,Input_Lieferant!$B$9:$B$158,-1),"",A234+1),A234),"")</f>
        <v>38</v>
      </c>
      <c r="B235" s="160" t="str">
        <f t="shared" si="15"/>
        <v>MATERIAL</v>
      </c>
      <c r="C235" s="160">
        <f t="shared" si="16"/>
        <v>38</v>
      </c>
      <c r="D235" s="160" t="str">
        <f t="shared" si="17"/>
        <v>GRUN</v>
      </c>
      <c r="E235" s="160" t="str">
        <f t="shared" si="19"/>
        <v>E</v>
      </c>
      <c r="F235" s="160">
        <f>IF(A235="","",1)</f>
        <v>1</v>
      </c>
      <c r="G235" s="160" t="str">
        <f t="shared" si="18"/>
        <v/>
      </c>
      <c r="H235" s="160" t="str">
        <f>_xlfn.IFNA(IF(INDEX(Input_Lieferant!$D$9:$BE$158,MATCH($A235,Input_Lieferant!$B$9:$B$158,0),MATCH($H$1,Input_Lieferant!$D$8:$BE$8,0))=0,"",INDEX(Input_Lieferant!$D$9:$BE$158,MATCH($A235,Input_Lieferant!$B$9:$B$158,0),MATCH($H$1,Input_Lieferant!$D$8:$BE$8,0))),"")</f>
        <v>CORSAIR MP600 PRO XT 8 TB, SSD 038</v>
      </c>
      <c r="I235" s="164"/>
    </row>
    <row r="236" spans="1:9" x14ac:dyDescent="0.4">
      <c r="A236" s="370">
        <f>IFERROR(IF(AND(A230=A231,A231=A232,A232=A233,A233=A234,A234=A235),IF(A235+1&gt;MATCH(0,Input_Lieferant!$B$9:$B$158,-1),"",A235+1),A235),"")</f>
        <v>39</v>
      </c>
      <c r="B236" s="160" t="str">
        <f t="shared" si="15"/>
        <v>MATERIAL</v>
      </c>
      <c r="C236" s="160">
        <f t="shared" si="16"/>
        <v>39</v>
      </c>
      <c r="D236" s="160" t="str">
        <f t="shared" si="17"/>
        <v>GRUN</v>
      </c>
      <c r="E236" s="160" t="str">
        <f t="shared" si="19"/>
        <v>D</v>
      </c>
      <c r="F236" s="160">
        <f>IF(A235="","",2)</f>
        <v>2</v>
      </c>
      <c r="G236" s="160" t="str">
        <f t="shared" si="18"/>
        <v>/</v>
      </c>
      <c r="H236" s="160" t="str">
        <f>_xlfn.IFNA(IF(INDEX(Input_Lieferant!$D$9:$BE$158,MATCH($A236,Input_Lieferant!$B$9:$B$158,0),MATCH($H$6,Input_Lieferant!$D$8:$BE$8,0))=0,"",INDEX(Input_Lieferant!$D$9:$BE$158,MATCH($A236,Input_Lieferant!$B$9:$B$158,0),MATCH($H$6,Input_Lieferant!$D$8:$BE$8,0))),"")</f>
        <v>CORSAIR MP600 PRO XT 8 TB, SSD 039</v>
      </c>
      <c r="I236" s="164"/>
    </row>
    <row r="237" spans="1:9" x14ac:dyDescent="0.4">
      <c r="A237" s="370">
        <f>IFERROR(IF(AND(A231=A232,A232=A233,A233=A234,A234=A235,A235=A236),IF(A236+1&gt;MATCH(0,Input_Lieferant!$B$9:$B$158,-1),"",A236+1),A236),"")</f>
        <v>39</v>
      </c>
      <c r="B237" s="160" t="str">
        <f t="shared" si="15"/>
        <v>MATERIAL</v>
      </c>
      <c r="C237" s="160">
        <f t="shared" si="16"/>
        <v>39</v>
      </c>
      <c r="D237" s="160" t="str">
        <f t="shared" si="17"/>
        <v>GRUN</v>
      </c>
      <c r="E237" s="160" t="str">
        <f t="shared" si="19"/>
        <v>D</v>
      </c>
      <c r="F237" s="160">
        <f>IF(A237="","",1)</f>
        <v>1</v>
      </c>
      <c r="G237" s="160" t="str">
        <f t="shared" si="18"/>
        <v/>
      </c>
      <c r="H237" s="160" t="str">
        <f>_xlfn.IFNA(IF(INDEX(Input_Lieferant!$D$9:$BE$158,MATCH($A237,Input_Lieferant!$B$9:$B$158,0),MATCH($H$3,Input_Lieferant!$D$8:$BE$8,0))=0,"",INDEX(Input_Lieferant!$D$9:$BE$158,MATCH($A237,Input_Lieferant!$B$9:$B$158,0),MATCH($H$3,Input_Lieferant!$D$8:$BE$8,0))),"")</f>
        <v>CORSAIR MP600 PRO XT 8 TB, SSD 039</v>
      </c>
      <c r="I237" s="164"/>
    </row>
    <row r="238" spans="1:9" x14ac:dyDescent="0.4">
      <c r="A238" s="370">
        <f>IFERROR(IF(AND(A232=A233,A233=A234,A234=A235,A235=A236,A236=A237),IF(A237+1&gt;MATCH(0,Input_Lieferant!$B$9:$B$158,-1),"",A237+1),A237),"")</f>
        <v>39</v>
      </c>
      <c r="B238" s="160" t="str">
        <f t="shared" si="15"/>
        <v>MATERIAL</v>
      </c>
      <c r="C238" s="160">
        <f t="shared" si="16"/>
        <v>39</v>
      </c>
      <c r="D238" s="160" t="str">
        <f t="shared" si="17"/>
        <v>GRUN</v>
      </c>
      <c r="E238" s="160" t="str">
        <f t="shared" si="19"/>
        <v>F</v>
      </c>
      <c r="F238" s="160">
        <f>IF(A237="","",2)</f>
        <v>2</v>
      </c>
      <c r="G238" s="160" t="str">
        <f t="shared" si="18"/>
        <v>/</v>
      </c>
      <c r="H238" s="160" t="str">
        <f>_xlfn.IFNA(IF(INDEX(Input_Lieferant!$D$9:$BE$158,MATCH($A238,Input_Lieferant!$B$9:$B$158,0),MATCH($H$5,Input_Lieferant!$D$8:$BE$8,0))=0,"",INDEX(Input_Lieferant!$D$9:$BE$158,MATCH($A238,Input_Lieferant!$B$9:$B$158,0),MATCH($H$5,Input_Lieferant!$D$8:$BE$8,0))),"")</f>
        <v>CORSAIR MP600 PRO XT 8 TB, SSD 039</v>
      </c>
      <c r="I238" s="164"/>
    </row>
    <row r="239" spans="1:9" x14ac:dyDescent="0.4">
      <c r="A239" s="370">
        <f>IFERROR(IF(AND(A233=A234,A234=A235,A235=A236,A236=A237,A237=A238),IF(A238+1&gt;MATCH(0,Input_Lieferant!$B$9:$B$158,-1),"",A238+1),A238),"")</f>
        <v>39</v>
      </c>
      <c r="B239" s="160" t="str">
        <f t="shared" si="15"/>
        <v>MATERIAL</v>
      </c>
      <c r="C239" s="160">
        <f t="shared" si="16"/>
        <v>39</v>
      </c>
      <c r="D239" s="160" t="str">
        <f t="shared" si="17"/>
        <v>GRUN</v>
      </c>
      <c r="E239" s="160" t="str">
        <f t="shared" si="19"/>
        <v>F</v>
      </c>
      <c r="F239" s="160">
        <f>IF(A239="","",1)</f>
        <v>1</v>
      </c>
      <c r="G239" s="160" t="str">
        <f t="shared" si="18"/>
        <v/>
      </c>
      <c r="H239" s="160" t="str">
        <f>_xlfn.IFNA(IF(INDEX(Input_Lieferant!$D$9:$BE$158,MATCH($A239,Input_Lieferant!$B$9:$B$158,0),MATCH($H$2,Input_Lieferant!$D$8:$BE$8,0))=0,"",INDEX(Input_Lieferant!$D$9:$BE$158,MATCH($A239,Input_Lieferant!$B$9:$B$158,0),MATCH($H$2,Input_Lieferant!$D$8:$BE$8,0))),"")</f>
        <v>CORSAIR MP600 PRO XT 8 TB, SSD 039</v>
      </c>
      <c r="I239" s="164"/>
    </row>
    <row r="240" spans="1:9" x14ac:dyDescent="0.4">
      <c r="A240" s="370">
        <f>IFERROR(IF(AND(A234=A235,A235=A236,A236=A237,A237=A238,A238=A239),IF(A239+1&gt;MATCH(0,Input_Lieferant!$B$9:$B$158,-1),"",A239+1),A239),"")</f>
        <v>39</v>
      </c>
      <c r="B240" s="160" t="str">
        <f t="shared" si="15"/>
        <v>MATERIAL</v>
      </c>
      <c r="C240" s="160">
        <f t="shared" si="16"/>
        <v>39</v>
      </c>
      <c r="D240" s="160" t="str">
        <f t="shared" si="17"/>
        <v>GRUN</v>
      </c>
      <c r="E240" s="160" t="str">
        <f t="shared" si="19"/>
        <v>E</v>
      </c>
      <c r="F240" s="160">
        <f>IF(A239="","",2)</f>
        <v>2</v>
      </c>
      <c r="G240" s="160" t="str">
        <f t="shared" si="18"/>
        <v>/</v>
      </c>
      <c r="H240" s="160" t="str">
        <f>_xlfn.IFNA(IF(INDEX(Input_Lieferant!$D$9:$BE$158,MATCH($A240,Input_Lieferant!$B$9:$B$158,0),MATCH($H$4,Input_Lieferant!$D$8:$BE$8,0))=0,"",INDEX(Input_Lieferant!$D$9:$BE$158,MATCH($A240,Input_Lieferant!$B$9:$B$158,0),MATCH($H$4,Input_Lieferant!$D$8:$BE$8,0))),"")</f>
        <v>CORSAIR MP600 PRO XT 8 TB, SSD 039</v>
      </c>
      <c r="I240" s="164"/>
    </row>
    <row r="241" spans="1:9" x14ac:dyDescent="0.4">
      <c r="A241" s="370">
        <f>IFERROR(IF(AND(A235=A236,A236=A237,A237=A238,A238=A239,A239=A240),IF(A240+1&gt;MATCH(0,Input_Lieferant!$B$9:$B$158,-1),"",A240+1),A240),"")</f>
        <v>39</v>
      </c>
      <c r="B241" s="160" t="str">
        <f t="shared" si="15"/>
        <v>MATERIAL</v>
      </c>
      <c r="C241" s="160">
        <f t="shared" si="16"/>
        <v>39</v>
      </c>
      <c r="D241" s="160" t="str">
        <f t="shared" si="17"/>
        <v>GRUN</v>
      </c>
      <c r="E241" s="160" t="str">
        <f t="shared" si="19"/>
        <v>E</v>
      </c>
      <c r="F241" s="160">
        <f>IF(A241="","",1)</f>
        <v>1</v>
      </c>
      <c r="G241" s="160" t="str">
        <f t="shared" si="18"/>
        <v/>
      </c>
      <c r="H241" s="160" t="str">
        <f>_xlfn.IFNA(IF(INDEX(Input_Lieferant!$D$9:$BE$158,MATCH($A241,Input_Lieferant!$B$9:$B$158,0),MATCH($H$1,Input_Lieferant!$D$8:$BE$8,0))=0,"",INDEX(Input_Lieferant!$D$9:$BE$158,MATCH($A241,Input_Lieferant!$B$9:$B$158,0),MATCH($H$1,Input_Lieferant!$D$8:$BE$8,0))),"")</f>
        <v>CORSAIR MP600 PRO XT 8 TB, SSD 039</v>
      </c>
      <c r="I241" s="164"/>
    </row>
    <row r="242" spans="1:9" x14ac:dyDescent="0.4">
      <c r="A242" s="370">
        <f>IFERROR(IF(AND(A236=A237,A237=A238,A238=A239,A239=A240,A240=A241),IF(A241+1&gt;MATCH(0,Input_Lieferant!$B$9:$B$158,-1),"",A241+1),A241),"")</f>
        <v>40</v>
      </c>
      <c r="B242" s="160" t="str">
        <f t="shared" si="15"/>
        <v>MATERIAL</v>
      </c>
      <c r="C242" s="160">
        <f t="shared" si="16"/>
        <v>40</v>
      </c>
      <c r="D242" s="160" t="str">
        <f t="shared" si="17"/>
        <v>GRUN</v>
      </c>
      <c r="E242" s="160" t="str">
        <f t="shared" si="19"/>
        <v>D</v>
      </c>
      <c r="F242" s="160">
        <f>IF(A241="","",2)</f>
        <v>2</v>
      </c>
      <c r="G242" s="160" t="str">
        <f t="shared" si="18"/>
        <v>/</v>
      </c>
      <c r="H242" s="160" t="str">
        <f>_xlfn.IFNA(IF(INDEX(Input_Lieferant!$D$9:$BE$158,MATCH($A242,Input_Lieferant!$B$9:$B$158,0),MATCH($H$6,Input_Lieferant!$D$8:$BE$8,0))=0,"",INDEX(Input_Lieferant!$D$9:$BE$158,MATCH($A242,Input_Lieferant!$B$9:$B$158,0),MATCH($H$6,Input_Lieferant!$D$8:$BE$8,0))),"")</f>
        <v>CORSAIR MP600 PRO XT 8 TB, SSD 040</v>
      </c>
      <c r="I242" s="164"/>
    </row>
    <row r="243" spans="1:9" x14ac:dyDescent="0.4">
      <c r="A243" s="370">
        <f>IFERROR(IF(AND(A237=A238,A238=A239,A239=A240,A240=A241,A241=A242),IF(A242+1&gt;MATCH(0,Input_Lieferant!$B$9:$B$158,-1),"",A242+1),A242),"")</f>
        <v>40</v>
      </c>
      <c r="B243" s="160" t="str">
        <f t="shared" si="15"/>
        <v>MATERIAL</v>
      </c>
      <c r="C243" s="160">
        <f t="shared" si="16"/>
        <v>40</v>
      </c>
      <c r="D243" s="160" t="str">
        <f t="shared" si="17"/>
        <v>GRUN</v>
      </c>
      <c r="E243" s="160" t="str">
        <f t="shared" si="19"/>
        <v>D</v>
      </c>
      <c r="F243" s="160">
        <f>IF(A243="","",1)</f>
        <v>1</v>
      </c>
      <c r="G243" s="160" t="str">
        <f t="shared" si="18"/>
        <v/>
      </c>
      <c r="H243" s="160" t="str">
        <f>_xlfn.IFNA(IF(INDEX(Input_Lieferant!$D$9:$BE$158,MATCH($A243,Input_Lieferant!$B$9:$B$158,0),MATCH($H$3,Input_Lieferant!$D$8:$BE$8,0))=0,"",INDEX(Input_Lieferant!$D$9:$BE$158,MATCH($A243,Input_Lieferant!$B$9:$B$158,0),MATCH($H$3,Input_Lieferant!$D$8:$BE$8,0))),"")</f>
        <v>CORSAIR MP600 PRO XT 8 TB, SSD 040</v>
      </c>
      <c r="I243" s="164"/>
    </row>
    <row r="244" spans="1:9" x14ac:dyDescent="0.4">
      <c r="A244" s="370">
        <f>IFERROR(IF(AND(A238=A239,A239=A240,A240=A241,A241=A242,A242=A243),IF(A243+1&gt;MATCH(0,Input_Lieferant!$B$9:$B$158,-1),"",A243+1),A243),"")</f>
        <v>40</v>
      </c>
      <c r="B244" s="160" t="str">
        <f t="shared" si="15"/>
        <v>MATERIAL</v>
      </c>
      <c r="C244" s="160">
        <f t="shared" si="16"/>
        <v>40</v>
      </c>
      <c r="D244" s="160" t="str">
        <f t="shared" si="17"/>
        <v>GRUN</v>
      </c>
      <c r="E244" s="160" t="str">
        <f t="shared" si="19"/>
        <v>F</v>
      </c>
      <c r="F244" s="160">
        <f>IF(A243="","",2)</f>
        <v>2</v>
      </c>
      <c r="G244" s="160" t="str">
        <f t="shared" si="18"/>
        <v>/</v>
      </c>
      <c r="H244" s="160" t="str">
        <f>_xlfn.IFNA(IF(INDEX(Input_Lieferant!$D$9:$BE$158,MATCH($A244,Input_Lieferant!$B$9:$B$158,0),MATCH($H$5,Input_Lieferant!$D$8:$BE$8,0))=0,"",INDEX(Input_Lieferant!$D$9:$BE$158,MATCH($A244,Input_Lieferant!$B$9:$B$158,0),MATCH($H$5,Input_Lieferant!$D$8:$BE$8,0))),"")</f>
        <v>CORSAIR MP600 PRO XT 8 TB, SSD 040</v>
      </c>
      <c r="I244" s="164"/>
    </row>
    <row r="245" spans="1:9" x14ac:dyDescent="0.4">
      <c r="A245" s="370">
        <f>IFERROR(IF(AND(A239=A240,A240=A241,A241=A242,A242=A243,A243=A244),IF(A244+1&gt;MATCH(0,Input_Lieferant!$B$9:$B$158,-1),"",A244+1),A244),"")</f>
        <v>40</v>
      </c>
      <c r="B245" s="160" t="str">
        <f t="shared" si="15"/>
        <v>MATERIAL</v>
      </c>
      <c r="C245" s="160">
        <f t="shared" si="16"/>
        <v>40</v>
      </c>
      <c r="D245" s="160" t="str">
        <f t="shared" si="17"/>
        <v>GRUN</v>
      </c>
      <c r="E245" s="160" t="str">
        <f t="shared" si="19"/>
        <v>F</v>
      </c>
      <c r="F245" s="160">
        <f>IF(A245="","",1)</f>
        <v>1</v>
      </c>
      <c r="G245" s="160" t="str">
        <f t="shared" si="18"/>
        <v/>
      </c>
      <c r="H245" s="160" t="str">
        <f>_xlfn.IFNA(IF(INDEX(Input_Lieferant!$D$9:$BE$158,MATCH($A245,Input_Lieferant!$B$9:$B$158,0),MATCH($H$2,Input_Lieferant!$D$8:$BE$8,0))=0,"",INDEX(Input_Lieferant!$D$9:$BE$158,MATCH($A245,Input_Lieferant!$B$9:$B$158,0),MATCH($H$2,Input_Lieferant!$D$8:$BE$8,0))),"")</f>
        <v>CORSAIR MP600 PRO XT 8 TB, SSD 040</v>
      </c>
      <c r="I245" s="164"/>
    </row>
    <row r="246" spans="1:9" x14ac:dyDescent="0.4">
      <c r="A246" s="370">
        <f>IFERROR(IF(AND(A240=A241,A241=A242,A242=A243,A243=A244,A244=A245),IF(A245+1&gt;MATCH(0,Input_Lieferant!$B$9:$B$158,-1),"",A245+1),A245),"")</f>
        <v>40</v>
      </c>
      <c r="B246" s="160" t="str">
        <f t="shared" si="15"/>
        <v>MATERIAL</v>
      </c>
      <c r="C246" s="160">
        <f t="shared" si="16"/>
        <v>40</v>
      </c>
      <c r="D246" s="160" t="str">
        <f t="shared" si="17"/>
        <v>GRUN</v>
      </c>
      <c r="E246" s="160" t="str">
        <f t="shared" si="19"/>
        <v>E</v>
      </c>
      <c r="F246" s="160">
        <f>IF(A246="","",1)</f>
        <v>1</v>
      </c>
      <c r="G246" s="160" t="str">
        <f t="shared" si="18"/>
        <v/>
      </c>
      <c r="H246" s="160" t="str">
        <f>_xlfn.IFNA(IF(INDEX(Input_Lieferant!$D$9:$BE$158,MATCH($A246,Input_Lieferant!$B$9:$B$158,0),MATCH($H$4,Input_Lieferant!$D$8:$BE$8,0))=0,"",INDEX(Input_Lieferant!$D$9:$BE$158,MATCH($A246,Input_Lieferant!$B$9:$B$158,0),MATCH($H$4,Input_Lieferant!$D$8:$BE$8,0))),"")</f>
        <v>CORSAIR MP600 PRO XT 8 TB, SSD 040</v>
      </c>
      <c r="I246" s="164"/>
    </row>
    <row r="247" spans="1:9" x14ac:dyDescent="0.4">
      <c r="A247" s="370">
        <f>IFERROR(IF(AND(A241=A242,A242=A243,A243=A244,A244=A245,A245=A246),IF(A246+1&gt;MATCH(0,Input_Lieferant!$B$9:$B$158,-1),"",A246+1),A246),"")</f>
        <v>40</v>
      </c>
      <c r="B247" s="160" t="str">
        <f t="shared" si="15"/>
        <v>MATERIAL</v>
      </c>
      <c r="C247" s="160">
        <f t="shared" si="16"/>
        <v>40</v>
      </c>
      <c r="D247" s="160" t="str">
        <f t="shared" si="17"/>
        <v>GRUN</v>
      </c>
      <c r="E247" s="160" t="str">
        <f t="shared" si="19"/>
        <v>E</v>
      </c>
      <c r="F247" s="160">
        <f>IF(A246="","",2)</f>
        <v>2</v>
      </c>
      <c r="G247" s="160" t="str">
        <f t="shared" si="18"/>
        <v>/</v>
      </c>
      <c r="H247" s="160" t="str">
        <f>_xlfn.IFNA(IF(INDEX(Input_Lieferant!$D$9:$BE$158,MATCH($A247,Input_Lieferant!$B$9:$B$158,0),MATCH($H$1,Input_Lieferant!$D$8:$BE$8,0))=0,"",INDEX(Input_Lieferant!$D$9:$BE$158,MATCH($A247,Input_Lieferant!$B$9:$B$158,0),MATCH($H$1,Input_Lieferant!$D$8:$BE$8,0))),"")</f>
        <v>CORSAIR MP600 PRO XT 8 TB, SSD 040</v>
      </c>
      <c r="I247" s="164"/>
    </row>
    <row r="248" spans="1:9" x14ac:dyDescent="0.4">
      <c r="A248" s="370">
        <f>IFERROR(IF(AND(A242=A243,A243=A244,A244=A245,A245=A246,A246=A247),IF(A247+1&gt;MATCH(0,Input_Lieferant!$B$9:$B$158,-1),"",A247+1),A247),"")</f>
        <v>41</v>
      </c>
      <c r="B248" s="160" t="str">
        <f t="shared" si="15"/>
        <v>MATERIAL</v>
      </c>
      <c r="C248" s="160">
        <f t="shared" si="16"/>
        <v>41</v>
      </c>
      <c r="D248" s="160" t="str">
        <f t="shared" si="17"/>
        <v>GRUN</v>
      </c>
      <c r="E248" s="160" t="str">
        <f t="shared" si="19"/>
        <v>D</v>
      </c>
      <c r="F248" s="160">
        <f>IF(A248="","",1)</f>
        <v>1</v>
      </c>
      <c r="G248" s="160" t="str">
        <f t="shared" si="18"/>
        <v/>
      </c>
      <c r="H248" s="160" t="str">
        <f>_xlfn.IFNA(IF(INDEX(Input_Lieferant!$D$9:$BE$158,MATCH($A248,Input_Lieferant!$B$9:$B$158,0),MATCH($H$6,Input_Lieferant!$D$8:$BE$8,0))=0,"",INDEX(Input_Lieferant!$D$9:$BE$158,MATCH($A248,Input_Lieferant!$B$9:$B$158,0),MATCH($H$6,Input_Lieferant!$D$8:$BE$8,0))),"")</f>
        <v>CORSAIR MP600 PRO XT 8 TB, SSD 041</v>
      </c>
      <c r="I248" s="164"/>
    </row>
    <row r="249" spans="1:9" x14ac:dyDescent="0.4">
      <c r="A249" s="370">
        <f>IFERROR(IF(AND(A243=A244,A244=A245,A245=A246,A246=A247,A247=A248),IF(A248+1&gt;MATCH(0,Input_Lieferant!$B$9:$B$158,-1),"",A248+1),A248),"")</f>
        <v>41</v>
      </c>
      <c r="B249" s="160" t="str">
        <f t="shared" si="15"/>
        <v>MATERIAL</v>
      </c>
      <c r="C249" s="160">
        <f t="shared" si="16"/>
        <v>41</v>
      </c>
      <c r="D249" s="160" t="str">
        <f t="shared" si="17"/>
        <v>GRUN</v>
      </c>
      <c r="E249" s="160" t="str">
        <f t="shared" si="19"/>
        <v>D</v>
      </c>
      <c r="F249" s="160">
        <f>IF(A248="","",2)</f>
        <v>2</v>
      </c>
      <c r="G249" s="160" t="str">
        <f t="shared" si="18"/>
        <v>/</v>
      </c>
      <c r="H249" s="160" t="str">
        <f>_xlfn.IFNA(IF(INDEX(Input_Lieferant!$D$9:$BE$158,MATCH($A249,Input_Lieferant!$B$9:$B$158,0),MATCH($H$3,Input_Lieferant!$D$8:$BE$8,0))=0,"",INDEX(Input_Lieferant!$D$9:$BE$158,MATCH($A249,Input_Lieferant!$B$9:$B$158,0),MATCH($H$3,Input_Lieferant!$D$8:$BE$8,0))),"")</f>
        <v>CORSAIR MP600 PRO XT 8 TB, SSD 041</v>
      </c>
      <c r="I249" s="164"/>
    </row>
    <row r="250" spans="1:9" x14ac:dyDescent="0.4">
      <c r="A250" s="370">
        <f>IFERROR(IF(AND(A244=A245,A245=A246,A246=A247,A247=A248,A248=A249),IF(A249+1&gt;MATCH(0,Input_Lieferant!$B$9:$B$158,-1),"",A249+1),A249),"")</f>
        <v>41</v>
      </c>
      <c r="B250" s="160" t="str">
        <f t="shared" si="15"/>
        <v>MATERIAL</v>
      </c>
      <c r="C250" s="160">
        <f t="shared" si="16"/>
        <v>41</v>
      </c>
      <c r="D250" s="160" t="str">
        <f t="shared" si="17"/>
        <v>GRUN</v>
      </c>
      <c r="E250" s="160" t="str">
        <f t="shared" si="19"/>
        <v>F</v>
      </c>
      <c r="F250" s="160">
        <f>IF(A250="","",1)</f>
        <v>1</v>
      </c>
      <c r="G250" s="160" t="str">
        <f t="shared" si="18"/>
        <v/>
      </c>
      <c r="H250" s="160" t="str">
        <f>_xlfn.IFNA(IF(INDEX(Input_Lieferant!$D$9:$BE$158,MATCH($A250,Input_Lieferant!$B$9:$B$158,0),MATCH($H$5,Input_Lieferant!$D$8:$BE$8,0))=0,"",INDEX(Input_Lieferant!$D$9:$BE$158,MATCH($A250,Input_Lieferant!$B$9:$B$158,0),MATCH($H$5,Input_Lieferant!$D$8:$BE$8,0))),"")</f>
        <v>CORSAIR MP600 PRO XT 8 TB, SSD 041</v>
      </c>
      <c r="I250" s="164"/>
    </row>
    <row r="251" spans="1:9" x14ac:dyDescent="0.4">
      <c r="A251" s="370">
        <f>IFERROR(IF(AND(A245=A246,A246=A247,A247=A248,A248=A249,A249=A250),IF(A250+1&gt;MATCH(0,Input_Lieferant!$B$9:$B$158,-1),"",A250+1),A250),"")</f>
        <v>41</v>
      </c>
      <c r="B251" s="160" t="str">
        <f t="shared" si="15"/>
        <v>MATERIAL</v>
      </c>
      <c r="C251" s="160">
        <f t="shared" si="16"/>
        <v>41</v>
      </c>
      <c r="D251" s="160" t="str">
        <f t="shared" si="17"/>
        <v>GRUN</v>
      </c>
      <c r="E251" s="160" t="str">
        <f t="shared" si="19"/>
        <v>F</v>
      </c>
      <c r="F251" s="160">
        <f>IF(A250="","",2)</f>
        <v>2</v>
      </c>
      <c r="G251" s="160" t="str">
        <f t="shared" si="18"/>
        <v>/</v>
      </c>
      <c r="H251" s="160" t="str">
        <f>_xlfn.IFNA(IF(INDEX(Input_Lieferant!$D$9:$BE$158,MATCH($A251,Input_Lieferant!$B$9:$B$158,0),MATCH($H$2,Input_Lieferant!$D$8:$BE$8,0))=0,"",INDEX(Input_Lieferant!$D$9:$BE$158,MATCH($A251,Input_Lieferant!$B$9:$B$158,0),MATCH($H$2,Input_Lieferant!$D$8:$BE$8,0))),"")</f>
        <v>CORSAIR MP600 PRO XT 8 TB, SSD 041</v>
      </c>
      <c r="I251" s="164"/>
    </row>
    <row r="252" spans="1:9" x14ac:dyDescent="0.4">
      <c r="A252" s="370">
        <f>IFERROR(IF(AND(A246=A247,A247=A248,A248=A249,A249=A250,A250=A251),IF(A251+1&gt;MATCH(0,Input_Lieferant!$B$9:$B$158,-1),"",A251+1),A251),"")</f>
        <v>41</v>
      </c>
      <c r="B252" s="160" t="str">
        <f t="shared" si="15"/>
        <v>MATERIAL</v>
      </c>
      <c r="C252" s="160">
        <f t="shared" si="16"/>
        <v>41</v>
      </c>
      <c r="D252" s="160" t="str">
        <f t="shared" si="17"/>
        <v>GRUN</v>
      </c>
      <c r="E252" s="160" t="str">
        <f t="shared" si="19"/>
        <v>E</v>
      </c>
      <c r="F252" s="160">
        <f>IF(A252="","",1)</f>
        <v>1</v>
      </c>
      <c r="G252" s="160" t="str">
        <f t="shared" si="18"/>
        <v/>
      </c>
      <c r="H252" s="160" t="str">
        <f>_xlfn.IFNA(IF(INDEX(Input_Lieferant!$D$9:$BE$158,MATCH($A252,Input_Lieferant!$B$9:$B$158,0),MATCH($H$4,Input_Lieferant!$D$8:$BE$8,0))=0,"",INDEX(Input_Lieferant!$D$9:$BE$158,MATCH($A252,Input_Lieferant!$B$9:$B$158,0),MATCH($H$4,Input_Lieferant!$D$8:$BE$8,0))),"")</f>
        <v>CORSAIR MP600 PRO XT 8 TB, SSD 041</v>
      </c>
      <c r="I252" s="164"/>
    </row>
    <row r="253" spans="1:9" x14ac:dyDescent="0.4">
      <c r="A253" s="370">
        <f>IFERROR(IF(AND(A247=A248,A248=A249,A249=A250,A250=A251,A251=A252),IF(A252+1&gt;MATCH(0,Input_Lieferant!$B$9:$B$158,-1),"",A252+1),A252),"")</f>
        <v>41</v>
      </c>
      <c r="B253" s="160" t="str">
        <f t="shared" si="15"/>
        <v>MATERIAL</v>
      </c>
      <c r="C253" s="160">
        <f t="shared" si="16"/>
        <v>41</v>
      </c>
      <c r="D253" s="160" t="str">
        <f t="shared" si="17"/>
        <v>GRUN</v>
      </c>
      <c r="E253" s="160" t="str">
        <f t="shared" si="19"/>
        <v>E</v>
      </c>
      <c r="F253" s="160">
        <f>IF(A252="","",2)</f>
        <v>2</v>
      </c>
      <c r="G253" s="160" t="str">
        <f t="shared" si="18"/>
        <v>/</v>
      </c>
      <c r="H253" s="160" t="str">
        <f>_xlfn.IFNA(IF(INDEX(Input_Lieferant!$D$9:$BE$158,MATCH($A253,Input_Lieferant!$B$9:$B$158,0),MATCH($H$1,Input_Lieferant!$D$8:$BE$8,0))=0,"",INDEX(Input_Lieferant!$D$9:$BE$158,MATCH($A253,Input_Lieferant!$B$9:$B$158,0),MATCH($H$1,Input_Lieferant!$D$8:$BE$8,0))),"")</f>
        <v>CORSAIR MP600 PRO XT 8 TB, SSD 041</v>
      </c>
      <c r="I253" s="164"/>
    </row>
    <row r="254" spans="1:9" x14ac:dyDescent="0.4">
      <c r="A254" s="370">
        <f>IFERROR(IF(AND(A248=A249,A249=A250,A250=A251,A251=A252,A252=A253),IF(A253+1&gt;MATCH(0,Input_Lieferant!$B$9:$B$158,-1),"",A253+1),A253),"")</f>
        <v>42</v>
      </c>
      <c r="B254" s="160" t="str">
        <f t="shared" si="15"/>
        <v>MATERIAL</v>
      </c>
      <c r="C254" s="160">
        <f t="shared" si="16"/>
        <v>42</v>
      </c>
      <c r="D254" s="160" t="str">
        <f t="shared" si="17"/>
        <v>GRUN</v>
      </c>
      <c r="E254" s="160" t="str">
        <f t="shared" si="19"/>
        <v>D</v>
      </c>
      <c r="F254" s="160">
        <f>IF(A254="","",1)</f>
        <v>1</v>
      </c>
      <c r="G254" s="160" t="str">
        <f t="shared" si="18"/>
        <v/>
      </c>
      <c r="H254" s="160" t="str">
        <f>_xlfn.IFNA(IF(INDEX(Input_Lieferant!$D$9:$BE$158,MATCH($A254,Input_Lieferant!$B$9:$B$158,0),MATCH($H$6,Input_Lieferant!$D$8:$BE$8,0))=0,"",INDEX(Input_Lieferant!$D$9:$BE$158,MATCH($A254,Input_Lieferant!$B$9:$B$158,0),MATCH($H$6,Input_Lieferant!$D$8:$BE$8,0))),"")</f>
        <v>CORSAIR MP600 PRO XT 8 TB, SSD 042</v>
      </c>
      <c r="I254" s="164"/>
    </row>
    <row r="255" spans="1:9" x14ac:dyDescent="0.4">
      <c r="A255" s="370">
        <f>IFERROR(IF(AND(A249=A250,A250=A251,A251=A252,A252=A253,A253=A254),IF(A254+1&gt;MATCH(0,Input_Lieferant!$B$9:$B$158,-1),"",A254+1),A254),"")</f>
        <v>42</v>
      </c>
      <c r="B255" s="160" t="str">
        <f t="shared" si="15"/>
        <v>MATERIAL</v>
      </c>
      <c r="C255" s="160">
        <f t="shared" si="16"/>
        <v>42</v>
      </c>
      <c r="D255" s="160" t="str">
        <f t="shared" si="17"/>
        <v>GRUN</v>
      </c>
      <c r="E255" s="160" t="str">
        <f t="shared" si="19"/>
        <v>D</v>
      </c>
      <c r="F255" s="160">
        <f>IF(A254="","",2)</f>
        <v>2</v>
      </c>
      <c r="G255" s="160" t="str">
        <f t="shared" si="18"/>
        <v>/</v>
      </c>
      <c r="H255" s="160" t="str">
        <f>_xlfn.IFNA(IF(INDEX(Input_Lieferant!$D$9:$BE$158,MATCH($A255,Input_Lieferant!$B$9:$B$158,0),MATCH($H$3,Input_Lieferant!$D$8:$BE$8,0))=0,"",INDEX(Input_Lieferant!$D$9:$BE$158,MATCH($A255,Input_Lieferant!$B$9:$B$158,0),MATCH($H$3,Input_Lieferant!$D$8:$BE$8,0))),"")</f>
        <v>CORSAIR MP600 PRO XT 8 TB, SSD 042</v>
      </c>
      <c r="I255" s="164"/>
    </row>
    <row r="256" spans="1:9" x14ac:dyDescent="0.4">
      <c r="A256" s="370">
        <f>IFERROR(IF(AND(A250=A251,A251=A252,A252=A253,A253=A254,A254=A255),IF(A255+1&gt;MATCH(0,Input_Lieferant!$B$9:$B$158,-1),"",A255+1),A255),"")</f>
        <v>42</v>
      </c>
      <c r="B256" s="160" t="str">
        <f t="shared" si="15"/>
        <v>MATERIAL</v>
      </c>
      <c r="C256" s="160">
        <f t="shared" si="16"/>
        <v>42</v>
      </c>
      <c r="D256" s="160" t="str">
        <f t="shared" si="17"/>
        <v>GRUN</v>
      </c>
      <c r="E256" s="160" t="str">
        <f t="shared" si="19"/>
        <v>F</v>
      </c>
      <c r="F256" s="160">
        <f>IF(A256="","",1)</f>
        <v>1</v>
      </c>
      <c r="G256" s="160" t="str">
        <f t="shared" si="18"/>
        <v/>
      </c>
      <c r="H256" s="160" t="str">
        <f>_xlfn.IFNA(IF(INDEX(Input_Lieferant!$D$9:$BE$158,MATCH($A256,Input_Lieferant!$B$9:$B$158,0),MATCH($H$5,Input_Lieferant!$D$8:$BE$8,0))=0,"",INDEX(Input_Lieferant!$D$9:$BE$158,MATCH($A256,Input_Lieferant!$B$9:$B$158,0),MATCH($H$5,Input_Lieferant!$D$8:$BE$8,0))),"")</f>
        <v>CORSAIR MP600 PRO XT 8 TB, SSD 042</v>
      </c>
      <c r="I256" s="164"/>
    </row>
    <row r="257" spans="1:9" x14ac:dyDescent="0.4">
      <c r="A257" s="370">
        <f>IFERROR(IF(AND(A251=A252,A252=A253,A253=A254,A254=A255,A255=A256),IF(A256+1&gt;MATCH(0,Input_Lieferant!$B$9:$B$158,-1),"",A256+1),A256),"")</f>
        <v>42</v>
      </c>
      <c r="B257" s="160" t="str">
        <f t="shared" si="15"/>
        <v>MATERIAL</v>
      </c>
      <c r="C257" s="160">
        <f t="shared" si="16"/>
        <v>42</v>
      </c>
      <c r="D257" s="160" t="str">
        <f t="shared" si="17"/>
        <v>GRUN</v>
      </c>
      <c r="E257" s="160" t="str">
        <f t="shared" si="19"/>
        <v>F</v>
      </c>
      <c r="F257" s="160">
        <f>IF(A256="","",2)</f>
        <v>2</v>
      </c>
      <c r="G257" s="160" t="str">
        <f t="shared" si="18"/>
        <v>/</v>
      </c>
      <c r="H257" s="160" t="str">
        <f>_xlfn.IFNA(IF(INDEX(Input_Lieferant!$D$9:$BE$158,MATCH($A257,Input_Lieferant!$B$9:$B$158,0),MATCH($H$2,Input_Lieferant!$D$8:$BE$8,0))=0,"",INDEX(Input_Lieferant!$D$9:$BE$158,MATCH($A257,Input_Lieferant!$B$9:$B$158,0),MATCH($H$2,Input_Lieferant!$D$8:$BE$8,0))),"")</f>
        <v>CORSAIR MP600 PRO XT 8 TB, SSD 042</v>
      </c>
      <c r="I257" s="164"/>
    </row>
    <row r="258" spans="1:9" x14ac:dyDescent="0.4">
      <c r="A258" s="370">
        <f>IFERROR(IF(AND(A252=A253,A253=A254,A254=A255,A255=A256,A256=A257),IF(A257+1&gt;MATCH(0,Input_Lieferant!$B$9:$B$158,-1),"",A257+1),A257),"")</f>
        <v>42</v>
      </c>
      <c r="B258" s="160" t="str">
        <f t="shared" si="15"/>
        <v>MATERIAL</v>
      </c>
      <c r="C258" s="160">
        <f t="shared" si="16"/>
        <v>42</v>
      </c>
      <c r="D258" s="160" t="str">
        <f t="shared" si="17"/>
        <v>GRUN</v>
      </c>
      <c r="E258" s="160" t="str">
        <f t="shared" si="19"/>
        <v>E</v>
      </c>
      <c r="F258" s="160">
        <f>IF(A258="","",1)</f>
        <v>1</v>
      </c>
      <c r="G258" s="160" t="str">
        <f t="shared" si="18"/>
        <v/>
      </c>
      <c r="H258" s="160" t="str">
        <f>_xlfn.IFNA(IF(INDEX(Input_Lieferant!$D$9:$BE$158,MATCH($A258,Input_Lieferant!$B$9:$B$158,0),MATCH($H$4,Input_Lieferant!$D$8:$BE$8,0))=0,"",INDEX(Input_Lieferant!$D$9:$BE$158,MATCH($A258,Input_Lieferant!$B$9:$B$158,0),MATCH($H$4,Input_Lieferant!$D$8:$BE$8,0))),"")</f>
        <v>CORSAIR MP600 PRO XT 8 TB, SSD 042</v>
      </c>
      <c r="I258" s="164"/>
    </row>
    <row r="259" spans="1:9" x14ac:dyDescent="0.4">
      <c r="A259" s="370">
        <f>IFERROR(IF(AND(A253=A254,A254=A255,A255=A256,A256=A257,A257=A258),IF(A258+1&gt;MATCH(0,Input_Lieferant!$B$9:$B$158,-1),"",A258+1),A258),"")</f>
        <v>42</v>
      </c>
      <c r="B259" s="160" t="str">
        <f t="shared" si="15"/>
        <v>MATERIAL</v>
      </c>
      <c r="C259" s="160">
        <f t="shared" si="16"/>
        <v>42</v>
      </c>
      <c r="D259" s="160" t="str">
        <f t="shared" si="17"/>
        <v>GRUN</v>
      </c>
      <c r="E259" s="160" t="str">
        <f t="shared" si="19"/>
        <v>E</v>
      </c>
      <c r="F259" s="160">
        <f>IF(A258="","",2)</f>
        <v>2</v>
      </c>
      <c r="G259" s="160" t="str">
        <f t="shared" si="18"/>
        <v>/</v>
      </c>
      <c r="H259" s="160" t="str">
        <f>_xlfn.IFNA(IF(INDEX(Input_Lieferant!$D$9:$BE$158,MATCH($A259,Input_Lieferant!$B$9:$B$158,0),MATCH($H$1,Input_Lieferant!$D$8:$BE$8,0))=0,"",INDEX(Input_Lieferant!$D$9:$BE$158,MATCH($A259,Input_Lieferant!$B$9:$B$158,0),MATCH($H$1,Input_Lieferant!$D$8:$BE$8,0))),"")</f>
        <v>CORSAIR MP600 PRO XT 8 TB, SSD 042</v>
      </c>
      <c r="I259" s="164"/>
    </row>
    <row r="260" spans="1:9" x14ac:dyDescent="0.4">
      <c r="A260" s="370">
        <f>IFERROR(IF(AND(A254=A255,A255=A256,A256=A257,A257=A258,A258=A259),IF(A259+1&gt;MATCH(0,Input_Lieferant!$B$9:$B$158,-1),"",A259+1),A259),"")</f>
        <v>43</v>
      </c>
      <c r="B260" s="160" t="str">
        <f t="shared" si="15"/>
        <v>MATERIAL</v>
      </c>
      <c r="C260" s="160">
        <f t="shared" si="16"/>
        <v>43</v>
      </c>
      <c r="D260" s="160" t="str">
        <f t="shared" si="17"/>
        <v>GRUN</v>
      </c>
      <c r="E260" s="160" t="str">
        <f t="shared" si="19"/>
        <v>D</v>
      </c>
      <c r="F260" s="160">
        <f>IF(A260="","",1)</f>
        <v>1</v>
      </c>
      <c r="G260" s="160" t="str">
        <f t="shared" si="18"/>
        <v/>
      </c>
      <c r="H260" s="160" t="str">
        <f>_xlfn.IFNA(IF(INDEX(Input_Lieferant!$D$9:$BE$158,MATCH($A260,Input_Lieferant!$B$9:$B$158,0),MATCH($H$6,Input_Lieferant!$D$8:$BE$8,0))=0,"",INDEX(Input_Lieferant!$D$9:$BE$158,MATCH($A260,Input_Lieferant!$B$9:$B$158,0),MATCH($H$6,Input_Lieferant!$D$8:$BE$8,0))),"")</f>
        <v>CORSAIR MP600 PRO XT 8 TB, SSD 043</v>
      </c>
      <c r="I260" s="164"/>
    </row>
    <row r="261" spans="1:9" x14ac:dyDescent="0.4">
      <c r="A261" s="370">
        <f>IFERROR(IF(AND(A255=A256,A256=A257,A257=A258,A258=A259,A259=A260),IF(A260+1&gt;MATCH(0,Input_Lieferant!$B$9:$B$158,-1),"",A260+1),A260),"")</f>
        <v>43</v>
      </c>
      <c r="B261" s="160" t="str">
        <f t="shared" si="15"/>
        <v>MATERIAL</v>
      </c>
      <c r="C261" s="160">
        <f t="shared" si="16"/>
        <v>43</v>
      </c>
      <c r="D261" s="160" t="str">
        <f t="shared" si="17"/>
        <v>GRUN</v>
      </c>
      <c r="E261" s="160" t="str">
        <f t="shared" si="19"/>
        <v>D</v>
      </c>
      <c r="F261" s="160">
        <f>IF(A260="","",2)</f>
        <v>2</v>
      </c>
      <c r="G261" s="160" t="str">
        <f t="shared" si="18"/>
        <v>/</v>
      </c>
      <c r="H261" s="160" t="str">
        <f>_xlfn.IFNA(IF(INDEX(Input_Lieferant!$D$9:$BE$158,MATCH($A261,Input_Lieferant!$B$9:$B$158,0),MATCH($H$3,Input_Lieferant!$D$8:$BE$8,0))=0,"",INDEX(Input_Lieferant!$D$9:$BE$158,MATCH($A261,Input_Lieferant!$B$9:$B$158,0),MATCH($H$3,Input_Lieferant!$D$8:$BE$8,0))),"")</f>
        <v>CORSAIR MP600 PRO XT 8 TB, SSD 043</v>
      </c>
      <c r="I261" s="164"/>
    </row>
    <row r="262" spans="1:9" x14ac:dyDescent="0.4">
      <c r="A262" s="370">
        <f>IFERROR(IF(AND(A256=A257,A257=A258,A258=A259,A259=A260,A260=A261),IF(A261+1&gt;MATCH(0,Input_Lieferant!$B$9:$B$158,-1),"",A261+1),A261),"")</f>
        <v>43</v>
      </c>
      <c r="B262" s="160" t="str">
        <f t="shared" si="15"/>
        <v>MATERIAL</v>
      </c>
      <c r="C262" s="160">
        <f t="shared" si="16"/>
        <v>43</v>
      </c>
      <c r="D262" s="160" t="str">
        <f t="shared" si="17"/>
        <v>GRUN</v>
      </c>
      <c r="E262" s="160" t="str">
        <f t="shared" si="19"/>
        <v>F</v>
      </c>
      <c r="F262" s="160">
        <f>IF(A262="","",1)</f>
        <v>1</v>
      </c>
      <c r="G262" s="160" t="str">
        <f t="shared" si="18"/>
        <v/>
      </c>
      <c r="H262" s="160" t="str">
        <f>_xlfn.IFNA(IF(INDEX(Input_Lieferant!$D$9:$BE$158,MATCH($A262,Input_Lieferant!$B$9:$B$158,0),MATCH($H$5,Input_Lieferant!$D$8:$BE$8,0))=0,"",INDEX(Input_Lieferant!$D$9:$BE$158,MATCH($A262,Input_Lieferant!$B$9:$B$158,0),MATCH($H$5,Input_Lieferant!$D$8:$BE$8,0))),"")</f>
        <v>CORSAIR MP600 PRO XT 8 TB, SSD 043</v>
      </c>
      <c r="I262" s="164"/>
    </row>
    <row r="263" spans="1:9" x14ac:dyDescent="0.4">
      <c r="A263" s="370">
        <f>IFERROR(IF(AND(A257=A258,A258=A259,A259=A260,A260=A261,A261=A262),IF(A262+1&gt;MATCH(0,Input_Lieferant!$B$9:$B$158,-1),"",A262+1),A262),"")</f>
        <v>43</v>
      </c>
      <c r="B263" s="160" t="str">
        <f t="shared" si="15"/>
        <v>MATERIAL</v>
      </c>
      <c r="C263" s="160">
        <f t="shared" si="16"/>
        <v>43</v>
      </c>
      <c r="D263" s="160" t="str">
        <f t="shared" si="17"/>
        <v>GRUN</v>
      </c>
      <c r="E263" s="160" t="str">
        <f t="shared" si="19"/>
        <v>F</v>
      </c>
      <c r="F263" s="160">
        <f>IF(A263="","",1)</f>
        <v>1</v>
      </c>
      <c r="G263" s="160" t="str">
        <f t="shared" si="18"/>
        <v/>
      </c>
      <c r="H263" s="160" t="str">
        <f>_xlfn.IFNA(IF(INDEX(Input_Lieferant!$D$9:$BE$158,MATCH($A263,Input_Lieferant!$B$9:$B$158,0),MATCH($H$2,Input_Lieferant!$D$8:$BE$8,0))=0,"",INDEX(Input_Lieferant!$D$9:$BE$158,MATCH($A263,Input_Lieferant!$B$9:$B$158,0),MATCH($H$2,Input_Lieferant!$D$8:$BE$8,0))),"")</f>
        <v>CORSAIR MP600 PRO XT 8 TB, SSD 043</v>
      </c>
      <c r="I263" s="164"/>
    </row>
    <row r="264" spans="1:9" x14ac:dyDescent="0.4">
      <c r="A264" s="370">
        <f>IFERROR(IF(AND(A258=A259,A259=A260,A260=A261,A261=A262,A262=A263),IF(A263+1&gt;MATCH(0,Input_Lieferant!$B$9:$B$158,-1),"",A263+1),A263),"")</f>
        <v>43</v>
      </c>
      <c r="B264" s="160" t="str">
        <f t="shared" ref="B264:B327" si="20">IF(A264&lt;&gt;"","MATERIAL","")</f>
        <v>MATERIAL</v>
      </c>
      <c r="C264" s="160">
        <f t="shared" ref="C264:C327" si="21">A264</f>
        <v>43</v>
      </c>
      <c r="D264" s="160" t="str">
        <f t="shared" ref="D264:D327" si="22">IF(A264&lt;&gt;"","GRUN","")</f>
        <v>GRUN</v>
      </c>
      <c r="E264" s="160" t="str">
        <f t="shared" si="19"/>
        <v>E</v>
      </c>
      <c r="F264" s="160">
        <f>IF(A263="","",2)</f>
        <v>2</v>
      </c>
      <c r="G264" s="160" t="str">
        <f t="shared" ref="G264:G327" si="23">IF(F264=2,"/","")</f>
        <v>/</v>
      </c>
      <c r="H264" s="160" t="str">
        <f>_xlfn.IFNA(IF(INDEX(Input_Lieferant!$D$9:$BE$158,MATCH($A264,Input_Lieferant!$B$9:$B$158,0),MATCH($H$4,Input_Lieferant!$D$8:$BE$8,0))=0,"",INDEX(Input_Lieferant!$D$9:$BE$158,MATCH($A264,Input_Lieferant!$B$9:$B$158,0),MATCH($H$4,Input_Lieferant!$D$8:$BE$8,0))),"")</f>
        <v>CORSAIR MP600 PRO XT 8 TB, SSD 043</v>
      </c>
      <c r="I264" s="164"/>
    </row>
    <row r="265" spans="1:9" x14ac:dyDescent="0.4">
      <c r="A265" s="370">
        <f>IFERROR(IF(AND(A259=A260,A260=A261,A261=A262,A262=A263,A263=A264),IF(A264+1&gt;MATCH(0,Input_Lieferant!$B$9:$B$158,-1),"",A264+1),A264),"")</f>
        <v>43</v>
      </c>
      <c r="B265" s="160" t="str">
        <f t="shared" si="20"/>
        <v>MATERIAL</v>
      </c>
      <c r="C265" s="160">
        <f t="shared" si="21"/>
        <v>43</v>
      </c>
      <c r="D265" s="160" t="str">
        <f t="shared" si="22"/>
        <v>GRUN</v>
      </c>
      <c r="E265" s="160" t="str">
        <f t="shared" si="19"/>
        <v>E</v>
      </c>
      <c r="F265" s="160">
        <f>IF(A265="","",1)</f>
        <v>1</v>
      </c>
      <c r="G265" s="160" t="str">
        <f t="shared" si="23"/>
        <v/>
      </c>
      <c r="H265" s="160" t="str">
        <f>_xlfn.IFNA(IF(INDEX(Input_Lieferant!$D$9:$BE$158,MATCH($A265,Input_Lieferant!$B$9:$B$158,0),MATCH($H$1,Input_Lieferant!$D$8:$BE$8,0))=0,"",INDEX(Input_Lieferant!$D$9:$BE$158,MATCH($A265,Input_Lieferant!$B$9:$B$158,0),MATCH($H$1,Input_Lieferant!$D$8:$BE$8,0))),"")</f>
        <v>CORSAIR MP600 PRO XT 8 TB, SSD 043</v>
      </c>
      <c r="I265" s="164"/>
    </row>
    <row r="266" spans="1:9" x14ac:dyDescent="0.4">
      <c r="A266" s="370">
        <f>IFERROR(IF(AND(A260=A261,A261=A262,A262=A263,A263=A264,A264=A265),IF(A265+1&gt;MATCH(0,Input_Lieferant!$B$9:$B$158,-1),"",A265+1),A265),"")</f>
        <v>44</v>
      </c>
      <c r="B266" s="160" t="str">
        <f t="shared" si="20"/>
        <v>MATERIAL</v>
      </c>
      <c r="C266" s="160">
        <f t="shared" si="21"/>
        <v>44</v>
      </c>
      <c r="D266" s="160" t="str">
        <f t="shared" si="22"/>
        <v>GRUN</v>
      </c>
      <c r="E266" s="160" t="str">
        <f t="shared" si="19"/>
        <v>D</v>
      </c>
      <c r="F266" s="160">
        <f>IF(A265="","",2)</f>
        <v>2</v>
      </c>
      <c r="G266" s="160" t="str">
        <f t="shared" si="23"/>
        <v>/</v>
      </c>
      <c r="H266" s="160" t="str">
        <f>_xlfn.IFNA(IF(INDEX(Input_Lieferant!$D$9:$BE$158,MATCH($A266,Input_Lieferant!$B$9:$B$158,0),MATCH($H$6,Input_Lieferant!$D$8:$BE$8,0))=0,"",INDEX(Input_Lieferant!$D$9:$BE$158,MATCH($A266,Input_Lieferant!$B$9:$B$158,0),MATCH($H$6,Input_Lieferant!$D$8:$BE$8,0))),"")</f>
        <v>CORSAIR MP600 PRO XT 8 TB, SSD 044</v>
      </c>
      <c r="I266" s="164"/>
    </row>
    <row r="267" spans="1:9" x14ac:dyDescent="0.4">
      <c r="A267" s="370">
        <f>IFERROR(IF(AND(A261=A262,A262=A263,A263=A264,A264=A265,A265=A266),IF(A266+1&gt;MATCH(0,Input_Lieferant!$B$9:$B$158,-1),"",A266+1),A266),"")</f>
        <v>44</v>
      </c>
      <c r="B267" s="160" t="str">
        <f t="shared" si="20"/>
        <v>MATERIAL</v>
      </c>
      <c r="C267" s="160">
        <f t="shared" si="21"/>
        <v>44</v>
      </c>
      <c r="D267" s="160" t="str">
        <f t="shared" si="22"/>
        <v>GRUN</v>
      </c>
      <c r="E267" s="160" t="str">
        <f t="shared" si="19"/>
        <v>D</v>
      </c>
      <c r="F267" s="160">
        <f>IF(A267="","",1)</f>
        <v>1</v>
      </c>
      <c r="G267" s="160" t="str">
        <f t="shared" si="23"/>
        <v/>
      </c>
      <c r="H267" s="160" t="str">
        <f>_xlfn.IFNA(IF(INDEX(Input_Lieferant!$D$9:$BE$158,MATCH($A267,Input_Lieferant!$B$9:$B$158,0),MATCH($H$3,Input_Lieferant!$D$8:$BE$8,0))=0,"",INDEX(Input_Lieferant!$D$9:$BE$158,MATCH($A267,Input_Lieferant!$B$9:$B$158,0),MATCH($H$3,Input_Lieferant!$D$8:$BE$8,0))),"")</f>
        <v>CORSAIR MP600 PRO XT 8 TB, SSD 044</v>
      </c>
      <c r="I267" s="164"/>
    </row>
    <row r="268" spans="1:9" x14ac:dyDescent="0.4">
      <c r="A268" s="370">
        <f>IFERROR(IF(AND(A262=A263,A263=A264,A264=A265,A265=A266,A266=A267),IF(A267+1&gt;MATCH(0,Input_Lieferant!$B$9:$B$158,-1),"",A267+1),A267),"")</f>
        <v>44</v>
      </c>
      <c r="B268" s="160" t="str">
        <f t="shared" si="20"/>
        <v>MATERIAL</v>
      </c>
      <c r="C268" s="160">
        <f t="shared" si="21"/>
        <v>44</v>
      </c>
      <c r="D268" s="160" t="str">
        <f t="shared" si="22"/>
        <v>GRUN</v>
      </c>
      <c r="E268" s="160" t="str">
        <f t="shared" si="19"/>
        <v>F</v>
      </c>
      <c r="F268" s="160">
        <f>IF(A267="","",2)</f>
        <v>2</v>
      </c>
      <c r="G268" s="160" t="str">
        <f t="shared" si="23"/>
        <v>/</v>
      </c>
      <c r="H268" s="160" t="str">
        <f>_xlfn.IFNA(IF(INDEX(Input_Lieferant!$D$9:$BE$158,MATCH($A268,Input_Lieferant!$B$9:$B$158,0),MATCH($H$5,Input_Lieferant!$D$8:$BE$8,0))=0,"",INDEX(Input_Lieferant!$D$9:$BE$158,MATCH($A268,Input_Lieferant!$B$9:$B$158,0),MATCH($H$5,Input_Lieferant!$D$8:$BE$8,0))),"")</f>
        <v>CORSAIR MP600 PRO XT 8 TB, SSD 044</v>
      </c>
      <c r="I268" s="164"/>
    </row>
    <row r="269" spans="1:9" x14ac:dyDescent="0.4">
      <c r="A269" s="370">
        <f>IFERROR(IF(AND(A263=A264,A264=A265,A265=A266,A266=A267,A267=A268),IF(A268+1&gt;MATCH(0,Input_Lieferant!$B$9:$B$158,-1),"",A268+1),A268),"")</f>
        <v>44</v>
      </c>
      <c r="B269" s="160" t="str">
        <f t="shared" si="20"/>
        <v>MATERIAL</v>
      </c>
      <c r="C269" s="160">
        <f t="shared" si="21"/>
        <v>44</v>
      </c>
      <c r="D269" s="160" t="str">
        <f t="shared" si="22"/>
        <v>GRUN</v>
      </c>
      <c r="E269" s="160" t="str">
        <f t="shared" si="19"/>
        <v>F</v>
      </c>
      <c r="F269" s="160">
        <f>IF(A269="","",1)</f>
        <v>1</v>
      </c>
      <c r="G269" s="160" t="str">
        <f t="shared" si="23"/>
        <v/>
      </c>
      <c r="H269" s="160" t="str">
        <f>_xlfn.IFNA(IF(INDEX(Input_Lieferant!$D$9:$BE$158,MATCH($A269,Input_Lieferant!$B$9:$B$158,0),MATCH($H$2,Input_Lieferant!$D$8:$BE$8,0))=0,"",INDEX(Input_Lieferant!$D$9:$BE$158,MATCH($A269,Input_Lieferant!$B$9:$B$158,0),MATCH($H$2,Input_Lieferant!$D$8:$BE$8,0))),"")</f>
        <v>CORSAIR MP600 PRO XT 8 TB, SSD 044</v>
      </c>
      <c r="I269" s="164"/>
    </row>
    <row r="270" spans="1:9" x14ac:dyDescent="0.4">
      <c r="A270" s="370">
        <f>IFERROR(IF(AND(A264=A265,A265=A266,A266=A267,A267=A268,A268=A269),IF(A269+1&gt;MATCH(0,Input_Lieferant!$B$9:$B$158,-1),"",A269+1),A269),"")</f>
        <v>44</v>
      </c>
      <c r="B270" s="160" t="str">
        <f t="shared" si="20"/>
        <v>MATERIAL</v>
      </c>
      <c r="C270" s="160">
        <f t="shared" si="21"/>
        <v>44</v>
      </c>
      <c r="D270" s="160" t="str">
        <f t="shared" si="22"/>
        <v>GRUN</v>
      </c>
      <c r="E270" s="160" t="str">
        <f t="shared" ref="E270:E333" si="24">IF(A270&lt;&gt;"",E264,"")</f>
        <v>E</v>
      </c>
      <c r="F270" s="160">
        <f>IF(A269="","",2)</f>
        <v>2</v>
      </c>
      <c r="G270" s="160" t="str">
        <f t="shared" si="23"/>
        <v>/</v>
      </c>
      <c r="H270" s="160" t="str">
        <f>_xlfn.IFNA(IF(INDEX(Input_Lieferant!$D$9:$BE$158,MATCH($A270,Input_Lieferant!$B$9:$B$158,0),MATCH($H$4,Input_Lieferant!$D$8:$BE$8,0))=0,"",INDEX(Input_Lieferant!$D$9:$BE$158,MATCH($A270,Input_Lieferant!$B$9:$B$158,0),MATCH($H$4,Input_Lieferant!$D$8:$BE$8,0))),"")</f>
        <v>CORSAIR MP600 PRO XT 8 TB, SSD 044</v>
      </c>
      <c r="I270" s="164"/>
    </row>
    <row r="271" spans="1:9" x14ac:dyDescent="0.4">
      <c r="A271" s="370">
        <f>IFERROR(IF(AND(A265=A266,A266=A267,A267=A268,A268=A269,A269=A270),IF(A270+1&gt;MATCH(0,Input_Lieferant!$B$9:$B$158,-1),"",A270+1),A270),"")</f>
        <v>44</v>
      </c>
      <c r="B271" s="160" t="str">
        <f t="shared" si="20"/>
        <v>MATERIAL</v>
      </c>
      <c r="C271" s="160">
        <f t="shared" si="21"/>
        <v>44</v>
      </c>
      <c r="D271" s="160" t="str">
        <f t="shared" si="22"/>
        <v>GRUN</v>
      </c>
      <c r="E271" s="160" t="str">
        <f t="shared" si="24"/>
        <v>E</v>
      </c>
      <c r="F271" s="160">
        <f>IF(A271="","",1)</f>
        <v>1</v>
      </c>
      <c r="G271" s="160" t="str">
        <f t="shared" si="23"/>
        <v/>
      </c>
      <c r="H271" s="160" t="str">
        <f>_xlfn.IFNA(IF(INDEX(Input_Lieferant!$D$9:$BE$158,MATCH($A271,Input_Lieferant!$B$9:$B$158,0),MATCH($H$1,Input_Lieferant!$D$8:$BE$8,0))=0,"",INDEX(Input_Lieferant!$D$9:$BE$158,MATCH($A271,Input_Lieferant!$B$9:$B$158,0),MATCH($H$1,Input_Lieferant!$D$8:$BE$8,0))),"")</f>
        <v>CORSAIR MP600 PRO XT 8 TB, SSD 044</v>
      </c>
      <c r="I271" s="164"/>
    </row>
    <row r="272" spans="1:9" x14ac:dyDescent="0.4">
      <c r="A272" s="370">
        <f>IFERROR(IF(AND(A266=A267,A267=A268,A268=A269,A269=A270,A270=A271),IF(A271+1&gt;MATCH(0,Input_Lieferant!$B$9:$B$158,-1),"",A271+1),A271),"")</f>
        <v>45</v>
      </c>
      <c r="B272" s="160" t="str">
        <f t="shared" si="20"/>
        <v>MATERIAL</v>
      </c>
      <c r="C272" s="160">
        <f t="shared" si="21"/>
        <v>45</v>
      </c>
      <c r="D272" s="160" t="str">
        <f t="shared" si="22"/>
        <v>GRUN</v>
      </c>
      <c r="E272" s="160" t="str">
        <f t="shared" si="24"/>
        <v>D</v>
      </c>
      <c r="F272" s="160">
        <f>IF(A271="","",2)</f>
        <v>2</v>
      </c>
      <c r="G272" s="160" t="str">
        <f t="shared" si="23"/>
        <v>/</v>
      </c>
      <c r="H272" s="160" t="str">
        <f>_xlfn.IFNA(IF(INDEX(Input_Lieferant!$D$9:$BE$158,MATCH($A272,Input_Lieferant!$B$9:$B$158,0),MATCH($H$6,Input_Lieferant!$D$8:$BE$8,0))=0,"",INDEX(Input_Lieferant!$D$9:$BE$158,MATCH($A272,Input_Lieferant!$B$9:$B$158,0),MATCH($H$6,Input_Lieferant!$D$8:$BE$8,0))),"")</f>
        <v>CORSAIR MP600 PRO XT 8 TB, SSD 045</v>
      </c>
      <c r="I272" s="164"/>
    </row>
    <row r="273" spans="1:9" x14ac:dyDescent="0.4">
      <c r="A273" s="370">
        <f>IFERROR(IF(AND(A267=A268,A268=A269,A269=A270,A270=A271,A271=A272),IF(A272+1&gt;MATCH(0,Input_Lieferant!$B$9:$B$158,-1),"",A272+1),A272),"")</f>
        <v>45</v>
      </c>
      <c r="B273" s="160" t="str">
        <f t="shared" si="20"/>
        <v>MATERIAL</v>
      </c>
      <c r="C273" s="160">
        <f t="shared" si="21"/>
        <v>45</v>
      </c>
      <c r="D273" s="160" t="str">
        <f t="shared" si="22"/>
        <v>GRUN</v>
      </c>
      <c r="E273" s="160" t="str">
        <f t="shared" si="24"/>
        <v>D</v>
      </c>
      <c r="F273" s="160">
        <f>IF(A273="","",1)</f>
        <v>1</v>
      </c>
      <c r="G273" s="160" t="str">
        <f t="shared" si="23"/>
        <v/>
      </c>
      <c r="H273" s="160" t="str">
        <f>_xlfn.IFNA(IF(INDEX(Input_Lieferant!$D$9:$BE$158,MATCH($A273,Input_Lieferant!$B$9:$B$158,0),MATCH($H$3,Input_Lieferant!$D$8:$BE$8,0))=0,"",INDEX(Input_Lieferant!$D$9:$BE$158,MATCH($A273,Input_Lieferant!$B$9:$B$158,0),MATCH($H$3,Input_Lieferant!$D$8:$BE$8,0))),"")</f>
        <v>CORSAIR MP600 PRO XT 8 TB, SSD 045</v>
      </c>
      <c r="I273" s="164"/>
    </row>
    <row r="274" spans="1:9" x14ac:dyDescent="0.4">
      <c r="A274" s="370">
        <f>IFERROR(IF(AND(A268=A269,A269=A270,A270=A271,A271=A272,A272=A273),IF(A273+1&gt;MATCH(0,Input_Lieferant!$B$9:$B$158,-1),"",A273+1),A273),"")</f>
        <v>45</v>
      </c>
      <c r="B274" s="160" t="str">
        <f t="shared" si="20"/>
        <v>MATERIAL</v>
      </c>
      <c r="C274" s="160">
        <f t="shared" si="21"/>
        <v>45</v>
      </c>
      <c r="D274" s="160" t="str">
        <f t="shared" si="22"/>
        <v>GRUN</v>
      </c>
      <c r="E274" s="160" t="str">
        <f t="shared" si="24"/>
        <v>F</v>
      </c>
      <c r="F274" s="160">
        <f>IF(A273="","",2)</f>
        <v>2</v>
      </c>
      <c r="G274" s="160" t="str">
        <f t="shared" si="23"/>
        <v>/</v>
      </c>
      <c r="H274" s="160" t="str">
        <f>_xlfn.IFNA(IF(INDEX(Input_Lieferant!$D$9:$BE$158,MATCH($A274,Input_Lieferant!$B$9:$B$158,0),MATCH($H$5,Input_Lieferant!$D$8:$BE$8,0))=0,"",INDEX(Input_Lieferant!$D$9:$BE$158,MATCH($A274,Input_Lieferant!$B$9:$B$158,0),MATCH($H$5,Input_Lieferant!$D$8:$BE$8,0))),"")</f>
        <v>CORSAIR MP600 PRO XT 8 TB, SSD 045</v>
      </c>
      <c r="I274" s="164"/>
    </row>
    <row r="275" spans="1:9" x14ac:dyDescent="0.4">
      <c r="A275" s="370">
        <f>IFERROR(IF(AND(A269=A270,A270=A271,A271=A272,A272=A273,A273=A274),IF(A274+1&gt;MATCH(0,Input_Lieferant!$B$9:$B$158,-1),"",A274+1),A274),"")</f>
        <v>45</v>
      </c>
      <c r="B275" s="160" t="str">
        <f t="shared" si="20"/>
        <v>MATERIAL</v>
      </c>
      <c r="C275" s="160">
        <f t="shared" si="21"/>
        <v>45</v>
      </c>
      <c r="D275" s="160" t="str">
        <f t="shared" si="22"/>
        <v>GRUN</v>
      </c>
      <c r="E275" s="160" t="str">
        <f t="shared" si="24"/>
        <v>F</v>
      </c>
      <c r="F275" s="160">
        <f>IF(A275="","",1)</f>
        <v>1</v>
      </c>
      <c r="G275" s="160" t="str">
        <f t="shared" si="23"/>
        <v/>
      </c>
      <c r="H275" s="160" t="str">
        <f>_xlfn.IFNA(IF(INDEX(Input_Lieferant!$D$9:$BE$158,MATCH($A275,Input_Lieferant!$B$9:$B$158,0),MATCH($H$2,Input_Lieferant!$D$8:$BE$8,0))=0,"",INDEX(Input_Lieferant!$D$9:$BE$158,MATCH($A275,Input_Lieferant!$B$9:$B$158,0),MATCH($H$2,Input_Lieferant!$D$8:$BE$8,0))),"")</f>
        <v>CORSAIR MP600 PRO XT 8 TB, SSD 045</v>
      </c>
      <c r="I275" s="164"/>
    </row>
    <row r="276" spans="1:9" x14ac:dyDescent="0.4">
      <c r="A276" s="370">
        <f>IFERROR(IF(AND(A270=A271,A271=A272,A272=A273,A273=A274,A274=A275),IF(A275+1&gt;MATCH(0,Input_Lieferant!$B$9:$B$158,-1),"",A275+1),A275),"")</f>
        <v>45</v>
      </c>
      <c r="B276" s="160" t="str">
        <f t="shared" si="20"/>
        <v>MATERIAL</v>
      </c>
      <c r="C276" s="160">
        <f t="shared" si="21"/>
        <v>45</v>
      </c>
      <c r="D276" s="160" t="str">
        <f t="shared" si="22"/>
        <v>GRUN</v>
      </c>
      <c r="E276" s="160" t="str">
        <f t="shared" si="24"/>
        <v>E</v>
      </c>
      <c r="F276" s="160">
        <f>IF(A275="","",2)</f>
        <v>2</v>
      </c>
      <c r="G276" s="160" t="str">
        <f t="shared" si="23"/>
        <v>/</v>
      </c>
      <c r="H276" s="160" t="str">
        <f>_xlfn.IFNA(IF(INDEX(Input_Lieferant!$D$9:$BE$158,MATCH($A276,Input_Lieferant!$B$9:$B$158,0),MATCH($H$4,Input_Lieferant!$D$8:$BE$8,0))=0,"",INDEX(Input_Lieferant!$D$9:$BE$158,MATCH($A276,Input_Lieferant!$B$9:$B$158,0),MATCH($H$4,Input_Lieferant!$D$8:$BE$8,0))),"")</f>
        <v>CORSAIR MP600 PRO XT 8 TB, SSD 045</v>
      </c>
      <c r="I276" s="164"/>
    </row>
    <row r="277" spans="1:9" x14ac:dyDescent="0.4">
      <c r="A277" s="370">
        <f>IFERROR(IF(AND(A271=A272,A272=A273,A273=A274,A274=A275,A275=A276),IF(A276+1&gt;MATCH(0,Input_Lieferant!$B$9:$B$158,-1),"",A276+1),A276),"")</f>
        <v>45</v>
      </c>
      <c r="B277" s="160" t="str">
        <f t="shared" si="20"/>
        <v>MATERIAL</v>
      </c>
      <c r="C277" s="160">
        <f t="shared" si="21"/>
        <v>45</v>
      </c>
      <c r="D277" s="160" t="str">
        <f t="shared" si="22"/>
        <v>GRUN</v>
      </c>
      <c r="E277" s="160" t="str">
        <f t="shared" si="24"/>
        <v>E</v>
      </c>
      <c r="F277" s="160">
        <f>IF(A277="","",1)</f>
        <v>1</v>
      </c>
      <c r="G277" s="160" t="str">
        <f t="shared" si="23"/>
        <v/>
      </c>
      <c r="H277" s="160" t="str">
        <f>_xlfn.IFNA(IF(INDEX(Input_Lieferant!$D$9:$BE$158,MATCH($A277,Input_Lieferant!$B$9:$B$158,0),MATCH($H$1,Input_Lieferant!$D$8:$BE$8,0))=0,"",INDEX(Input_Lieferant!$D$9:$BE$158,MATCH($A277,Input_Lieferant!$B$9:$B$158,0),MATCH($H$1,Input_Lieferant!$D$8:$BE$8,0))),"")</f>
        <v>CORSAIR MP600 PRO XT 8 TB, SSD 045</v>
      </c>
      <c r="I277" s="164"/>
    </row>
    <row r="278" spans="1:9" x14ac:dyDescent="0.4">
      <c r="A278" s="370">
        <f>IFERROR(IF(AND(A272=A273,A273=A274,A274=A275,A275=A276,A276=A277),IF(A277+1&gt;MATCH(0,Input_Lieferant!$B$9:$B$158,-1),"",A277+1),A277),"")</f>
        <v>46</v>
      </c>
      <c r="B278" s="160" t="str">
        <f t="shared" si="20"/>
        <v>MATERIAL</v>
      </c>
      <c r="C278" s="160">
        <f t="shared" si="21"/>
        <v>46</v>
      </c>
      <c r="D278" s="160" t="str">
        <f t="shared" si="22"/>
        <v>GRUN</v>
      </c>
      <c r="E278" s="160" t="str">
        <f t="shared" si="24"/>
        <v>D</v>
      </c>
      <c r="F278" s="160">
        <f>IF(A277="","",2)</f>
        <v>2</v>
      </c>
      <c r="G278" s="160" t="str">
        <f t="shared" si="23"/>
        <v>/</v>
      </c>
      <c r="H278" s="160" t="str">
        <f>_xlfn.IFNA(IF(INDEX(Input_Lieferant!$D$9:$BE$158,MATCH($A278,Input_Lieferant!$B$9:$B$158,0),MATCH($H$6,Input_Lieferant!$D$8:$BE$8,0))=0,"",INDEX(Input_Lieferant!$D$9:$BE$158,MATCH($A278,Input_Lieferant!$B$9:$B$158,0),MATCH($H$6,Input_Lieferant!$D$8:$BE$8,0))),"")</f>
        <v>CORSAIR MP600 PRO XT 8 TB, SSD 046</v>
      </c>
      <c r="I278" s="164"/>
    </row>
    <row r="279" spans="1:9" x14ac:dyDescent="0.4">
      <c r="A279" s="370">
        <f>IFERROR(IF(AND(A273=A274,A274=A275,A275=A276,A276=A277,A277=A278),IF(A278+1&gt;MATCH(0,Input_Lieferant!$B$9:$B$158,-1),"",A278+1),A278),"")</f>
        <v>46</v>
      </c>
      <c r="B279" s="160" t="str">
        <f t="shared" si="20"/>
        <v>MATERIAL</v>
      </c>
      <c r="C279" s="160">
        <f t="shared" si="21"/>
        <v>46</v>
      </c>
      <c r="D279" s="160" t="str">
        <f t="shared" si="22"/>
        <v>GRUN</v>
      </c>
      <c r="E279" s="160" t="str">
        <f t="shared" si="24"/>
        <v>D</v>
      </c>
      <c r="F279" s="160">
        <f>IF(A279="","",1)</f>
        <v>1</v>
      </c>
      <c r="G279" s="160" t="str">
        <f t="shared" si="23"/>
        <v/>
      </c>
      <c r="H279" s="160" t="str">
        <f>_xlfn.IFNA(IF(INDEX(Input_Lieferant!$D$9:$BE$158,MATCH($A279,Input_Lieferant!$B$9:$B$158,0),MATCH($H$3,Input_Lieferant!$D$8:$BE$8,0))=0,"",INDEX(Input_Lieferant!$D$9:$BE$158,MATCH($A279,Input_Lieferant!$B$9:$B$158,0),MATCH($H$3,Input_Lieferant!$D$8:$BE$8,0))),"")</f>
        <v>CORSAIR MP600 PRO XT 8 TB, SSD 046</v>
      </c>
      <c r="I279" s="164"/>
    </row>
    <row r="280" spans="1:9" x14ac:dyDescent="0.4">
      <c r="A280" s="370">
        <f>IFERROR(IF(AND(A274=A275,A275=A276,A276=A277,A277=A278,A278=A279),IF(A279+1&gt;MATCH(0,Input_Lieferant!$B$9:$B$158,-1),"",A279+1),A279),"")</f>
        <v>46</v>
      </c>
      <c r="B280" s="160" t="str">
        <f t="shared" si="20"/>
        <v>MATERIAL</v>
      </c>
      <c r="C280" s="160">
        <f t="shared" si="21"/>
        <v>46</v>
      </c>
      <c r="D280" s="160" t="str">
        <f t="shared" si="22"/>
        <v>GRUN</v>
      </c>
      <c r="E280" s="160" t="str">
        <f t="shared" si="24"/>
        <v>F</v>
      </c>
      <c r="F280" s="160">
        <f>IF(A280="","",1)</f>
        <v>1</v>
      </c>
      <c r="G280" s="160" t="str">
        <f t="shared" si="23"/>
        <v/>
      </c>
      <c r="H280" s="160" t="str">
        <f>_xlfn.IFNA(IF(INDEX(Input_Lieferant!$D$9:$BE$158,MATCH($A280,Input_Lieferant!$B$9:$B$158,0),MATCH($H$5,Input_Lieferant!$D$8:$BE$8,0))=0,"",INDEX(Input_Lieferant!$D$9:$BE$158,MATCH($A280,Input_Lieferant!$B$9:$B$158,0),MATCH($H$5,Input_Lieferant!$D$8:$BE$8,0))),"")</f>
        <v>CORSAIR MP600 PRO XT 8 TB, SSD 046</v>
      </c>
      <c r="I280" s="164"/>
    </row>
    <row r="281" spans="1:9" x14ac:dyDescent="0.4">
      <c r="A281" s="370">
        <f>IFERROR(IF(AND(A275=A276,A276=A277,A277=A278,A278=A279,A279=A280),IF(A280+1&gt;MATCH(0,Input_Lieferant!$B$9:$B$158,-1),"",A280+1),A280),"")</f>
        <v>46</v>
      </c>
      <c r="B281" s="160" t="str">
        <f t="shared" si="20"/>
        <v>MATERIAL</v>
      </c>
      <c r="C281" s="160">
        <f t="shared" si="21"/>
        <v>46</v>
      </c>
      <c r="D281" s="160" t="str">
        <f t="shared" si="22"/>
        <v>GRUN</v>
      </c>
      <c r="E281" s="160" t="str">
        <f t="shared" si="24"/>
        <v>F</v>
      </c>
      <c r="F281" s="160">
        <f>IF(A280="","",2)</f>
        <v>2</v>
      </c>
      <c r="G281" s="160" t="str">
        <f t="shared" si="23"/>
        <v>/</v>
      </c>
      <c r="H281" s="160" t="str">
        <f>_xlfn.IFNA(IF(INDEX(Input_Lieferant!$D$9:$BE$158,MATCH($A281,Input_Lieferant!$B$9:$B$158,0),MATCH($H$2,Input_Lieferant!$D$8:$BE$8,0))=0,"",INDEX(Input_Lieferant!$D$9:$BE$158,MATCH($A281,Input_Lieferant!$B$9:$B$158,0),MATCH($H$2,Input_Lieferant!$D$8:$BE$8,0))),"")</f>
        <v>CORSAIR MP600 PRO XT 8 TB, SSD 046</v>
      </c>
      <c r="I281" s="164"/>
    </row>
    <row r="282" spans="1:9" x14ac:dyDescent="0.4">
      <c r="A282" s="370">
        <f>IFERROR(IF(AND(A276=A277,A277=A278,A278=A279,A279=A280,A280=A281),IF(A281+1&gt;MATCH(0,Input_Lieferant!$B$9:$B$158,-1),"",A281+1),A281),"")</f>
        <v>46</v>
      </c>
      <c r="B282" s="160" t="str">
        <f t="shared" si="20"/>
        <v>MATERIAL</v>
      </c>
      <c r="C282" s="160">
        <f t="shared" si="21"/>
        <v>46</v>
      </c>
      <c r="D282" s="160" t="str">
        <f t="shared" si="22"/>
        <v>GRUN</v>
      </c>
      <c r="E282" s="160" t="str">
        <f t="shared" si="24"/>
        <v>E</v>
      </c>
      <c r="F282" s="160">
        <f>IF(A282="","",1)</f>
        <v>1</v>
      </c>
      <c r="G282" s="160" t="str">
        <f t="shared" si="23"/>
        <v/>
      </c>
      <c r="H282" s="160" t="str">
        <f>_xlfn.IFNA(IF(INDEX(Input_Lieferant!$D$9:$BE$158,MATCH($A282,Input_Lieferant!$B$9:$B$158,0),MATCH($H$4,Input_Lieferant!$D$8:$BE$8,0))=0,"",INDEX(Input_Lieferant!$D$9:$BE$158,MATCH($A282,Input_Lieferant!$B$9:$B$158,0),MATCH($H$4,Input_Lieferant!$D$8:$BE$8,0))),"")</f>
        <v>CORSAIR MP600 PRO XT 8 TB, SSD 046</v>
      </c>
      <c r="I282" s="164"/>
    </row>
    <row r="283" spans="1:9" x14ac:dyDescent="0.4">
      <c r="A283" s="370">
        <f>IFERROR(IF(AND(A277=A278,A278=A279,A279=A280,A280=A281,A281=A282),IF(A282+1&gt;MATCH(0,Input_Lieferant!$B$9:$B$158,-1),"",A282+1),A282),"")</f>
        <v>46</v>
      </c>
      <c r="B283" s="160" t="str">
        <f t="shared" si="20"/>
        <v>MATERIAL</v>
      </c>
      <c r="C283" s="160">
        <f t="shared" si="21"/>
        <v>46</v>
      </c>
      <c r="D283" s="160" t="str">
        <f t="shared" si="22"/>
        <v>GRUN</v>
      </c>
      <c r="E283" s="160" t="str">
        <f t="shared" si="24"/>
        <v>E</v>
      </c>
      <c r="F283" s="160">
        <f>IF(A282="","",2)</f>
        <v>2</v>
      </c>
      <c r="G283" s="160" t="str">
        <f t="shared" si="23"/>
        <v>/</v>
      </c>
      <c r="H283" s="160" t="str">
        <f>_xlfn.IFNA(IF(INDEX(Input_Lieferant!$D$9:$BE$158,MATCH($A283,Input_Lieferant!$B$9:$B$158,0),MATCH($H$1,Input_Lieferant!$D$8:$BE$8,0))=0,"",INDEX(Input_Lieferant!$D$9:$BE$158,MATCH($A283,Input_Lieferant!$B$9:$B$158,0),MATCH($H$1,Input_Lieferant!$D$8:$BE$8,0))),"")</f>
        <v>CORSAIR MP600 PRO XT 8 TB, SSD 046</v>
      </c>
      <c r="I283" s="164"/>
    </row>
    <row r="284" spans="1:9" x14ac:dyDescent="0.4">
      <c r="A284" s="370">
        <f>IFERROR(IF(AND(A278=A279,A279=A280,A280=A281,A281=A282,A282=A283),IF(A283+1&gt;MATCH(0,Input_Lieferant!$B$9:$B$158,-1),"",A283+1),A283),"")</f>
        <v>47</v>
      </c>
      <c r="B284" s="160" t="str">
        <f t="shared" si="20"/>
        <v>MATERIAL</v>
      </c>
      <c r="C284" s="160">
        <f t="shared" si="21"/>
        <v>47</v>
      </c>
      <c r="D284" s="160" t="str">
        <f t="shared" si="22"/>
        <v>GRUN</v>
      </c>
      <c r="E284" s="160" t="str">
        <f t="shared" si="24"/>
        <v>D</v>
      </c>
      <c r="F284" s="160">
        <f>IF(A284="","",1)</f>
        <v>1</v>
      </c>
      <c r="G284" s="160" t="str">
        <f t="shared" si="23"/>
        <v/>
      </c>
      <c r="H284" s="160" t="str">
        <f>_xlfn.IFNA(IF(INDEX(Input_Lieferant!$D$9:$BE$158,MATCH($A284,Input_Lieferant!$B$9:$B$158,0),MATCH($H$6,Input_Lieferant!$D$8:$BE$8,0))=0,"",INDEX(Input_Lieferant!$D$9:$BE$158,MATCH($A284,Input_Lieferant!$B$9:$B$158,0),MATCH($H$6,Input_Lieferant!$D$8:$BE$8,0))),"")</f>
        <v>CORSAIR MP600 PRO XT 8 TB, SSD 047</v>
      </c>
      <c r="I284" s="164"/>
    </row>
    <row r="285" spans="1:9" x14ac:dyDescent="0.4">
      <c r="A285" s="370">
        <f>IFERROR(IF(AND(A279=A280,A280=A281,A281=A282,A282=A283,A283=A284),IF(A284+1&gt;MATCH(0,Input_Lieferant!$B$9:$B$158,-1),"",A284+1),A284),"")</f>
        <v>47</v>
      </c>
      <c r="B285" s="160" t="str">
        <f t="shared" si="20"/>
        <v>MATERIAL</v>
      </c>
      <c r="C285" s="160">
        <f t="shared" si="21"/>
        <v>47</v>
      </c>
      <c r="D285" s="160" t="str">
        <f t="shared" si="22"/>
        <v>GRUN</v>
      </c>
      <c r="E285" s="160" t="str">
        <f t="shared" si="24"/>
        <v>D</v>
      </c>
      <c r="F285" s="160">
        <f>IF(A284="","",2)</f>
        <v>2</v>
      </c>
      <c r="G285" s="160" t="str">
        <f t="shared" si="23"/>
        <v>/</v>
      </c>
      <c r="H285" s="160" t="str">
        <f>_xlfn.IFNA(IF(INDEX(Input_Lieferant!$D$9:$BE$158,MATCH($A285,Input_Lieferant!$B$9:$B$158,0),MATCH($H$3,Input_Lieferant!$D$8:$BE$8,0))=0,"",INDEX(Input_Lieferant!$D$9:$BE$158,MATCH($A285,Input_Lieferant!$B$9:$B$158,0),MATCH($H$3,Input_Lieferant!$D$8:$BE$8,0))),"")</f>
        <v>CORSAIR MP600 PRO XT 8 TB, SSD 047</v>
      </c>
      <c r="I285" s="164"/>
    </row>
    <row r="286" spans="1:9" x14ac:dyDescent="0.4">
      <c r="A286" s="370">
        <f>IFERROR(IF(AND(A280=A281,A281=A282,A282=A283,A283=A284,A284=A285),IF(A285+1&gt;MATCH(0,Input_Lieferant!$B$9:$B$158,-1),"",A285+1),A285),"")</f>
        <v>47</v>
      </c>
      <c r="B286" s="160" t="str">
        <f t="shared" si="20"/>
        <v>MATERIAL</v>
      </c>
      <c r="C286" s="160">
        <f t="shared" si="21"/>
        <v>47</v>
      </c>
      <c r="D286" s="160" t="str">
        <f t="shared" si="22"/>
        <v>GRUN</v>
      </c>
      <c r="E286" s="160" t="str">
        <f t="shared" si="24"/>
        <v>F</v>
      </c>
      <c r="F286" s="160">
        <f>IF(A286="","",1)</f>
        <v>1</v>
      </c>
      <c r="G286" s="160" t="str">
        <f t="shared" si="23"/>
        <v/>
      </c>
      <c r="H286" s="160" t="str">
        <f>_xlfn.IFNA(IF(INDEX(Input_Lieferant!$D$9:$BE$158,MATCH($A286,Input_Lieferant!$B$9:$B$158,0),MATCH($H$5,Input_Lieferant!$D$8:$BE$8,0))=0,"",INDEX(Input_Lieferant!$D$9:$BE$158,MATCH($A286,Input_Lieferant!$B$9:$B$158,0),MATCH($H$5,Input_Lieferant!$D$8:$BE$8,0))),"")</f>
        <v>CORSAIR MP600 PRO XT 8 TB, SSD 047</v>
      </c>
      <c r="I286" s="164"/>
    </row>
    <row r="287" spans="1:9" x14ac:dyDescent="0.4">
      <c r="A287" s="370">
        <f>IFERROR(IF(AND(A281=A282,A282=A283,A283=A284,A284=A285,A285=A286),IF(A286+1&gt;MATCH(0,Input_Lieferant!$B$9:$B$158,-1),"",A286+1),A286),"")</f>
        <v>47</v>
      </c>
      <c r="B287" s="160" t="str">
        <f t="shared" si="20"/>
        <v>MATERIAL</v>
      </c>
      <c r="C287" s="160">
        <f t="shared" si="21"/>
        <v>47</v>
      </c>
      <c r="D287" s="160" t="str">
        <f t="shared" si="22"/>
        <v>GRUN</v>
      </c>
      <c r="E287" s="160" t="str">
        <f t="shared" si="24"/>
        <v>F</v>
      </c>
      <c r="F287" s="160">
        <f>IF(A286="","",2)</f>
        <v>2</v>
      </c>
      <c r="G287" s="160" t="str">
        <f t="shared" si="23"/>
        <v>/</v>
      </c>
      <c r="H287" s="160" t="str">
        <f>_xlfn.IFNA(IF(INDEX(Input_Lieferant!$D$9:$BE$158,MATCH($A287,Input_Lieferant!$B$9:$B$158,0),MATCH($H$2,Input_Lieferant!$D$8:$BE$8,0))=0,"",INDEX(Input_Lieferant!$D$9:$BE$158,MATCH($A287,Input_Lieferant!$B$9:$B$158,0),MATCH($H$2,Input_Lieferant!$D$8:$BE$8,0))),"")</f>
        <v>CORSAIR MP600 PRO XT 8 TB, SSD 047</v>
      </c>
      <c r="I287" s="164"/>
    </row>
    <row r="288" spans="1:9" x14ac:dyDescent="0.4">
      <c r="A288" s="370">
        <f>IFERROR(IF(AND(A282=A283,A283=A284,A284=A285,A285=A286,A286=A287),IF(A287+1&gt;MATCH(0,Input_Lieferant!$B$9:$B$158,-1),"",A287+1),A287),"")</f>
        <v>47</v>
      </c>
      <c r="B288" s="160" t="str">
        <f t="shared" si="20"/>
        <v>MATERIAL</v>
      </c>
      <c r="C288" s="160">
        <f t="shared" si="21"/>
        <v>47</v>
      </c>
      <c r="D288" s="160" t="str">
        <f t="shared" si="22"/>
        <v>GRUN</v>
      </c>
      <c r="E288" s="160" t="str">
        <f t="shared" si="24"/>
        <v>E</v>
      </c>
      <c r="F288" s="160">
        <f>IF(A288="","",1)</f>
        <v>1</v>
      </c>
      <c r="G288" s="160" t="str">
        <f t="shared" si="23"/>
        <v/>
      </c>
      <c r="H288" s="160" t="str">
        <f>_xlfn.IFNA(IF(INDEX(Input_Lieferant!$D$9:$BE$158,MATCH($A288,Input_Lieferant!$B$9:$B$158,0),MATCH($H$4,Input_Lieferant!$D$8:$BE$8,0))=0,"",INDEX(Input_Lieferant!$D$9:$BE$158,MATCH($A288,Input_Lieferant!$B$9:$B$158,0),MATCH($H$4,Input_Lieferant!$D$8:$BE$8,0))),"")</f>
        <v>CORSAIR MP600 PRO XT 8 TB, SSD 047</v>
      </c>
      <c r="I288" s="164"/>
    </row>
    <row r="289" spans="1:9" x14ac:dyDescent="0.4">
      <c r="A289" s="370">
        <f>IFERROR(IF(AND(A283=A284,A284=A285,A285=A286,A286=A287,A287=A288),IF(A288+1&gt;MATCH(0,Input_Lieferant!$B$9:$B$158,-1),"",A288+1),A288),"")</f>
        <v>47</v>
      </c>
      <c r="B289" s="160" t="str">
        <f t="shared" si="20"/>
        <v>MATERIAL</v>
      </c>
      <c r="C289" s="160">
        <f t="shared" si="21"/>
        <v>47</v>
      </c>
      <c r="D289" s="160" t="str">
        <f t="shared" si="22"/>
        <v>GRUN</v>
      </c>
      <c r="E289" s="160" t="str">
        <f t="shared" si="24"/>
        <v>E</v>
      </c>
      <c r="F289" s="160">
        <f>IF(A288="","",2)</f>
        <v>2</v>
      </c>
      <c r="G289" s="160" t="str">
        <f t="shared" si="23"/>
        <v>/</v>
      </c>
      <c r="H289" s="160" t="str">
        <f>_xlfn.IFNA(IF(INDEX(Input_Lieferant!$D$9:$BE$158,MATCH($A289,Input_Lieferant!$B$9:$B$158,0),MATCH($H$1,Input_Lieferant!$D$8:$BE$8,0))=0,"",INDEX(Input_Lieferant!$D$9:$BE$158,MATCH($A289,Input_Lieferant!$B$9:$B$158,0),MATCH($H$1,Input_Lieferant!$D$8:$BE$8,0))),"")</f>
        <v>CORSAIR MP600 PRO XT 8 TB, SSD 047</v>
      </c>
      <c r="I289" s="164"/>
    </row>
    <row r="290" spans="1:9" x14ac:dyDescent="0.4">
      <c r="A290" s="370">
        <f>IFERROR(IF(AND(A284=A285,A285=A286,A286=A287,A287=A288,A288=A289),IF(A289+1&gt;MATCH(0,Input_Lieferant!$B$9:$B$158,-1),"",A289+1),A289),"")</f>
        <v>48</v>
      </c>
      <c r="B290" s="160" t="str">
        <f t="shared" si="20"/>
        <v>MATERIAL</v>
      </c>
      <c r="C290" s="160">
        <f t="shared" si="21"/>
        <v>48</v>
      </c>
      <c r="D290" s="160" t="str">
        <f t="shared" si="22"/>
        <v>GRUN</v>
      </c>
      <c r="E290" s="160" t="str">
        <f t="shared" si="24"/>
        <v>D</v>
      </c>
      <c r="F290" s="160">
        <f>IF(A290="","",1)</f>
        <v>1</v>
      </c>
      <c r="G290" s="160" t="str">
        <f t="shared" si="23"/>
        <v/>
      </c>
      <c r="H290" s="160" t="str">
        <f>_xlfn.IFNA(IF(INDEX(Input_Lieferant!$D$9:$BE$158,MATCH($A290,Input_Lieferant!$B$9:$B$158,0),MATCH($H$6,Input_Lieferant!$D$8:$BE$8,0))=0,"",INDEX(Input_Lieferant!$D$9:$BE$158,MATCH($A290,Input_Lieferant!$B$9:$B$158,0),MATCH($H$6,Input_Lieferant!$D$8:$BE$8,0))),"")</f>
        <v>CORSAIR MP600 PRO XT 8 TB, SSD 048</v>
      </c>
      <c r="I290" s="164"/>
    </row>
    <row r="291" spans="1:9" x14ac:dyDescent="0.4">
      <c r="A291" s="370">
        <f>IFERROR(IF(AND(A285=A286,A286=A287,A287=A288,A288=A289,A289=A290),IF(A290+1&gt;MATCH(0,Input_Lieferant!$B$9:$B$158,-1),"",A290+1),A290),"")</f>
        <v>48</v>
      </c>
      <c r="B291" s="160" t="str">
        <f t="shared" si="20"/>
        <v>MATERIAL</v>
      </c>
      <c r="C291" s="160">
        <f t="shared" si="21"/>
        <v>48</v>
      </c>
      <c r="D291" s="160" t="str">
        <f t="shared" si="22"/>
        <v>GRUN</v>
      </c>
      <c r="E291" s="160" t="str">
        <f t="shared" si="24"/>
        <v>D</v>
      </c>
      <c r="F291" s="160">
        <f>IF(A290="","",2)</f>
        <v>2</v>
      </c>
      <c r="G291" s="160" t="str">
        <f t="shared" si="23"/>
        <v>/</v>
      </c>
      <c r="H291" s="160" t="str">
        <f>_xlfn.IFNA(IF(INDEX(Input_Lieferant!$D$9:$BE$158,MATCH($A291,Input_Lieferant!$B$9:$B$158,0),MATCH($H$3,Input_Lieferant!$D$8:$BE$8,0))=0,"",INDEX(Input_Lieferant!$D$9:$BE$158,MATCH($A291,Input_Lieferant!$B$9:$B$158,0),MATCH($H$3,Input_Lieferant!$D$8:$BE$8,0))),"")</f>
        <v>CORSAIR MP600 PRO XT 8 TB, SSD 048</v>
      </c>
      <c r="I291" s="164"/>
    </row>
    <row r="292" spans="1:9" x14ac:dyDescent="0.4">
      <c r="A292" s="370">
        <f>IFERROR(IF(AND(A286=A287,A287=A288,A288=A289,A289=A290,A290=A291),IF(A291+1&gt;MATCH(0,Input_Lieferant!$B$9:$B$158,-1),"",A291+1),A291),"")</f>
        <v>48</v>
      </c>
      <c r="B292" s="160" t="str">
        <f t="shared" si="20"/>
        <v>MATERIAL</v>
      </c>
      <c r="C292" s="160">
        <f t="shared" si="21"/>
        <v>48</v>
      </c>
      <c r="D292" s="160" t="str">
        <f t="shared" si="22"/>
        <v>GRUN</v>
      </c>
      <c r="E292" s="160" t="str">
        <f t="shared" si="24"/>
        <v>F</v>
      </c>
      <c r="F292" s="160">
        <f>IF(A292="","",1)</f>
        <v>1</v>
      </c>
      <c r="G292" s="160" t="str">
        <f t="shared" si="23"/>
        <v/>
      </c>
      <c r="H292" s="160" t="str">
        <f>_xlfn.IFNA(IF(INDEX(Input_Lieferant!$D$9:$BE$158,MATCH($A292,Input_Lieferant!$B$9:$B$158,0),MATCH($H$5,Input_Lieferant!$D$8:$BE$8,0))=0,"",INDEX(Input_Lieferant!$D$9:$BE$158,MATCH($A292,Input_Lieferant!$B$9:$B$158,0),MATCH($H$5,Input_Lieferant!$D$8:$BE$8,0))),"")</f>
        <v>CORSAIR MP600 PRO XT 8 TB, SSD 048</v>
      </c>
      <c r="I292" s="164"/>
    </row>
    <row r="293" spans="1:9" x14ac:dyDescent="0.4">
      <c r="A293" s="370">
        <f>IFERROR(IF(AND(A287=A288,A288=A289,A289=A290,A290=A291,A291=A292),IF(A292+1&gt;MATCH(0,Input_Lieferant!$B$9:$B$158,-1),"",A292+1),A292),"")</f>
        <v>48</v>
      </c>
      <c r="B293" s="160" t="str">
        <f t="shared" si="20"/>
        <v>MATERIAL</v>
      </c>
      <c r="C293" s="160">
        <f t="shared" si="21"/>
        <v>48</v>
      </c>
      <c r="D293" s="160" t="str">
        <f t="shared" si="22"/>
        <v>GRUN</v>
      </c>
      <c r="E293" s="160" t="str">
        <f t="shared" si="24"/>
        <v>F</v>
      </c>
      <c r="F293" s="160">
        <f>IF(A292="","",2)</f>
        <v>2</v>
      </c>
      <c r="G293" s="160" t="str">
        <f t="shared" si="23"/>
        <v>/</v>
      </c>
      <c r="H293" s="160" t="str">
        <f>_xlfn.IFNA(IF(INDEX(Input_Lieferant!$D$9:$BE$158,MATCH($A293,Input_Lieferant!$B$9:$B$158,0),MATCH($H$2,Input_Lieferant!$D$8:$BE$8,0))=0,"",INDEX(Input_Lieferant!$D$9:$BE$158,MATCH($A293,Input_Lieferant!$B$9:$B$158,0),MATCH($H$2,Input_Lieferant!$D$8:$BE$8,0))),"")</f>
        <v>CORSAIR MP600 PRO XT 8 TB, SSD 048</v>
      </c>
      <c r="I293" s="164"/>
    </row>
    <row r="294" spans="1:9" x14ac:dyDescent="0.4">
      <c r="A294" s="370">
        <f>IFERROR(IF(AND(A288=A289,A289=A290,A290=A291,A291=A292,A292=A293),IF(A293+1&gt;MATCH(0,Input_Lieferant!$B$9:$B$158,-1),"",A293+1),A293),"")</f>
        <v>48</v>
      </c>
      <c r="B294" s="160" t="str">
        <f t="shared" si="20"/>
        <v>MATERIAL</v>
      </c>
      <c r="C294" s="160">
        <f t="shared" si="21"/>
        <v>48</v>
      </c>
      <c r="D294" s="160" t="str">
        <f t="shared" si="22"/>
        <v>GRUN</v>
      </c>
      <c r="E294" s="160" t="str">
        <f t="shared" si="24"/>
        <v>E</v>
      </c>
      <c r="F294" s="160">
        <f>IF(A294="","",1)</f>
        <v>1</v>
      </c>
      <c r="G294" s="160" t="str">
        <f t="shared" si="23"/>
        <v/>
      </c>
      <c r="H294" s="160" t="str">
        <f>_xlfn.IFNA(IF(INDEX(Input_Lieferant!$D$9:$BE$158,MATCH($A294,Input_Lieferant!$B$9:$B$158,0),MATCH($H$4,Input_Lieferant!$D$8:$BE$8,0))=0,"",INDEX(Input_Lieferant!$D$9:$BE$158,MATCH($A294,Input_Lieferant!$B$9:$B$158,0),MATCH($H$4,Input_Lieferant!$D$8:$BE$8,0))),"")</f>
        <v>CORSAIR MP600 PRO XT 8 TB, SSD 048</v>
      </c>
      <c r="I294" s="164"/>
    </row>
    <row r="295" spans="1:9" x14ac:dyDescent="0.4">
      <c r="A295" s="370">
        <f>IFERROR(IF(AND(A289=A290,A290=A291,A291=A292,A292=A293,A293=A294),IF(A294+1&gt;MATCH(0,Input_Lieferant!$B$9:$B$158,-1),"",A294+1),A294),"")</f>
        <v>48</v>
      </c>
      <c r="B295" s="160" t="str">
        <f t="shared" si="20"/>
        <v>MATERIAL</v>
      </c>
      <c r="C295" s="160">
        <f t="shared" si="21"/>
        <v>48</v>
      </c>
      <c r="D295" s="160" t="str">
        <f t="shared" si="22"/>
        <v>GRUN</v>
      </c>
      <c r="E295" s="160" t="str">
        <f t="shared" si="24"/>
        <v>E</v>
      </c>
      <c r="F295" s="160">
        <f>IF(A294="","",2)</f>
        <v>2</v>
      </c>
      <c r="G295" s="160" t="str">
        <f t="shared" si="23"/>
        <v>/</v>
      </c>
      <c r="H295" s="160" t="str">
        <f>_xlfn.IFNA(IF(INDEX(Input_Lieferant!$D$9:$BE$158,MATCH($A295,Input_Lieferant!$B$9:$B$158,0),MATCH($H$1,Input_Lieferant!$D$8:$BE$8,0))=0,"",INDEX(Input_Lieferant!$D$9:$BE$158,MATCH($A295,Input_Lieferant!$B$9:$B$158,0),MATCH($H$1,Input_Lieferant!$D$8:$BE$8,0))),"")</f>
        <v>CORSAIR MP600 PRO XT 8 TB, SSD 048</v>
      </c>
      <c r="I295" s="164"/>
    </row>
    <row r="296" spans="1:9" x14ac:dyDescent="0.4">
      <c r="A296" s="370">
        <f>IFERROR(IF(AND(A290=A291,A291=A292,A292=A293,A293=A294,A294=A295),IF(A295+1&gt;MATCH(0,Input_Lieferant!$B$9:$B$158,-1),"",A295+1),A295),"")</f>
        <v>49</v>
      </c>
      <c r="B296" s="160" t="str">
        <f t="shared" si="20"/>
        <v>MATERIAL</v>
      </c>
      <c r="C296" s="160">
        <f t="shared" si="21"/>
        <v>49</v>
      </c>
      <c r="D296" s="160" t="str">
        <f t="shared" si="22"/>
        <v>GRUN</v>
      </c>
      <c r="E296" s="160" t="str">
        <f t="shared" si="24"/>
        <v>D</v>
      </c>
      <c r="F296" s="160">
        <f>IF(A296="","",1)</f>
        <v>1</v>
      </c>
      <c r="G296" s="160" t="str">
        <f t="shared" si="23"/>
        <v/>
      </c>
      <c r="H296" s="160" t="str">
        <f>_xlfn.IFNA(IF(INDEX(Input_Lieferant!$D$9:$BE$158,MATCH($A296,Input_Lieferant!$B$9:$B$158,0),MATCH($H$6,Input_Lieferant!$D$8:$BE$8,0))=0,"",INDEX(Input_Lieferant!$D$9:$BE$158,MATCH($A296,Input_Lieferant!$B$9:$B$158,0),MATCH($H$6,Input_Lieferant!$D$8:$BE$8,0))),"")</f>
        <v>CORSAIR MP600 PRO XT 8 TB, SSD 049</v>
      </c>
      <c r="I296" s="164"/>
    </row>
    <row r="297" spans="1:9" x14ac:dyDescent="0.4">
      <c r="A297" s="370">
        <f>IFERROR(IF(AND(A291=A292,A292=A293,A293=A294,A294=A295,A295=A296),IF(A296+1&gt;MATCH(0,Input_Lieferant!$B$9:$B$158,-1),"",A296+1),A296),"")</f>
        <v>49</v>
      </c>
      <c r="B297" s="160" t="str">
        <f t="shared" si="20"/>
        <v>MATERIAL</v>
      </c>
      <c r="C297" s="160">
        <f t="shared" si="21"/>
        <v>49</v>
      </c>
      <c r="D297" s="160" t="str">
        <f t="shared" si="22"/>
        <v>GRUN</v>
      </c>
      <c r="E297" s="160" t="str">
        <f t="shared" si="24"/>
        <v>D</v>
      </c>
      <c r="F297" s="160">
        <f>IF(A297="","",1)</f>
        <v>1</v>
      </c>
      <c r="G297" s="160" t="str">
        <f t="shared" si="23"/>
        <v/>
      </c>
      <c r="H297" s="160" t="str">
        <f>_xlfn.IFNA(IF(INDEX(Input_Lieferant!$D$9:$BE$158,MATCH($A297,Input_Lieferant!$B$9:$B$158,0),MATCH($H$3,Input_Lieferant!$D$8:$BE$8,0))=0,"",INDEX(Input_Lieferant!$D$9:$BE$158,MATCH($A297,Input_Lieferant!$B$9:$B$158,0),MATCH($H$3,Input_Lieferant!$D$8:$BE$8,0))),"")</f>
        <v>CORSAIR MP600 PRO XT 8 TB, SSD 049</v>
      </c>
      <c r="I297" s="164"/>
    </row>
    <row r="298" spans="1:9" x14ac:dyDescent="0.4">
      <c r="A298" s="370">
        <f>IFERROR(IF(AND(A292=A293,A293=A294,A294=A295,A295=A296,A296=A297),IF(A297+1&gt;MATCH(0,Input_Lieferant!$B$9:$B$158,-1),"",A297+1),A297),"")</f>
        <v>49</v>
      </c>
      <c r="B298" s="160" t="str">
        <f t="shared" si="20"/>
        <v>MATERIAL</v>
      </c>
      <c r="C298" s="160">
        <f t="shared" si="21"/>
        <v>49</v>
      </c>
      <c r="D298" s="160" t="str">
        <f t="shared" si="22"/>
        <v>GRUN</v>
      </c>
      <c r="E298" s="160" t="str">
        <f t="shared" si="24"/>
        <v>F</v>
      </c>
      <c r="F298" s="160">
        <f>IF(A297="","",2)</f>
        <v>2</v>
      </c>
      <c r="G298" s="160" t="str">
        <f t="shared" si="23"/>
        <v>/</v>
      </c>
      <c r="H298" s="160" t="str">
        <f>_xlfn.IFNA(IF(INDEX(Input_Lieferant!$D$9:$BE$158,MATCH($A298,Input_Lieferant!$B$9:$B$158,0),MATCH($H$5,Input_Lieferant!$D$8:$BE$8,0))=0,"",INDEX(Input_Lieferant!$D$9:$BE$158,MATCH($A298,Input_Lieferant!$B$9:$B$158,0),MATCH($H$5,Input_Lieferant!$D$8:$BE$8,0))),"")</f>
        <v>CORSAIR MP600 PRO XT 8 TB, SSD 049</v>
      </c>
      <c r="I298" s="164"/>
    </row>
    <row r="299" spans="1:9" x14ac:dyDescent="0.4">
      <c r="A299" s="370">
        <f>IFERROR(IF(AND(A293=A294,A294=A295,A295=A296,A296=A297,A297=A298),IF(A298+1&gt;MATCH(0,Input_Lieferant!$B$9:$B$158,-1),"",A298+1),A298),"")</f>
        <v>49</v>
      </c>
      <c r="B299" s="160" t="str">
        <f t="shared" si="20"/>
        <v>MATERIAL</v>
      </c>
      <c r="C299" s="160">
        <f t="shared" si="21"/>
        <v>49</v>
      </c>
      <c r="D299" s="160" t="str">
        <f t="shared" si="22"/>
        <v>GRUN</v>
      </c>
      <c r="E299" s="160" t="str">
        <f t="shared" si="24"/>
        <v>F</v>
      </c>
      <c r="F299" s="160">
        <f>IF(A299="","",1)</f>
        <v>1</v>
      </c>
      <c r="G299" s="160" t="str">
        <f t="shared" si="23"/>
        <v/>
      </c>
      <c r="H299" s="160" t="str">
        <f>_xlfn.IFNA(IF(INDEX(Input_Lieferant!$D$9:$BE$158,MATCH($A299,Input_Lieferant!$B$9:$B$158,0),MATCH($H$2,Input_Lieferant!$D$8:$BE$8,0))=0,"",INDEX(Input_Lieferant!$D$9:$BE$158,MATCH($A299,Input_Lieferant!$B$9:$B$158,0),MATCH($H$2,Input_Lieferant!$D$8:$BE$8,0))),"")</f>
        <v>CORSAIR MP600 PRO XT 8 TB, SSD 049</v>
      </c>
      <c r="I299" s="164"/>
    </row>
    <row r="300" spans="1:9" x14ac:dyDescent="0.4">
      <c r="A300" s="370">
        <f>IFERROR(IF(AND(A294=A295,A295=A296,A296=A297,A297=A298,A298=A299),IF(A299+1&gt;MATCH(0,Input_Lieferant!$B$9:$B$158,-1),"",A299+1),A299),"")</f>
        <v>49</v>
      </c>
      <c r="B300" s="160" t="str">
        <f t="shared" si="20"/>
        <v>MATERIAL</v>
      </c>
      <c r="C300" s="160">
        <f t="shared" si="21"/>
        <v>49</v>
      </c>
      <c r="D300" s="160" t="str">
        <f t="shared" si="22"/>
        <v>GRUN</v>
      </c>
      <c r="E300" s="160" t="str">
        <f t="shared" si="24"/>
        <v>E</v>
      </c>
      <c r="F300" s="160">
        <f>IF(A299="","",2)</f>
        <v>2</v>
      </c>
      <c r="G300" s="160" t="str">
        <f t="shared" si="23"/>
        <v>/</v>
      </c>
      <c r="H300" s="160" t="str">
        <f>_xlfn.IFNA(IF(INDEX(Input_Lieferant!$D$9:$BE$158,MATCH($A300,Input_Lieferant!$B$9:$B$158,0),MATCH($H$4,Input_Lieferant!$D$8:$BE$8,0))=0,"",INDEX(Input_Lieferant!$D$9:$BE$158,MATCH($A300,Input_Lieferant!$B$9:$B$158,0),MATCH($H$4,Input_Lieferant!$D$8:$BE$8,0))),"")</f>
        <v>CORSAIR MP600 PRO XT 8 TB, SSD 049</v>
      </c>
      <c r="I300" s="164"/>
    </row>
    <row r="301" spans="1:9" x14ac:dyDescent="0.4">
      <c r="A301" s="370">
        <f>IFERROR(IF(AND(A295=A296,A296=A297,A297=A298,A298=A299,A299=A300),IF(A300+1&gt;MATCH(0,Input_Lieferant!$B$9:$B$158,-1),"",A300+1),A300),"")</f>
        <v>49</v>
      </c>
      <c r="B301" s="160" t="str">
        <f t="shared" si="20"/>
        <v>MATERIAL</v>
      </c>
      <c r="C301" s="160">
        <f t="shared" si="21"/>
        <v>49</v>
      </c>
      <c r="D301" s="160" t="str">
        <f t="shared" si="22"/>
        <v>GRUN</v>
      </c>
      <c r="E301" s="160" t="str">
        <f t="shared" si="24"/>
        <v>E</v>
      </c>
      <c r="F301" s="160">
        <f>IF(A301="","",1)</f>
        <v>1</v>
      </c>
      <c r="G301" s="160" t="str">
        <f t="shared" si="23"/>
        <v/>
      </c>
      <c r="H301" s="160" t="str">
        <f>_xlfn.IFNA(IF(INDEX(Input_Lieferant!$D$9:$BE$158,MATCH($A301,Input_Lieferant!$B$9:$B$158,0),MATCH($H$1,Input_Lieferant!$D$8:$BE$8,0))=0,"",INDEX(Input_Lieferant!$D$9:$BE$158,MATCH($A301,Input_Lieferant!$B$9:$B$158,0),MATCH($H$1,Input_Lieferant!$D$8:$BE$8,0))),"")</f>
        <v>CORSAIR MP600 PRO XT 8 TB, SSD 049</v>
      </c>
      <c r="I301" s="164"/>
    </row>
    <row r="302" spans="1:9" x14ac:dyDescent="0.4">
      <c r="A302" s="370">
        <f>IFERROR(IF(AND(A296=A297,A297=A298,A298=A299,A299=A300,A300=A301),IF(A301+1&gt;MATCH(0,Input_Lieferant!$B$9:$B$158,-1),"",A301+1),A301),"")</f>
        <v>50</v>
      </c>
      <c r="B302" s="160" t="str">
        <f t="shared" si="20"/>
        <v>MATERIAL</v>
      </c>
      <c r="C302" s="160">
        <f t="shared" si="21"/>
        <v>50</v>
      </c>
      <c r="D302" s="160" t="str">
        <f t="shared" si="22"/>
        <v>GRUN</v>
      </c>
      <c r="E302" s="160" t="str">
        <f t="shared" si="24"/>
        <v>D</v>
      </c>
      <c r="F302" s="160">
        <f>IF(A301="","",2)</f>
        <v>2</v>
      </c>
      <c r="G302" s="160" t="str">
        <f t="shared" si="23"/>
        <v>/</v>
      </c>
      <c r="H302" s="160" t="str">
        <f>_xlfn.IFNA(IF(INDEX(Input_Lieferant!$D$9:$BE$158,MATCH($A302,Input_Lieferant!$B$9:$B$158,0),MATCH($H$6,Input_Lieferant!$D$8:$BE$8,0))=0,"",INDEX(Input_Lieferant!$D$9:$BE$158,MATCH($A302,Input_Lieferant!$B$9:$B$158,0),MATCH($H$6,Input_Lieferant!$D$8:$BE$8,0))),"")</f>
        <v>CORSAIR MP600 PRO XT 8 TB, SSD 050</v>
      </c>
      <c r="I302" s="164"/>
    </row>
    <row r="303" spans="1:9" x14ac:dyDescent="0.4">
      <c r="A303" s="370">
        <f>IFERROR(IF(AND(A297=A298,A298=A299,A299=A300,A300=A301,A301=A302),IF(A302+1&gt;MATCH(0,Input_Lieferant!$B$9:$B$158,-1),"",A302+1),A302),"")</f>
        <v>50</v>
      </c>
      <c r="B303" s="160" t="str">
        <f t="shared" si="20"/>
        <v>MATERIAL</v>
      </c>
      <c r="C303" s="160">
        <f t="shared" si="21"/>
        <v>50</v>
      </c>
      <c r="D303" s="160" t="str">
        <f t="shared" si="22"/>
        <v>GRUN</v>
      </c>
      <c r="E303" s="160" t="str">
        <f t="shared" si="24"/>
        <v>D</v>
      </c>
      <c r="F303" s="160">
        <f>IF(A303="","",1)</f>
        <v>1</v>
      </c>
      <c r="G303" s="160" t="str">
        <f t="shared" si="23"/>
        <v/>
      </c>
      <c r="H303" s="160" t="str">
        <f>_xlfn.IFNA(IF(INDEX(Input_Lieferant!$D$9:$BE$158,MATCH($A303,Input_Lieferant!$B$9:$B$158,0),MATCH($H$3,Input_Lieferant!$D$8:$BE$8,0))=0,"",INDEX(Input_Lieferant!$D$9:$BE$158,MATCH($A303,Input_Lieferant!$B$9:$B$158,0),MATCH($H$3,Input_Lieferant!$D$8:$BE$8,0))),"")</f>
        <v>CORSAIR MP600 PRO XT 8 TB, SSD 050</v>
      </c>
      <c r="I303" s="164"/>
    </row>
    <row r="304" spans="1:9" x14ac:dyDescent="0.4">
      <c r="A304" s="370">
        <f>IFERROR(IF(AND(A298=A299,A299=A300,A300=A301,A301=A302,A302=A303),IF(A303+1&gt;MATCH(0,Input_Lieferant!$B$9:$B$158,-1),"",A303+1),A303),"")</f>
        <v>50</v>
      </c>
      <c r="B304" s="160" t="str">
        <f t="shared" si="20"/>
        <v>MATERIAL</v>
      </c>
      <c r="C304" s="160">
        <f t="shared" si="21"/>
        <v>50</v>
      </c>
      <c r="D304" s="160" t="str">
        <f t="shared" si="22"/>
        <v>GRUN</v>
      </c>
      <c r="E304" s="160" t="str">
        <f t="shared" si="24"/>
        <v>F</v>
      </c>
      <c r="F304" s="160">
        <f>IF(A303="","",2)</f>
        <v>2</v>
      </c>
      <c r="G304" s="160" t="str">
        <f t="shared" si="23"/>
        <v>/</v>
      </c>
      <c r="H304" s="160" t="str">
        <f>_xlfn.IFNA(IF(INDEX(Input_Lieferant!$D$9:$BE$158,MATCH($A304,Input_Lieferant!$B$9:$B$158,0),MATCH($H$5,Input_Lieferant!$D$8:$BE$8,0))=0,"",INDEX(Input_Lieferant!$D$9:$BE$158,MATCH($A304,Input_Lieferant!$B$9:$B$158,0),MATCH($H$5,Input_Lieferant!$D$8:$BE$8,0))),"")</f>
        <v>CORSAIR MP600 PRO XT 8 TB, SSD 050</v>
      </c>
      <c r="I304" s="164"/>
    </row>
    <row r="305" spans="1:9" x14ac:dyDescent="0.4">
      <c r="A305" s="370">
        <f>IFERROR(IF(AND(A299=A300,A300=A301,A301=A302,A302=A303,A303=A304),IF(A304+1&gt;MATCH(0,Input_Lieferant!$B$9:$B$158,-1),"",A304+1),A304),"")</f>
        <v>50</v>
      </c>
      <c r="B305" s="160" t="str">
        <f t="shared" si="20"/>
        <v>MATERIAL</v>
      </c>
      <c r="C305" s="160">
        <f t="shared" si="21"/>
        <v>50</v>
      </c>
      <c r="D305" s="160" t="str">
        <f t="shared" si="22"/>
        <v>GRUN</v>
      </c>
      <c r="E305" s="160" t="str">
        <f t="shared" si="24"/>
        <v>F</v>
      </c>
      <c r="F305" s="160">
        <f>IF(A305="","",1)</f>
        <v>1</v>
      </c>
      <c r="G305" s="160" t="str">
        <f t="shared" si="23"/>
        <v/>
      </c>
      <c r="H305" s="160" t="str">
        <f>_xlfn.IFNA(IF(INDEX(Input_Lieferant!$D$9:$BE$158,MATCH($A305,Input_Lieferant!$B$9:$B$158,0),MATCH($H$2,Input_Lieferant!$D$8:$BE$8,0))=0,"",INDEX(Input_Lieferant!$D$9:$BE$158,MATCH($A305,Input_Lieferant!$B$9:$B$158,0),MATCH($H$2,Input_Lieferant!$D$8:$BE$8,0))),"")</f>
        <v>CORSAIR MP600 PRO XT 8 TB, SSD 050</v>
      </c>
      <c r="I305" s="164"/>
    </row>
    <row r="306" spans="1:9" x14ac:dyDescent="0.4">
      <c r="A306" s="370">
        <f>IFERROR(IF(AND(A300=A301,A301=A302,A302=A303,A303=A304,A304=A305),IF(A305+1&gt;MATCH(0,Input_Lieferant!$B$9:$B$158,-1),"",A305+1),A305),"")</f>
        <v>50</v>
      </c>
      <c r="B306" s="160" t="str">
        <f t="shared" si="20"/>
        <v>MATERIAL</v>
      </c>
      <c r="C306" s="160">
        <f t="shared" si="21"/>
        <v>50</v>
      </c>
      <c r="D306" s="160" t="str">
        <f t="shared" si="22"/>
        <v>GRUN</v>
      </c>
      <c r="E306" s="160" t="str">
        <f t="shared" si="24"/>
        <v>E</v>
      </c>
      <c r="F306" s="160">
        <f>IF(A305="","",2)</f>
        <v>2</v>
      </c>
      <c r="G306" s="160" t="str">
        <f t="shared" si="23"/>
        <v>/</v>
      </c>
      <c r="H306" s="160" t="str">
        <f>_xlfn.IFNA(IF(INDEX(Input_Lieferant!$D$9:$BE$158,MATCH($A306,Input_Lieferant!$B$9:$B$158,0),MATCH($H$4,Input_Lieferant!$D$8:$BE$8,0))=0,"",INDEX(Input_Lieferant!$D$9:$BE$158,MATCH($A306,Input_Lieferant!$B$9:$B$158,0),MATCH($H$4,Input_Lieferant!$D$8:$BE$8,0))),"")</f>
        <v>CORSAIR MP600 PRO XT 8 TB, SSD 050</v>
      </c>
      <c r="I306" s="164"/>
    </row>
    <row r="307" spans="1:9" x14ac:dyDescent="0.4">
      <c r="A307" s="370">
        <f>IFERROR(IF(AND(A301=A302,A302=A303,A303=A304,A304=A305,A305=A306),IF(A306+1&gt;MATCH(0,Input_Lieferant!$B$9:$B$158,-1),"",A306+1),A306),"")</f>
        <v>50</v>
      </c>
      <c r="B307" s="160" t="str">
        <f t="shared" si="20"/>
        <v>MATERIAL</v>
      </c>
      <c r="C307" s="160">
        <f t="shared" si="21"/>
        <v>50</v>
      </c>
      <c r="D307" s="160" t="str">
        <f t="shared" si="22"/>
        <v>GRUN</v>
      </c>
      <c r="E307" s="160" t="str">
        <f t="shared" si="24"/>
        <v>E</v>
      </c>
      <c r="F307" s="160">
        <f>IF(A307="","",1)</f>
        <v>1</v>
      </c>
      <c r="G307" s="160" t="str">
        <f t="shared" si="23"/>
        <v/>
      </c>
      <c r="H307" s="160" t="str">
        <f>_xlfn.IFNA(IF(INDEX(Input_Lieferant!$D$9:$BE$158,MATCH($A307,Input_Lieferant!$B$9:$B$158,0),MATCH($H$1,Input_Lieferant!$D$8:$BE$8,0))=0,"",INDEX(Input_Lieferant!$D$9:$BE$158,MATCH($A307,Input_Lieferant!$B$9:$B$158,0),MATCH($H$1,Input_Lieferant!$D$8:$BE$8,0))),"")</f>
        <v>CORSAIR MP600 PRO XT 8 TB, SSD 050</v>
      </c>
      <c r="I307" s="164"/>
    </row>
    <row r="308" spans="1:9" x14ac:dyDescent="0.4">
      <c r="A308" s="370" t="str">
        <f>IFERROR(IF(AND(A302=A303,A303=A304,A304=A305,A305=A306,A306=A307),IF(A307+1&gt;MATCH(0,Input_Lieferant!$B$9:$B$158,-1),"",A307+1),A307),"")</f>
        <v/>
      </c>
      <c r="B308" s="160" t="str">
        <f t="shared" si="20"/>
        <v/>
      </c>
      <c r="C308" s="160" t="str">
        <f t="shared" si="21"/>
        <v/>
      </c>
      <c r="D308" s="160" t="str">
        <f t="shared" si="22"/>
        <v/>
      </c>
      <c r="E308" s="160" t="str">
        <f t="shared" si="24"/>
        <v/>
      </c>
      <c r="F308" s="160">
        <f>IF(A307="","",2)</f>
        <v>2</v>
      </c>
      <c r="G308" s="160" t="str">
        <f t="shared" si="23"/>
        <v>/</v>
      </c>
      <c r="H308" s="160" t="str">
        <f>_xlfn.IFNA(IF(INDEX(Input_Lieferant!$D$9:$BE$158,MATCH($A308,Input_Lieferant!$B$9:$B$158,0),MATCH($H$6,Input_Lieferant!$D$8:$BE$8,0))=0,"",INDEX(Input_Lieferant!$D$9:$BE$158,MATCH($A308,Input_Lieferant!$B$9:$B$158,0),MATCH($H$6,Input_Lieferant!$D$8:$BE$8,0))),"")</f>
        <v/>
      </c>
      <c r="I308" s="164"/>
    </row>
    <row r="309" spans="1:9" x14ac:dyDescent="0.4">
      <c r="A309" s="370"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0"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0"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0"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0"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0"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0"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0"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0"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0"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0"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0"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0"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0"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0"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0"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0"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0"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0"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0"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0"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0"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0"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0"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0"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0"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0"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0"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0"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0"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0"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0"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0"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0"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0"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0"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0"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0"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0"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0"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0"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0"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0"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0"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0"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0"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0"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0"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0"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0"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0"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0"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0"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0"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0"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0"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0"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0"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0"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0"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0"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0"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0"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0"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0"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0"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0"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0"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0"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0"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0"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0"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0"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0"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0"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0"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0"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0"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0"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0"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0"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0"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0"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0"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0"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0"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0"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0"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0"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0"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0"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0"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0"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0"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0"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0"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0"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0"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0"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0"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0"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0"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0"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0"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0"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0"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0"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0"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0"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0"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0"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0"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0"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0"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0"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0"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0"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0"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0"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0"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0"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0"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0"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0"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0"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0"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0"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0"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0"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0"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0"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0"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0"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0"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0"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0"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0"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0"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0"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0"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0"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0"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0"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0"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0"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0"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0"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0"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0"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0"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0"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0"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0"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0"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0"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0"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0"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0"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0"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0"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0"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0"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0"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0"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0"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0"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0"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0"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0"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0"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0"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0"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0"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0"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0"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0"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0"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0"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0"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0"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0"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0"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0"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0"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0"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0"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0"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0"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0"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0"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0"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0"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0"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0"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0"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0"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0"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0"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0"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0"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0"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0"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0"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0"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0"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0"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0"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0"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0"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0"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0"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0"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0"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0"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0"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0"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0"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0"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0"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0"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0"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0"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0"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0"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0"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0"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0"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0"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0"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0"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0"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0"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0"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0"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0"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0"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0"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0"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0"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0"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0"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0"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0"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0"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0"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0"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0"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0"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0"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0"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0"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0"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0"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0"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0"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0"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0"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0"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0"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0"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0"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0"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0"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0"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0"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0"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0"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0"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0"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0"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0"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0"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0"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0"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0"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0"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0"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0"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0"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0"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0"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0"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0"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0"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0"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0"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0"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0"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0"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0"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0"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0"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0"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0"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0"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0"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0"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0"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0"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0"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0"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0"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0"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0"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0"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0"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0"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0"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0"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0"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0"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0"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0"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0"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0"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0"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0"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0"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0"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0"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0"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0"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0"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0"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0"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0"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0"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0"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0"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0"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0"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0"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0"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0"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0"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0"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0"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0"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0"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0"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0"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0"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0"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0"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0"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0"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0"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0"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0"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0"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0"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0"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0"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0"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0"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0"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0"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0"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0"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0"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0"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0"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0"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0"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0"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0"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0"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0"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0"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0"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0"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0"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0"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0"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0"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0"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0"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0"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0"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0"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0"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0"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0"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0"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0"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0"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0"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0"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0"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0"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0"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0"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0"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0"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0"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0"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0"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0"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0"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0"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0"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0"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0"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0"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0"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0"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0"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0"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0"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0"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0"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0"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0"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0"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0"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0"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0"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0"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0"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0"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0"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0"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0"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0"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0"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0"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0"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0"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0"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0"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0"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0"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0"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0"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0"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0"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0"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0"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0"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0"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0"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0"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0"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0"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0"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0"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0"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0"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0"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0"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0"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0"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0"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0"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0"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0"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0"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0"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0"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0"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0"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0"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0"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0"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0"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0"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0"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0"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0"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0"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0"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0"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0"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0"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0"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0"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0"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0"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0"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0"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0"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0"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0"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0"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0"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0"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0"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0"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0"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0"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0"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0"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0"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0"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0"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0"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0"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0"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0"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0"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0"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0"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0"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0"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0"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0"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0"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0"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0"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0"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0"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0"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0"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0"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0"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0"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0"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0"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0"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0"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0"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0"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0"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0"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0"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0"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0"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0"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0"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0"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0"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0"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0"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0"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0"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0"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0"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0"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0"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0"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0"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0"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0"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0"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0"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0"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0"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0"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0"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0"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0"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0"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0"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0"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0"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0"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0"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0"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0"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0"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0"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0"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0"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0"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0"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0"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0"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0"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0"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0"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0"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0"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0"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0"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0"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0"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0"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0"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0"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0"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0"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0"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0"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0"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0"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0"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0"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0"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0"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0"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0"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0"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0"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0"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0"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0"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0"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0"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0"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2" customFormat="1" x14ac:dyDescent="0.4">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c r="AA908" s="363"/>
      <c r="AB908" s="363"/>
      <c r="AC908" s="363"/>
      <c r="AD908" s="363"/>
      <c r="AE908" s="363"/>
      <c r="AF908" s="363"/>
      <c r="AG908" s="363"/>
      <c r="AH908" s="363"/>
      <c r="AI908" s="363"/>
      <c r="AJ908" s="363"/>
      <c r="AK908" s="363"/>
      <c r="AL908" s="363"/>
      <c r="AM908" s="363"/>
      <c r="AN908" s="363"/>
      <c r="AO908" s="363"/>
      <c r="AP908" s="363"/>
      <c r="AQ908" s="363"/>
      <c r="AR908" s="363"/>
      <c r="AS908" s="363"/>
      <c r="AT908" s="363"/>
      <c r="AU908" s="363"/>
      <c r="AV908" s="363"/>
      <c r="AW908" s="363"/>
      <c r="AX908" s="363"/>
      <c r="AY908" s="363"/>
      <c r="AZ908" s="363"/>
      <c r="BA908" s="363"/>
      <c r="BB908" s="363"/>
      <c r="BC908" s="363"/>
      <c r="BD908" s="363"/>
      <c r="BE908" s="363"/>
      <c r="BF908" s="363"/>
      <c r="BG908" s="363"/>
      <c r="BH908" s="363"/>
      <c r="BI908" s="363"/>
      <c r="BJ908" s="363"/>
      <c r="BK908" s="363"/>
      <c r="BL908" s="363"/>
      <c r="BM908" s="363"/>
      <c r="BN908" s="363"/>
      <c r="BO908" s="363"/>
      <c r="BP908" s="363"/>
      <c r="BQ908" s="363"/>
      <c r="BR908" s="363"/>
      <c r="BS908" s="363"/>
      <c r="BT908" s="363"/>
      <c r="BU908" s="363"/>
      <c r="BW908" s="363"/>
      <c r="BX908" s="363"/>
      <c r="BY908" s="363"/>
      <c r="BZ908" s="363"/>
      <c r="CA908" s="363"/>
      <c r="CB908" s="363"/>
      <c r="CC908" s="363"/>
      <c r="CD908" s="363"/>
      <c r="CE908" s="363"/>
      <c r="CF908" s="363"/>
      <c r="CG908" s="363"/>
      <c r="CH908" s="363"/>
      <c r="CI908" s="363"/>
      <c r="CJ908" s="363"/>
      <c r="CK908" s="363"/>
      <c r="CL908" s="363"/>
      <c r="CM908" s="363"/>
      <c r="CN908" s="363"/>
      <c r="CO908" s="363"/>
      <c r="CP908" s="363"/>
      <c r="CQ908" s="363"/>
      <c r="CR908" s="363"/>
      <c r="CS908" s="363"/>
      <c r="CT908" s="363"/>
      <c r="CU908" s="363"/>
      <c r="CV908" s="363"/>
      <c r="CW908" s="363"/>
      <c r="CX908" s="363"/>
      <c r="CY908" s="363"/>
      <c r="CZ908" s="363"/>
      <c r="DA908" s="363"/>
      <c r="DB908" s="363"/>
      <c r="DC908" s="363"/>
      <c r="DD908" s="363"/>
      <c r="DE908" s="363"/>
      <c r="DF908" s="363"/>
      <c r="DG908" s="363"/>
      <c r="DH908" s="363"/>
      <c r="DI908" s="363"/>
      <c r="DJ908" s="363"/>
      <c r="DK908" s="363"/>
      <c r="DL908" s="363"/>
      <c r="DM908" s="363"/>
      <c r="DN908" s="363"/>
      <c r="DO908" s="363"/>
      <c r="DP908" s="363"/>
      <c r="DQ908" s="363"/>
      <c r="DR908" s="363"/>
      <c r="DS908" s="363"/>
      <c r="DT908" s="363"/>
      <c r="DU908" s="363"/>
      <c r="DV908" s="363"/>
      <c r="DW908" s="363"/>
      <c r="DX908" s="363"/>
      <c r="DY908" s="363"/>
      <c r="DZ908" s="363"/>
      <c r="EA908" s="363"/>
      <c r="EB908" s="363"/>
      <c r="EC908" s="363"/>
      <c r="ED908" s="363"/>
      <c r="EE908" s="363"/>
      <c r="EF908" s="363"/>
      <c r="EG908" s="363"/>
      <c r="EH908" s="363"/>
      <c r="EI908" s="363"/>
      <c r="EJ908" s="363"/>
      <c r="EK908" s="363"/>
      <c r="EL908" s="363"/>
      <c r="EM908" s="363"/>
      <c r="EN908" s="363"/>
      <c r="EO908" s="363"/>
      <c r="EP908" s="363"/>
      <c r="EQ908" s="363"/>
      <c r="ER908" s="363"/>
      <c r="ES908" s="363"/>
      <c r="ET908" s="363"/>
      <c r="EU908" s="363"/>
      <c r="EV908" s="363"/>
      <c r="EW908" s="363"/>
      <c r="EX908" s="363"/>
      <c r="EY908" s="363"/>
      <c r="EZ908" s="363"/>
      <c r="FA908" s="363"/>
      <c r="FB908" s="363"/>
      <c r="FC908" s="363"/>
      <c r="FD908" s="363"/>
      <c r="FE908" s="363"/>
      <c r="FF908" s="363"/>
      <c r="FG908" s="363"/>
      <c r="FH908" s="363"/>
      <c r="FI908" s="363"/>
      <c r="FJ908" s="363"/>
      <c r="FK908" s="363"/>
      <c r="FL908" s="363"/>
      <c r="FM908" s="363"/>
      <c r="FN908" s="363"/>
      <c r="FO908" s="363"/>
      <c r="FP908" s="363"/>
      <c r="FQ908" s="363"/>
      <c r="FR908" s="363"/>
      <c r="FS908" s="363"/>
      <c r="FT908" s="363"/>
      <c r="FU908" s="363"/>
      <c r="FV908" s="363"/>
      <c r="FW908" s="363"/>
      <c r="FX908" s="363"/>
      <c r="FY908" s="363"/>
      <c r="FZ908" s="363"/>
      <c r="GA908" s="363"/>
      <c r="GB908" s="363"/>
      <c r="GC908" s="363"/>
      <c r="GD908" s="363"/>
      <c r="GE908" s="363"/>
      <c r="GF908" s="363"/>
      <c r="GG908" s="363"/>
      <c r="GH908" s="363"/>
      <c r="GI908" s="363"/>
      <c r="GJ908" s="363"/>
      <c r="GK908" s="363"/>
      <c r="GL908" s="363"/>
      <c r="GM908" s="363"/>
      <c r="GN908" s="363"/>
      <c r="GO908" s="363"/>
      <c r="GP908" s="363"/>
      <c r="GQ908" s="363"/>
      <c r="GR908" s="363"/>
      <c r="GS908" s="363"/>
      <c r="GT908" s="363"/>
      <c r="GU908" s="363"/>
      <c r="GV908" s="363"/>
      <c r="GW908" s="363"/>
      <c r="GX908" s="363"/>
      <c r="GY908" s="363"/>
      <c r="GZ908" s="363"/>
      <c r="HA908" s="363"/>
      <c r="HB908" s="363"/>
      <c r="HC908" s="363"/>
      <c r="HD908" s="363"/>
      <c r="HE908" s="363"/>
      <c r="HF908" s="363"/>
      <c r="HG908" s="363"/>
      <c r="HH908" s="363"/>
      <c r="HI908" s="363"/>
      <c r="HJ908" s="363"/>
      <c r="HK908" s="363"/>
      <c r="HL908" s="363"/>
      <c r="HM908" s="363"/>
      <c r="HN908" s="363"/>
      <c r="HO908" s="363"/>
      <c r="HP908" s="363"/>
      <c r="HQ908" s="363"/>
      <c r="HR908" s="363"/>
      <c r="HS908" s="363"/>
      <c r="HT908" s="363"/>
      <c r="HU908" s="363"/>
      <c r="HV908" s="363"/>
      <c r="HW908" s="363"/>
      <c r="HX908" s="363"/>
      <c r="HY908" s="363"/>
      <c r="HZ908" s="363"/>
      <c r="IA908" s="363"/>
      <c r="IB908" s="363"/>
      <c r="IC908" s="363"/>
      <c r="ID908" s="363"/>
      <c r="IE908" s="363"/>
      <c r="IF908" s="363"/>
      <c r="IG908" s="363"/>
      <c r="IH908" s="363"/>
      <c r="II908" s="363"/>
      <c r="IJ908" s="363"/>
      <c r="IK908" s="363"/>
      <c r="IL908" s="363"/>
      <c r="IM908" s="363"/>
      <c r="IN908" s="363"/>
      <c r="IP908" s="363"/>
      <c r="IQ908" s="363"/>
      <c r="IR908" s="363"/>
      <c r="IS908" s="363"/>
      <c r="IT908" s="363"/>
      <c r="IU908" s="363"/>
      <c r="IV908" s="363"/>
      <c r="IW908" s="363"/>
      <c r="IX908" s="363"/>
      <c r="IY908" s="363"/>
      <c r="IZ908" s="363"/>
      <c r="JA908" s="363"/>
      <c r="JB908" s="363"/>
      <c r="JC908" s="363"/>
      <c r="JD908" s="363"/>
      <c r="JE908" s="363"/>
      <c r="JF908" s="363"/>
      <c r="JG908" s="363"/>
      <c r="JH908" s="363"/>
      <c r="JI908" s="363"/>
      <c r="JJ908" s="363"/>
      <c r="JK908" s="363"/>
      <c r="JL908" s="363"/>
      <c r="JM908" s="363"/>
      <c r="JN908" s="363"/>
      <c r="JO908" s="363"/>
      <c r="JP908" s="363"/>
      <c r="JQ908" s="363"/>
      <c r="JR908" s="363"/>
      <c r="JS908" s="363"/>
      <c r="JT908" s="363"/>
      <c r="JU908" s="363"/>
      <c r="JV908" s="363"/>
      <c r="JW908" s="363"/>
      <c r="JX908" s="363"/>
      <c r="JZ908" s="363"/>
      <c r="KA908" s="363"/>
      <c r="KB908" s="363"/>
      <c r="KC908" s="363"/>
      <c r="KD908" s="363"/>
      <c r="KE908" s="363"/>
      <c r="KF908" s="363"/>
      <c r="KG908" s="363"/>
      <c r="KH908" s="363"/>
      <c r="KI908" s="363"/>
      <c r="KJ908" s="363"/>
      <c r="KK908" s="363"/>
      <c r="KL908" s="363"/>
      <c r="KM908" s="363"/>
      <c r="KN908" s="363"/>
      <c r="KO908" s="363"/>
      <c r="KP908" s="363"/>
      <c r="KQ908" s="363"/>
      <c r="KR908" s="363"/>
      <c r="KS908" s="363"/>
      <c r="KT908" s="363"/>
      <c r="KU908" s="363"/>
      <c r="KV908" s="363"/>
      <c r="KW908" s="363"/>
      <c r="KX908" s="363"/>
      <c r="KY908" s="363"/>
      <c r="KZ908" s="363"/>
      <c r="LA908" s="363"/>
      <c r="LB908" s="363"/>
      <c r="LC908" s="363"/>
      <c r="LD908" s="363"/>
      <c r="LE908" s="363"/>
      <c r="LF908" s="3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7" t="s">
        <v>1</v>
      </c>
      <c r="B1" s="367" t="s">
        <v>33194</v>
      </c>
      <c r="C1" s="365" t="s">
        <v>33354</v>
      </c>
      <c r="D1" s="365" t="s">
        <v>33298</v>
      </c>
      <c r="E1" s="365" t="s">
        <v>33321</v>
      </c>
      <c r="F1" s="365" t="s">
        <v>34717</v>
      </c>
      <c r="G1" s="365" t="s">
        <v>34716</v>
      </c>
      <c r="H1" s="365" t="s">
        <v>34715</v>
      </c>
      <c r="I1" s="365" t="s">
        <v>34714</v>
      </c>
      <c r="J1" s="365" t="s">
        <v>34713</v>
      </c>
      <c r="K1" s="365" t="s">
        <v>34712</v>
      </c>
      <c r="L1" s="365" t="s">
        <v>34711</v>
      </c>
      <c r="M1" s="365" t="s">
        <v>34710</v>
      </c>
      <c r="N1" s="366" t="s">
        <v>33195</v>
      </c>
      <c r="O1" s="365" t="s">
        <v>34709</v>
      </c>
      <c r="P1" s="365" t="s">
        <v>34708</v>
      </c>
      <c r="Q1" s="366" t="s">
        <v>199</v>
      </c>
      <c r="R1" s="365" t="s">
        <v>34707</v>
      </c>
      <c r="S1" s="365" t="s">
        <v>34706</v>
      </c>
      <c r="T1" s="365" t="s">
        <v>34705</v>
      </c>
      <c r="U1" s="365" t="s">
        <v>34704</v>
      </c>
      <c r="V1" s="365" t="s">
        <v>34703</v>
      </c>
      <c r="W1" s="365" t="s">
        <v>34702</v>
      </c>
      <c r="X1" s="365" t="s">
        <v>34701</v>
      </c>
      <c r="Y1" s="365" t="s">
        <v>34700</v>
      </c>
      <c r="Z1" s="365" t="s">
        <v>189</v>
      </c>
      <c r="AA1" s="365" t="s">
        <v>34699</v>
      </c>
      <c r="AB1" s="365" t="s">
        <v>34698</v>
      </c>
      <c r="AC1" s="365" t="s">
        <v>34697</v>
      </c>
      <c r="AD1" s="365" t="s">
        <v>34696</v>
      </c>
      <c r="AE1" s="365" t="s">
        <v>34695</v>
      </c>
      <c r="AF1" s="365" t="s">
        <v>34694</v>
      </c>
      <c r="AG1" s="365" t="s">
        <v>34693</v>
      </c>
      <c r="AH1" s="365" t="s">
        <v>34692</v>
      </c>
      <c r="AI1" s="365" t="s">
        <v>34691</v>
      </c>
      <c r="AJ1" s="365" t="s">
        <v>34690</v>
      </c>
      <c r="AK1" s="365" t="s">
        <v>34689</v>
      </c>
      <c r="AL1" s="365" t="s">
        <v>34688</v>
      </c>
      <c r="AM1" s="365" t="s">
        <v>34687</v>
      </c>
      <c r="AN1" s="365" t="s">
        <v>34686</v>
      </c>
      <c r="AO1" s="365" t="s">
        <v>34685</v>
      </c>
      <c r="AP1" s="365" t="s">
        <v>34684</v>
      </c>
      <c r="AQ1" s="365" t="s">
        <v>34683</v>
      </c>
      <c r="AR1" s="366" t="s">
        <v>200</v>
      </c>
      <c r="AS1" s="365" t="s">
        <v>34682</v>
      </c>
      <c r="AT1" s="365" t="s">
        <v>34681</v>
      </c>
      <c r="AU1" s="365" t="s">
        <v>34680</v>
      </c>
      <c r="AV1" s="365" t="s">
        <v>34679</v>
      </c>
      <c r="AW1" s="365" t="s">
        <v>34678</v>
      </c>
      <c r="AX1" s="365" t="s">
        <v>34677</v>
      </c>
      <c r="AY1" s="365" t="s">
        <v>34676</v>
      </c>
      <c r="AZ1" s="365" t="s">
        <v>34675</v>
      </c>
      <c r="BA1" s="365" t="s">
        <v>34674</v>
      </c>
      <c r="BB1" s="365" t="s">
        <v>34673</v>
      </c>
      <c r="BC1" s="365" t="s">
        <v>34672</v>
      </c>
      <c r="BD1" s="365" t="s">
        <v>34671</v>
      </c>
      <c r="BE1" s="365" t="s">
        <v>34670</v>
      </c>
      <c r="BF1" s="365" t="s">
        <v>34669</v>
      </c>
      <c r="BG1" s="365" t="s">
        <v>34668</v>
      </c>
      <c r="BH1" s="365" t="s">
        <v>34667</v>
      </c>
      <c r="BI1" s="365" t="s">
        <v>34666</v>
      </c>
      <c r="BJ1" s="365" t="s">
        <v>34665</v>
      </c>
      <c r="BK1" s="365" t="s">
        <v>34664</v>
      </c>
      <c r="BL1" s="365" t="s">
        <v>34663</v>
      </c>
      <c r="BM1" s="365" t="s">
        <v>34662</v>
      </c>
      <c r="BN1" s="365" t="s">
        <v>34661</v>
      </c>
      <c r="BO1" s="365" t="s">
        <v>34660</v>
      </c>
      <c r="BP1" s="365" t="s">
        <v>34659</v>
      </c>
      <c r="BQ1" s="365" t="s">
        <v>34658</v>
      </c>
      <c r="BR1" s="365" t="s">
        <v>34657</v>
      </c>
      <c r="BS1" s="365" t="s">
        <v>34656</v>
      </c>
      <c r="BT1" s="365" t="s">
        <v>34655</v>
      </c>
      <c r="BU1" s="365" t="s">
        <v>33193</v>
      </c>
      <c r="BV1" s="365" t="s">
        <v>34654</v>
      </c>
      <c r="BW1" s="365" t="s">
        <v>34653</v>
      </c>
      <c r="BX1" s="365" t="s">
        <v>34652</v>
      </c>
      <c r="BY1" s="365" t="s">
        <v>34651</v>
      </c>
      <c r="BZ1" s="365" t="s">
        <v>34650</v>
      </c>
      <c r="CA1" s="365" t="s">
        <v>34649</v>
      </c>
      <c r="CB1" s="365" t="s">
        <v>34648</v>
      </c>
      <c r="CC1" s="365" t="s">
        <v>34647</v>
      </c>
      <c r="CD1" s="365" t="s">
        <v>34646</v>
      </c>
      <c r="CE1" s="365" t="s">
        <v>34645</v>
      </c>
      <c r="CF1" s="365" t="s">
        <v>34644</v>
      </c>
      <c r="CG1" s="365" t="s">
        <v>34643</v>
      </c>
      <c r="CH1" s="365" t="s">
        <v>34642</v>
      </c>
      <c r="CI1" s="365" t="s">
        <v>34408</v>
      </c>
      <c r="CJ1" s="366" t="s">
        <v>34100</v>
      </c>
      <c r="CK1" s="366" t="s">
        <v>32669</v>
      </c>
      <c r="CL1" s="365" t="s">
        <v>34641</v>
      </c>
      <c r="CM1" s="365" t="s">
        <v>20</v>
      </c>
      <c r="CN1" s="365" t="s">
        <v>34640</v>
      </c>
      <c r="CO1" s="365" t="s">
        <v>34639</v>
      </c>
      <c r="CP1" s="365" t="s">
        <v>34638</v>
      </c>
      <c r="CQ1" s="365" t="s">
        <v>34637</v>
      </c>
      <c r="CR1" s="365" t="s">
        <v>34636</v>
      </c>
      <c r="CS1" s="365" t="s">
        <v>34635</v>
      </c>
      <c r="CT1" s="365" t="s">
        <v>34634</v>
      </c>
      <c r="CU1" s="365" t="s">
        <v>34633</v>
      </c>
      <c r="CV1" s="365" t="s">
        <v>34632</v>
      </c>
      <c r="CW1" s="365" t="s">
        <v>34631</v>
      </c>
      <c r="CX1" s="365" t="s">
        <v>34630</v>
      </c>
      <c r="CY1" s="365" t="s">
        <v>34629</v>
      </c>
      <c r="CZ1" s="365" t="s">
        <v>34628</v>
      </c>
      <c r="DA1" s="365" t="s">
        <v>34627</v>
      </c>
      <c r="DB1" s="365" t="s">
        <v>34626</v>
      </c>
      <c r="DC1" s="365" t="s">
        <v>34625</v>
      </c>
      <c r="DD1" s="365" t="s">
        <v>34624</v>
      </c>
      <c r="DE1" s="365" t="s">
        <v>34623</v>
      </c>
      <c r="DF1" s="365" t="s">
        <v>34622</v>
      </c>
      <c r="DG1" s="365" t="s">
        <v>34621</v>
      </c>
      <c r="DH1" s="365" t="s">
        <v>34620</v>
      </c>
      <c r="DI1" s="365" t="s">
        <v>34619</v>
      </c>
      <c r="DJ1" s="365" t="s">
        <v>34618</v>
      </c>
      <c r="DK1" s="365" t="s">
        <v>34617</v>
      </c>
      <c r="DL1" s="365" t="s">
        <v>34616</v>
      </c>
      <c r="DM1" s="365" t="s">
        <v>34615</v>
      </c>
      <c r="DN1" s="365" t="s">
        <v>34614</v>
      </c>
      <c r="DO1" s="365" t="s">
        <v>34613</v>
      </c>
      <c r="DP1" s="365" t="s">
        <v>34612</v>
      </c>
      <c r="DQ1" s="366" t="s">
        <v>24</v>
      </c>
      <c r="DR1" s="365" t="s">
        <v>34611</v>
      </c>
      <c r="DS1" s="365" t="s">
        <v>34610</v>
      </c>
      <c r="DT1" s="365" t="s">
        <v>34609</v>
      </c>
      <c r="DU1" s="365" t="s">
        <v>34608</v>
      </c>
      <c r="DV1" s="365" t="s">
        <v>34607</v>
      </c>
      <c r="DW1" s="365" t="s">
        <v>34606</v>
      </c>
      <c r="DX1" s="365" t="s">
        <v>34605</v>
      </c>
      <c r="DY1" s="365" t="s">
        <v>34604</v>
      </c>
      <c r="DZ1" s="365" t="s">
        <v>34603</v>
      </c>
      <c r="EA1" s="365" t="s">
        <v>34602</v>
      </c>
      <c r="EB1" s="365" t="s">
        <v>34601</v>
      </c>
      <c r="EC1" s="365" t="s">
        <v>34600</v>
      </c>
      <c r="ED1" s="365" t="s">
        <v>34599</v>
      </c>
      <c r="EE1" s="365" t="s">
        <v>34598</v>
      </c>
      <c r="EF1" s="365" t="s">
        <v>34597</v>
      </c>
      <c r="EG1" s="365" t="s">
        <v>34596</v>
      </c>
      <c r="EH1" s="365" t="s">
        <v>34595</v>
      </c>
      <c r="EI1" s="365" t="s">
        <v>34594</v>
      </c>
      <c r="EJ1" s="365" t="s">
        <v>34593</v>
      </c>
      <c r="EK1" s="365" t="s">
        <v>34592</v>
      </c>
      <c r="EL1" s="365" t="s">
        <v>34382</v>
      </c>
      <c r="EM1" s="365" t="s">
        <v>34591</v>
      </c>
      <c r="EN1" s="365" t="s">
        <v>34590</v>
      </c>
      <c r="EO1" s="365" t="s">
        <v>34589</v>
      </c>
      <c r="EP1" s="365" t="s">
        <v>34588</v>
      </c>
      <c r="EQ1" s="365" t="s">
        <v>34587</v>
      </c>
      <c r="ER1" s="365" t="s">
        <v>34586</v>
      </c>
      <c r="ES1" s="365" t="s">
        <v>34585</v>
      </c>
      <c r="ET1" s="365" t="s">
        <v>34584</v>
      </c>
      <c r="EU1" s="365" t="s">
        <v>34583</v>
      </c>
      <c r="EV1" s="365" t="s">
        <v>34582</v>
      </c>
      <c r="EW1" s="365" t="s">
        <v>34581</v>
      </c>
      <c r="EX1" s="365" t="s">
        <v>34580</v>
      </c>
      <c r="EY1" s="365" t="s">
        <v>34579</v>
      </c>
      <c r="EZ1" s="365" t="s">
        <v>34578</v>
      </c>
      <c r="FA1" s="365" t="s">
        <v>34577</v>
      </c>
      <c r="FB1" s="365" t="s">
        <v>34576</v>
      </c>
      <c r="FC1" s="365" t="s">
        <v>34575</v>
      </c>
      <c r="FD1" s="365" t="s">
        <v>34574</v>
      </c>
      <c r="FE1" s="365" t="s">
        <v>34323</v>
      </c>
      <c r="FF1" s="365" t="s">
        <v>34573</v>
      </c>
      <c r="FG1" s="365" t="s">
        <v>34572</v>
      </c>
      <c r="FH1" s="365" t="s">
        <v>34571</v>
      </c>
      <c r="FI1" s="365" t="s">
        <v>34570</v>
      </c>
      <c r="FJ1" s="365" t="s">
        <v>34569</v>
      </c>
      <c r="FK1" s="365" t="s">
        <v>34568</v>
      </c>
      <c r="FL1" s="365" t="s">
        <v>34567</v>
      </c>
      <c r="FM1" s="365" t="s">
        <v>34566</v>
      </c>
      <c r="FN1" s="365" t="s">
        <v>34565</v>
      </c>
      <c r="FO1" s="365" t="s">
        <v>34564</v>
      </c>
      <c r="FP1" s="365" t="s">
        <v>34563</v>
      </c>
      <c r="FQ1" s="365" t="s">
        <v>34562</v>
      </c>
      <c r="FR1" s="365" t="s">
        <v>34561</v>
      </c>
      <c r="FS1" s="365" t="s">
        <v>34560</v>
      </c>
      <c r="FT1" s="365" t="s">
        <v>34559</v>
      </c>
      <c r="FU1" s="365" t="s">
        <v>34558</v>
      </c>
      <c r="FV1" s="365" t="s">
        <v>34557</v>
      </c>
      <c r="FW1" s="365" t="s">
        <v>34556</v>
      </c>
      <c r="FX1" s="365" t="s">
        <v>34555</v>
      </c>
      <c r="FY1" s="365" t="s">
        <v>34554</v>
      </c>
      <c r="FZ1" s="365" t="s">
        <v>34553</v>
      </c>
      <c r="GA1" s="365" t="s">
        <v>34552</v>
      </c>
      <c r="GB1" s="365" t="s">
        <v>34551</v>
      </c>
      <c r="GC1" s="365" t="s">
        <v>34550</v>
      </c>
      <c r="GD1" s="365" t="s">
        <v>34549</v>
      </c>
      <c r="GE1" s="365" t="s">
        <v>34548</v>
      </c>
      <c r="GF1" s="365" t="s">
        <v>34547</v>
      </c>
      <c r="GG1" s="365" t="s">
        <v>34350</v>
      </c>
      <c r="GH1" s="365" t="s">
        <v>34546</v>
      </c>
      <c r="GI1" s="365" t="s">
        <v>34545</v>
      </c>
      <c r="GJ1" s="365" t="s">
        <v>34544</v>
      </c>
      <c r="GK1" s="365" t="s">
        <v>34543</v>
      </c>
      <c r="GL1" s="365" t="s">
        <v>34542</v>
      </c>
      <c r="GM1" s="365" t="s">
        <v>34541</v>
      </c>
      <c r="GN1" s="365" t="s">
        <v>34540</v>
      </c>
      <c r="GO1" s="365" t="s">
        <v>34539</v>
      </c>
      <c r="GP1" s="365" t="s">
        <v>33320</v>
      </c>
      <c r="GQ1" s="365" t="s">
        <v>33319</v>
      </c>
      <c r="GR1" s="365" t="s">
        <v>34538</v>
      </c>
      <c r="GS1" s="365" t="s">
        <v>34537</v>
      </c>
      <c r="GT1" s="365" t="s">
        <v>34536</v>
      </c>
      <c r="GU1" s="365" t="s">
        <v>34535</v>
      </c>
      <c r="GV1" s="365" t="s">
        <v>34534</v>
      </c>
      <c r="GW1" s="365" t="s">
        <v>34533</v>
      </c>
      <c r="GX1" s="365" t="s">
        <v>34532</v>
      </c>
      <c r="GY1" s="365" t="s">
        <v>34531</v>
      </c>
      <c r="GZ1" s="365" t="s">
        <v>34530</v>
      </c>
      <c r="HA1" s="365" t="s">
        <v>34529</v>
      </c>
      <c r="HB1" s="365" t="s">
        <v>34528</v>
      </c>
      <c r="HC1" s="365" t="s">
        <v>34527</v>
      </c>
      <c r="HD1" s="365" t="s">
        <v>34526</v>
      </c>
      <c r="HE1" s="365" t="s">
        <v>34295</v>
      </c>
      <c r="HF1" s="365" t="s">
        <v>34525</v>
      </c>
      <c r="HG1" s="365" t="s">
        <v>34524</v>
      </c>
      <c r="HH1" s="365" t="s">
        <v>34523</v>
      </c>
      <c r="HI1" s="365" t="s">
        <v>34522</v>
      </c>
      <c r="HJ1" s="365" t="s">
        <v>34521</v>
      </c>
      <c r="HK1" s="365" t="s">
        <v>34520</v>
      </c>
      <c r="HL1" s="365" t="s">
        <v>34519</v>
      </c>
      <c r="HM1" s="365" t="s">
        <v>34518</v>
      </c>
      <c r="HN1" s="365" t="s">
        <v>34287</v>
      </c>
      <c r="HO1" s="365" t="s">
        <v>34517</v>
      </c>
      <c r="HP1" s="365" t="s">
        <v>34516</v>
      </c>
      <c r="HQ1" s="365" t="s">
        <v>34515</v>
      </c>
      <c r="HR1" s="365" t="s">
        <v>34514</v>
      </c>
      <c r="HS1" s="365" t="s">
        <v>34513</v>
      </c>
      <c r="HT1" s="365" t="s">
        <v>34512</v>
      </c>
      <c r="HU1" s="365" t="s">
        <v>34511</v>
      </c>
      <c r="HV1" s="365" t="s">
        <v>34510</v>
      </c>
      <c r="HW1" s="365" t="s">
        <v>34509</v>
      </c>
      <c r="HX1" s="365" t="s">
        <v>34508</v>
      </c>
      <c r="HY1" s="365" t="s">
        <v>34507</v>
      </c>
      <c r="HZ1" s="365" t="s">
        <v>34506</v>
      </c>
      <c r="IA1" s="365" t="s">
        <v>34505</v>
      </c>
      <c r="IB1" s="365" t="s">
        <v>34504</v>
      </c>
      <c r="IC1" s="365" t="s">
        <v>34503</v>
      </c>
      <c r="ID1" s="365" t="s">
        <v>34502</v>
      </c>
      <c r="IE1" s="365" t="s">
        <v>34501</v>
      </c>
      <c r="IF1" s="365" t="s">
        <v>34500</v>
      </c>
      <c r="IG1" s="365" t="s">
        <v>34499</v>
      </c>
      <c r="IH1" s="365" t="s">
        <v>34498</v>
      </c>
      <c r="II1" s="365" t="s">
        <v>34497</v>
      </c>
      <c r="IJ1" s="365" t="s">
        <v>34496</v>
      </c>
      <c r="IK1" s="365" t="s">
        <v>34495</v>
      </c>
      <c r="IL1" s="365" t="s">
        <v>34494</v>
      </c>
      <c r="IM1" s="365" t="s">
        <v>34493</v>
      </c>
      <c r="IN1" s="365" t="s">
        <v>34492</v>
      </c>
      <c r="IO1" s="365" t="s">
        <v>34491</v>
      </c>
      <c r="IP1" s="365" t="s">
        <v>34490</v>
      </c>
      <c r="IQ1" s="365" t="s">
        <v>34489</v>
      </c>
      <c r="IR1" s="365" t="s">
        <v>34488</v>
      </c>
      <c r="IS1" s="365" t="s">
        <v>34487</v>
      </c>
      <c r="IT1" s="365" t="s">
        <v>34486</v>
      </c>
      <c r="IU1" s="365" t="s">
        <v>34485</v>
      </c>
      <c r="IV1" s="365" t="s">
        <v>34484</v>
      </c>
      <c r="IW1" s="365" t="s">
        <v>34278</v>
      </c>
      <c r="IX1" s="365" t="s">
        <v>34277</v>
      </c>
      <c r="IY1" s="365" t="s">
        <v>34276</v>
      </c>
      <c r="IZ1" s="365" t="s">
        <v>34483</v>
      </c>
      <c r="JA1" s="365" t="s">
        <v>34482</v>
      </c>
      <c r="JB1" s="365" t="s">
        <v>34481</v>
      </c>
      <c r="JC1" s="365" t="s">
        <v>34480</v>
      </c>
      <c r="JD1" s="365" t="s">
        <v>34479</v>
      </c>
      <c r="JE1" s="365" t="s">
        <v>34478</v>
      </c>
      <c r="JF1" s="365" t="s">
        <v>34477</v>
      </c>
      <c r="JG1" s="365" t="s">
        <v>34476</v>
      </c>
      <c r="JH1" s="365" t="s">
        <v>34475</v>
      </c>
      <c r="JI1" s="365" t="s">
        <v>34474</v>
      </c>
      <c r="JJ1" s="365" t="s">
        <v>34473</v>
      </c>
      <c r="JK1" s="365" t="s">
        <v>34472</v>
      </c>
      <c r="JL1" s="365" t="s">
        <v>34471</v>
      </c>
      <c r="JM1" s="365" t="s">
        <v>34470</v>
      </c>
      <c r="JN1" s="365" t="s">
        <v>34469</v>
      </c>
      <c r="JO1" s="365" t="s">
        <v>34468</v>
      </c>
      <c r="JP1" s="365" t="s">
        <v>34467</v>
      </c>
      <c r="JQ1" s="365" t="s">
        <v>34466</v>
      </c>
      <c r="JR1" s="365" t="s">
        <v>34465</v>
      </c>
      <c r="JS1" s="365" t="s">
        <v>34464</v>
      </c>
      <c r="JT1" s="365" t="s">
        <v>34463</v>
      </c>
      <c r="JU1" s="365" t="s">
        <v>34462</v>
      </c>
      <c r="JV1" s="365" t="s">
        <v>34461</v>
      </c>
      <c r="JW1" s="365" t="s">
        <v>34460</v>
      </c>
      <c r="JX1" s="365" t="s">
        <v>34459</v>
      </c>
      <c r="JY1" s="365" t="s">
        <v>34458</v>
      </c>
      <c r="JZ1" s="365" t="s">
        <v>34457</v>
      </c>
      <c r="KA1" s="365" t="s">
        <v>34456</v>
      </c>
      <c r="KB1" s="365" t="s">
        <v>34455</v>
      </c>
      <c r="KC1" s="365" t="s">
        <v>34454</v>
      </c>
      <c r="KD1" s="365" t="s">
        <v>34453</v>
      </c>
      <c r="KE1" s="365" t="s">
        <v>34452</v>
      </c>
      <c r="KF1" s="365" t="s">
        <v>34451</v>
      </c>
      <c r="KG1" s="365" t="s">
        <v>34450</v>
      </c>
      <c r="KH1" s="365" t="s">
        <v>34449</v>
      </c>
      <c r="KI1" s="365" t="s">
        <v>34448</v>
      </c>
      <c r="KJ1" s="365" t="s">
        <v>34447</v>
      </c>
      <c r="KK1" s="365" t="s">
        <v>33185</v>
      </c>
      <c r="KL1" s="365" t="s">
        <v>34446</v>
      </c>
      <c r="KM1" s="365" t="s">
        <v>34445</v>
      </c>
      <c r="KN1" s="365" t="s">
        <v>34444</v>
      </c>
      <c r="KO1" s="365" t="s">
        <v>34443</v>
      </c>
      <c r="KP1" s="365" t="s">
        <v>34442</v>
      </c>
      <c r="KQ1" s="365" t="s">
        <v>34441</v>
      </c>
      <c r="KR1" s="365" t="s">
        <v>34440</v>
      </c>
      <c r="KS1" s="365" t="s">
        <v>34439</v>
      </c>
      <c r="KT1" s="365" t="s">
        <v>34438</v>
      </c>
      <c r="KU1" s="365" t="s">
        <v>34437</v>
      </c>
      <c r="KV1" s="365" t="s">
        <v>34190</v>
      </c>
      <c r="KW1" s="364" t="s">
        <v>52</v>
      </c>
    </row>
    <row r="2" spans="1:309" x14ac:dyDescent="0.4">
      <c r="A2" s="160">
        <f>IF(Input_Lieferant!B9="","",Input_Lieferant!B9)</f>
        <v>1</v>
      </c>
      <c r="B2" s="160" t="str">
        <f>_xlfn.IFNA(INDEX('Systemmanager - Datenassistent'!$B$9:$BW$159,MATCH($A2,Input_Lieferant!$B$9:$B$158,0),MATCH(B$1,'Systemmanager - Datenassistent'!$B$8:$BW$8,0)), "") &amp; ""</f>
        <v>0420</v>
      </c>
      <c r="C2" s="164"/>
      <c r="D2" s="164"/>
      <c r="E2" s="164"/>
      <c r="F2" s="164"/>
      <c r="G2" s="164"/>
      <c r="H2" s="164"/>
      <c r="I2" s="164"/>
      <c r="J2" s="164"/>
      <c r="K2" s="164"/>
      <c r="L2" s="164"/>
      <c r="M2" s="164"/>
      <c r="N2" s="160" t="str">
        <f t="shared" ref="N2:N33" si="0">IF(A2&lt;&gt;"","ND","")</f>
        <v>ND</v>
      </c>
      <c r="O2" s="164"/>
      <c r="P2" s="164"/>
      <c r="Q2" s="160">
        <f>_xlfn.IFNA(INDEX(Input_Lieferant!$D$9:$BE$158,MATCH($A2,Input_Lieferant!$B$9:$B$158,0),MATCH(Q$1,Input_Lieferant!$D$8:$BE$8,0)), "")</f>
        <v>60</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T01</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X</v>
      </c>
      <c r="CK2" s="160" t="str">
        <f>_xlfn.IFNA(INDEX('Systemmanager - Datenassistent'!$C$9:$BP$159,MATCH($A2,Input_Lieferant!$B$9:$B$158,0),MATCH(CK$1,'Systemmanager - Datenassistent'!$C$8:$BP$8,0)), "")&amp;""</f>
        <v>X</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ZM01</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f>IF(Input_Lieferant!B10="","",Input_Lieferant!B10)</f>
        <v>2</v>
      </c>
      <c r="B3" s="160" t="str">
        <f>_xlfn.IFNA(INDEX('Systemmanager - Datenassistent'!$B$9:$BW$159,MATCH($A3,Input_Lieferant!$B$9:$B$158,0),MATCH(B$1,'Systemmanager - Datenassistent'!$B$8:$BW$8,0)), "") &amp; ""</f>
        <v>0420</v>
      </c>
      <c r="C3" s="164"/>
      <c r="D3" s="164"/>
      <c r="E3" s="164"/>
      <c r="F3" s="164"/>
      <c r="G3" s="164"/>
      <c r="H3" s="164"/>
      <c r="I3" s="164"/>
      <c r="J3" s="164"/>
      <c r="K3" s="164"/>
      <c r="L3" s="164"/>
      <c r="M3" s="164"/>
      <c r="N3" s="160" t="str">
        <f t="shared" si="0"/>
        <v>ND</v>
      </c>
      <c r="O3" s="164"/>
      <c r="P3" s="164"/>
      <c r="Q3" s="160">
        <f>_xlfn.IFNA(INDEX(Input_Lieferant!$D$9:$BE$158,MATCH($A3,Input_Lieferant!$B$9:$B$158,0),MATCH(Q$1,Input_Lieferant!$D$8:$BE$8,0)), "")</f>
        <v>60</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X</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f>IF(Input_Lieferant!B11="","",Input_Lieferant!B11)</f>
        <v>3</v>
      </c>
      <c r="B4" s="160" t="str">
        <f>_xlfn.IFNA(INDEX('Systemmanager - Datenassistent'!$B$9:$BW$159,MATCH($A4,Input_Lieferant!$B$9:$B$158,0),MATCH(B$1,'Systemmanager - Datenassistent'!$B$8:$BW$8,0)), "") &amp; ""</f>
        <v>0420</v>
      </c>
      <c r="C4" s="164"/>
      <c r="D4" s="164"/>
      <c r="E4" s="164"/>
      <c r="F4" s="164"/>
      <c r="G4" s="164"/>
      <c r="H4" s="164"/>
      <c r="I4" s="164"/>
      <c r="J4" s="164"/>
      <c r="K4" s="164"/>
      <c r="L4" s="164"/>
      <c r="M4" s="164"/>
      <c r="N4" s="160" t="str">
        <f t="shared" si="0"/>
        <v>ND</v>
      </c>
      <c r="O4" s="164"/>
      <c r="P4" s="164"/>
      <c r="Q4" s="160">
        <f>_xlfn.IFNA(INDEX(Input_Lieferant!$D$9:$BE$158,MATCH($A4,Input_Lieferant!$B$9:$B$158,0),MATCH(Q$1,Input_Lieferant!$D$8:$BE$8,0)), "")</f>
        <v>60</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X</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f>IF(Input_Lieferant!B12="","",Input_Lieferant!B12)</f>
        <v>4</v>
      </c>
      <c r="B5" s="160" t="str">
        <f>_xlfn.IFNA(INDEX('Systemmanager - Datenassistent'!$B$9:$BW$159,MATCH($A5,Input_Lieferant!$B$9:$B$158,0),MATCH(B$1,'Systemmanager - Datenassistent'!$B$8:$BW$8,0)), "") &amp; ""</f>
        <v>0420</v>
      </c>
      <c r="C5" s="164"/>
      <c r="D5" s="164"/>
      <c r="E5" s="164"/>
      <c r="F5" s="164"/>
      <c r="G5" s="164"/>
      <c r="H5" s="164"/>
      <c r="I5" s="164"/>
      <c r="J5" s="164"/>
      <c r="K5" s="164"/>
      <c r="L5" s="164"/>
      <c r="M5" s="164"/>
      <c r="N5" s="160" t="str">
        <f t="shared" si="0"/>
        <v>ND</v>
      </c>
      <c r="O5" s="164"/>
      <c r="P5" s="164"/>
      <c r="Q5" s="160">
        <f>_xlfn.IFNA(INDEX(Input_Lieferant!$D$9:$BE$158,MATCH($A5,Input_Lieferant!$B$9:$B$158,0),MATCH(Q$1,Input_Lieferant!$D$8:$BE$8,0)), "")</f>
        <v>60</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X</v>
      </c>
      <c r="CK5" s="160" t="str">
        <f>_xlfn.IFNA(INDEX('Systemmanager - Datenassistent'!$C$9:$BP$159,MATCH($A5,Input_Lieferant!$B$9:$B$158,0),MATCH(CK$1,'Systemmanager - Datenassistent'!$C$8:$BP$8,0)), "")&amp;""</f>
        <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f>IF(Input_Lieferant!B13="","",Input_Lieferant!B13)</f>
        <v>5</v>
      </c>
      <c r="B6" s="160" t="str">
        <f>_xlfn.IFNA(INDEX('Systemmanager - Datenassistent'!$B$9:$BW$159,MATCH($A6,Input_Lieferant!$B$9:$B$158,0),MATCH(B$1,'Systemmanager - Datenassistent'!$B$8:$BW$8,0)), "") &amp; ""</f>
        <v>0420</v>
      </c>
      <c r="C6" s="164"/>
      <c r="D6" s="164"/>
      <c r="E6" s="164"/>
      <c r="F6" s="164"/>
      <c r="G6" s="164"/>
      <c r="H6" s="164"/>
      <c r="I6" s="164"/>
      <c r="J6" s="164"/>
      <c r="K6" s="164"/>
      <c r="L6" s="164"/>
      <c r="M6" s="164"/>
      <c r="N6" s="160" t="str">
        <f t="shared" si="0"/>
        <v>ND</v>
      </c>
      <c r="O6" s="164"/>
      <c r="P6" s="164"/>
      <c r="Q6" s="160">
        <f>_xlfn.IFNA(INDEX(Input_Lieferant!$D$9:$BE$158,MATCH($A6,Input_Lieferant!$B$9:$B$158,0),MATCH(Q$1,Input_Lieferant!$D$8:$BE$8,0)), "")</f>
        <v>60</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X</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f>IF(Input_Lieferant!B14="","",Input_Lieferant!B14)</f>
        <v>6</v>
      </c>
      <c r="B7" s="160" t="str">
        <f>_xlfn.IFNA(INDEX('Systemmanager - Datenassistent'!$B$9:$BW$159,MATCH($A7,Input_Lieferant!$B$9:$B$158,0),MATCH(B$1,'Systemmanager - Datenassistent'!$B$8:$BW$8,0)), "") &amp; ""</f>
        <v>0420</v>
      </c>
      <c r="C7" s="164"/>
      <c r="D7" s="164"/>
      <c r="E7" s="164"/>
      <c r="F7" s="164"/>
      <c r="G7" s="164"/>
      <c r="H7" s="164"/>
      <c r="I7" s="164"/>
      <c r="J7" s="164"/>
      <c r="K7" s="164"/>
      <c r="L7" s="164"/>
      <c r="M7" s="164"/>
      <c r="N7" s="160" t="str">
        <f t="shared" si="0"/>
        <v>ND</v>
      </c>
      <c r="O7" s="164"/>
      <c r="P7" s="164"/>
      <c r="Q7" s="160">
        <f>_xlfn.IFNA(INDEX(Input_Lieferant!$D$9:$BE$158,MATCH($A7,Input_Lieferant!$B$9:$B$158,0),MATCH(Q$1,Input_Lieferant!$D$8:$BE$8,0)), "")</f>
        <v>60</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X</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f>IF(Input_Lieferant!B15="","",Input_Lieferant!B15)</f>
        <v>7</v>
      </c>
      <c r="B8" s="160" t="str">
        <f>_xlfn.IFNA(INDEX('Systemmanager - Datenassistent'!$B$9:$BW$159,MATCH($A8,Input_Lieferant!$B$9:$B$158,0),MATCH(B$1,'Systemmanager - Datenassistent'!$B$8:$BW$8,0)), "") &amp; ""</f>
        <v>0420</v>
      </c>
      <c r="C8" s="164"/>
      <c r="D8" s="164"/>
      <c r="E8" s="164"/>
      <c r="F8" s="164"/>
      <c r="G8" s="164"/>
      <c r="H8" s="164"/>
      <c r="I8" s="164"/>
      <c r="J8" s="164"/>
      <c r="K8" s="164"/>
      <c r="L8" s="164"/>
      <c r="M8" s="164"/>
      <c r="N8" s="160" t="str">
        <f t="shared" si="0"/>
        <v>ND</v>
      </c>
      <c r="O8" s="164"/>
      <c r="P8" s="164"/>
      <c r="Q8" s="160">
        <f>_xlfn.IFNA(INDEX(Input_Lieferant!$D$9:$BE$158,MATCH($A8,Input_Lieferant!$B$9:$B$158,0),MATCH(Q$1,Input_Lieferant!$D$8:$BE$8,0)), "")</f>
        <v>60</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X</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f>IF(Input_Lieferant!B16="","",Input_Lieferant!B16)</f>
        <v>8</v>
      </c>
      <c r="B9" s="160" t="str">
        <f>_xlfn.IFNA(INDEX('Systemmanager - Datenassistent'!$B$9:$BW$159,MATCH($A9,Input_Lieferant!$B$9:$B$158,0),MATCH(B$1,'Systemmanager - Datenassistent'!$B$8:$BW$8,0)), "") &amp; ""</f>
        <v>0420</v>
      </c>
      <c r="C9" s="164"/>
      <c r="D9" s="164"/>
      <c r="E9" s="164"/>
      <c r="F9" s="164"/>
      <c r="G9" s="164"/>
      <c r="H9" s="164"/>
      <c r="I9" s="164"/>
      <c r="J9" s="164"/>
      <c r="K9" s="164"/>
      <c r="L9" s="164"/>
      <c r="M9" s="164"/>
      <c r="N9" s="160" t="str">
        <f t="shared" si="0"/>
        <v>ND</v>
      </c>
      <c r="O9" s="164"/>
      <c r="P9" s="164"/>
      <c r="Q9" s="160">
        <f>_xlfn.IFNA(INDEX(Input_Lieferant!$D$9:$BE$158,MATCH($A9,Input_Lieferant!$B$9:$B$158,0),MATCH(Q$1,Input_Lieferant!$D$8:$BE$8,0)), "")</f>
        <v>60</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X</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f>IF(Input_Lieferant!B17="","",Input_Lieferant!B17)</f>
        <v>9</v>
      </c>
      <c r="B10" s="160" t="str">
        <f>_xlfn.IFNA(INDEX('Systemmanager - Datenassistent'!$B$9:$BW$159,MATCH($A10,Input_Lieferant!$B$9:$B$158,0),MATCH(B$1,'Systemmanager - Datenassistent'!$B$8:$BW$8,0)), "") &amp; ""</f>
        <v>0420</v>
      </c>
      <c r="C10" s="164"/>
      <c r="D10" s="164"/>
      <c r="E10" s="164"/>
      <c r="F10" s="164"/>
      <c r="G10" s="164"/>
      <c r="H10" s="164"/>
      <c r="I10" s="164"/>
      <c r="J10" s="164"/>
      <c r="K10" s="164"/>
      <c r="L10" s="164"/>
      <c r="M10" s="164"/>
      <c r="N10" s="160" t="str">
        <f t="shared" si="0"/>
        <v>ND</v>
      </c>
      <c r="O10" s="164"/>
      <c r="P10" s="164"/>
      <c r="Q10" s="160">
        <f>_xlfn.IFNA(INDEX(Input_Lieferant!$D$9:$BE$158,MATCH($A10,Input_Lieferant!$B$9:$B$158,0),MATCH(Q$1,Input_Lieferant!$D$8:$BE$8,0)), "")</f>
        <v>60</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X</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f>IF(Input_Lieferant!B18="","",Input_Lieferant!B18)</f>
        <v>10</v>
      </c>
      <c r="B11" s="160" t="str">
        <f>_xlfn.IFNA(INDEX('Systemmanager - Datenassistent'!$B$9:$BW$159,MATCH($A11,Input_Lieferant!$B$9:$B$158,0),MATCH(B$1,'Systemmanager - Datenassistent'!$B$8:$BW$8,0)), "") &amp; ""</f>
        <v>0420</v>
      </c>
      <c r="C11" s="164"/>
      <c r="D11" s="164"/>
      <c r="E11" s="164"/>
      <c r="F11" s="164"/>
      <c r="G11" s="164"/>
      <c r="H11" s="164"/>
      <c r="I11" s="164"/>
      <c r="J11" s="164"/>
      <c r="K11" s="164"/>
      <c r="L11" s="164"/>
      <c r="M11" s="164"/>
      <c r="N11" s="160" t="str">
        <f t="shared" si="0"/>
        <v>ND</v>
      </c>
      <c r="O11" s="164"/>
      <c r="P11" s="164"/>
      <c r="Q11" s="160">
        <f>_xlfn.IFNA(INDEX(Input_Lieferant!$D$9:$BE$158,MATCH($A11,Input_Lieferant!$B$9:$B$158,0),MATCH(Q$1,Input_Lieferant!$D$8:$BE$8,0)), "")</f>
        <v>60</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X</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f>IF(Input_Lieferant!B19="","",Input_Lieferant!B19)</f>
        <v>11</v>
      </c>
      <c r="B12" s="160" t="str">
        <f>_xlfn.IFNA(INDEX('Systemmanager - Datenassistent'!$B$9:$BW$159,MATCH($A12,Input_Lieferant!$B$9:$B$158,0),MATCH(B$1,'Systemmanager - Datenassistent'!$B$8:$BW$8,0)), "") &amp; ""</f>
        <v>0420</v>
      </c>
      <c r="C12" s="164"/>
      <c r="D12" s="164"/>
      <c r="E12" s="164"/>
      <c r="F12" s="164"/>
      <c r="G12" s="164"/>
      <c r="H12" s="164"/>
      <c r="I12" s="164"/>
      <c r="J12" s="164"/>
      <c r="K12" s="164"/>
      <c r="L12" s="164"/>
      <c r="M12" s="164"/>
      <c r="N12" s="160" t="str">
        <f t="shared" si="0"/>
        <v>ND</v>
      </c>
      <c r="O12" s="164"/>
      <c r="P12" s="164"/>
      <c r="Q12" s="160">
        <f>_xlfn.IFNA(INDEX(Input_Lieferant!$D$9:$BE$158,MATCH($A12,Input_Lieferant!$B$9:$B$158,0),MATCH(Q$1,Input_Lieferant!$D$8:$BE$8,0)), "")</f>
        <v>60</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X</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f>IF(Input_Lieferant!B20="","",Input_Lieferant!B20)</f>
        <v>12</v>
      </c>
      <c r="B13" s="160" t="str">
        <f>_xlfn.IFNA(INDEX('Systemmanager - Datenassistent'!$B$9:$BW$159,MATCH($A13,Input_Lieferant!$B$9:$B$158,0),MATCH(B$1,'Systemmanager - Datenassistent'!$B$8:$BW$8,0)), "") &amp; ""</f>
        <v>0420</v>
      </c>
      <c r="C13" s="164"/>
      <c r="D13" s="164"/>
      <c r="E13" s="164"/>
      <c r="F13" s="164"/>
      <c r="G13" s="164"/>
      <c r="H13" s="164"/>
      <c r="I13" s="164"/>
      <c r="J13" s="164"/>
      <c r="K13" s="164"/>
      <c r="L13" s="164"/>
      <c r="M13" s="164"/>
      <c r="N13" s="160" t="str">
        <f t="shared" si="0"/>
        <v>ND</v>
      </c>
      <c r="O13" s="164"/>
      <c r="P13" s="164"/>
      <c r="Q13" s="160">
        <f>_xlfn.IFNA(INDEX(Input_Lieferant!$D$9:$BE$158,MATCH($A13,Input_Lieferant!$B$9:$B$158,0),MATCH(Q$1,Input_Lieferant!$D$8:$BE$8,0)), "")</f>
        <v>60</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X</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f>IF(Input_Lieferant!B21="","",Input_Lieferant!B21)</f>
        <v>13</v>
      </c>
      <c r="B14" s="160" t="str">
        <f>_xlfn.IFNA(INDEX('Systemmanager - Datenassistent'!$B$9:$BW$159,MATCH($A14,Input_Lieferant!$B$9:$B$158,0),MATCH(B$1,'Systemmanager - Datenassistent'!$B$8:$BW$8,0)), "") &amp; ""</f>
        <v>0420</v>
      </c>
      <c r="C14" s="164"/>
      <c r="D14" s="164"/>
      <c r="E14" s="164"/>
      <c r="F14" s="164"/>
      <c r="G14" s="164"/>
      <c r="H14" s="164"/>
      <c r="I14" s="164"/>
      <c r="J14" s="164"/>
      <c r="K14" s="164"/>
      <c r="L14" s="164"/>
      <c r="M14" s="164"/>
      <c r="N14" s="160" t="str">
        <f t="shared" si="0"/>
        <v>ND</v>
      </c>
      <c r="O14" s="164"/>
      <c r="P14" s="164"/>
      <c r="Q14" s="160">
        <f>_xlfn.IFNA(INDEX(Input_Lieferant!$D$9:$BE$158,MATCH($A14,Input_Lieferant!$B$9:$B$158,0),MATCH(Q$1,Input_Lieferant!$D$8:$BE$8,0)), "")</f>
        <v>60</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X</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f>IF(Input_Lieferant!B22="","",Input_Lieferant!B22)</f>
        <v>14</v>
      </c>
      <c r="B15" s="160" t="str">
        <f>_xlfn.IFNA(INDEX('Systemmanager - Datenassistent'!$B$9:$BW$159,MATCH($A15,Input_Lieferant!$B$9:$B$158,0),MATCH(B$1,'Systemmanager - Datenassistent'!$B$8:$BW$8,0)), "") &amp; ""</f>
        <v>0420</v>
      </c>
      <c r="C15" s="164"/>
      <c r="D15" s="164"/>
      <c r="E15" s="164"/>
      <c r="F15" s="164"/>
      <c r="G15" s="164"/>
      <c r="H15" s="164"/>
      <c r="I15" s="164"/>
      <c r="J15" s="164"/>
      <c r="K15" s="164"/>
      <c r="L15" s="164"/>
      <c r="M15" s="164"/>
      <c r="N15" s="160" t="str">
        <f t="shared" si="0"/>
        <v>ND</v>
      </c>
      <c r="O15" s="164"/>
      <c r="P15" s="164"/>
      <c r="Q15" s="160">
        <f>_xlfn.IFNA(INDEX(Input_Lieferant!$D$9:$BE$158,MATCH($A15,Input_Lieferant!$B$9:$B$158,0),MATCH(Q$1,Input_Lieferant!$D$8:$BE$8,0)), "")</f>
        <v>60</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X</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f>IF(Input_Lieferant!B23="","",Input_Lieferant!B23)</f>
        <v>15</v>
      </c>
      <c r="B16" s="160" t="str">
        <f>_xlfn.IFNA(INDEX('Systemmanager - Datenassistent'!$B$9:$BW$159,MATCH($A16,Input_Lieferant!$B$9:$B$158,0),MATCH(B$1,'Systemmanager - Datenassistent'!$B$8:$BW$8,0)), "") &amp; ""</f>
        <v>0420</v>
      </c>
      <c r="C16" s="164"/>
      <c r="D16" s="164"/>
      <c r="E16" s="164"/>
      <c r="F16" s="164"/>
      <c r="G16" s="164"/>
      <c r="H16" s="164"/>
      <c r="I16" s="164"/>
      <c r="J16" s="164"/>
      <c r="K16" s="164"/>
      <c r="L16" s="164"/>
      <c r="M16" s="164"/>
      <c r="N16" s="160" t="str">
        <f t="shared" si="0"/>
        <v>ND</v>
      </c>
      <c r="O16" s="164"/>
      <c r="P16" s="164"/>
      <c r="Q16" s="160">
        <f>_xlfn.IFNA(INDEX(Input_Lieferant!$D$9:$BE$158,MATCH($A16,Input_Lieferant!$B$9:$B$158,0),MATCH(Q$1,Input_Lieferant!$D$8:$BE$8,0)), "")</f>
        <v>60</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X</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f>IF(Input_Lieferant!B24="","",Input_Lieferant!B24)</f>
        <v>16</v>
      </c>
      <c r="B17" s="160" t="str">
        <f>_xlfn.IFNA(INDEX('Systemmanager - Datenassistent'!$B$9:$BW$159,MATCH($A17,Input_Lieferant!$B$9:$B$158,0),MATCH(B$1,'Systemmanager - Datenassistent'!$B$8:$BW$8,0)), "") &amp; ""</f>
        <v>0420</v>
      </c>
      <c r="C17" s="164"/>
      <c r="D17" s="164"/>
      <c r="E17" s="164"/>
      <c r="F17" s="164"/>
      <c r="G17" s="164"/>
      <c r="H17" s="164"/>
      <c r="I17" s="164"/>
      <c r="J17" s="164"/>
      <c r="K17" s="164"/>
      <c r="L17" s="164"/>
      <c r="M17" s="164"/>
      <c r="N17" s="160" t="str">
        <f t="shared" si="0"/>
        <v>ND</v>
      </c>
      <c r="O17" s="164"/>
      <c r="P17" s="164"/>
      <c r="Q17" s="160">
        <f>_xlfn.IFNA(INDEX(Input_Lieferant!$D$9:$BE$158,MATCH($A17,Input_Lieferant!$B$9:$B$158,0),MATCH(Q$1,Input_Lieferant!$D$8:$BE$8,0)), "")</f>
        <v>60</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X</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f>IF(Input_Lieferant!B25="","",Input_Lieferant!B25)</f>
        <v>17</v>
      </c>
      <c r="B18" s="160" t="str">
        <f>_xlfn.IFNA(INDEX('Systemmanager - Datenassistent'!$B$9:$BW$159,MATCH($A18,Input_Lieferant!$B$9:$B$158,0),MATCH(B$1,'Systemmanager - Datenassistent'!$B$8:$BW$8,0)), "") &amp; ""</f>
        <v>0420</v>
      </c>
      <c r="C18" s="164"/>
      <c r="D18" s="164"/>
      <c r="E18" s="164"/>
      <c r="F18" s="164"/>
      <c r="G18" s="164"/>
      <c r="H18" s="164"/>
      <c r="I18" s="164"/>
      <c r="J18" s="164"/>
      <c r="K18" s="164"/>
      <c r="L18" s="164"/>
      <c r="M18" s="164"/>
      <c r="N18" s="160" t="str">
        <f t="shared" si="0"/>
        <v>ND</v>
      </c>
      <c r="O18" s="164"/>
      <c r="P18" s="164"/>
      <c r="Q18" s="160">
        <f>_xlfn.IFNA(INDEX(Input_Lieferant!$D$9:$BE$158,MATCH($A18,Input_Lieferant!$B$9:$B$158,0),MATCH(Q$1,Input_Lieferant!$D$8:$BE$8,0)), "")</f>
        <v>60</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X</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f>IF(Input_Lieferant!B26="","",Input_Lieferant!B26)</f>
        <v>18</v>
      </c>
      <c r="B19" s="160" t="str">
        <f>_xlfn.IFNA(INDEX('Systemmanager - Datenassistent'!$B$9:$BW$159,MATCH($A19,Input_Lieferant!$B$9:$B$158,0),MATCH(B$1,'Systemmanager - Datenassistent'!$B$8:$BW$8,0)), "") &amp; ""</f>
        <v>0420</v>
      </c>
      <c r="C19" s="164"/>
      <c r="D19" s="164"/>
      <c r="E19" s="164"/>
      <c r="F19" s="164"/>
      <c r="G19" s="164"/>
      <c r="H19" s="164"/>
      <c r="I19" s="164"/>
      <c r="J19" s="164"/>
      <c r="K19" s="164"/>
      <c r="L19" s="164"/>
      <c r="M19" s="164"/>
      <c r="N19" s="160" t="str">
        <f t="shared" si="0"/>
        <v>ND</v>
      </c>
      <c r="O19" s="164"/>
      <c r="P19" s="164"/>
      <c r="Q19" s="160">
        <f>_xlfn.IFNA(INDEX(Input_Lieferant!$D$9:$BE$158,MATCH($A19,Input_Lieferant!$B$9:$B$158,0),MATCH(Q$1,Input_Lieferant!$D$8:$BE$8,0)), "")</f>
        <v>60</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X</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f>IF(Input_Lieferant!B27="","",Input_Lieferant!B27)</f>
        <v>19</v>
      </c>
      <c r="B20" s="160" t="str">
        <f>_xlfn.IFNA(INDEX('Systemmanager - Datenassistent'!$B$9:$BW$159,MATCH($A20,Input_Lieferant!$B$9:$B$158,0),MATCH(B$1,'Systemmanager - Datenassistent'!$B$8:$BW$8,0)), "") &amp; ""</f>
        <v>0420</v>
      </c>
      <c r="C20" s="164"/>
      <c r="D20" s="164"/>
      <c r="E20" s="164"/>
      <c r="F20" s="164"/>
      <c r="G20" s="164"/>
      <c r="H20" s="164"/>
      <c r="I20" s="164"/>
      <c r="J20" s="164"/>
      <c r="K20" s="164"/>
      <c r="L20" s="164"/>
      <c r="M20" s="164"/>
      <c r="N20" s="160" t="str">
        <f t="shared" si="0"/>
        <v>ND</v>
      </c>
      <c r="O20" s="164"/>
      <c r="P20" s="164"/>
      <c r="Q20" s="160">
        <f>_xlfn.IFNA(INDEX(Input_Lieferant!$D$9:$BE$158,MATCH($A20,Input_Lieferant!$B$9:$B$158,0),MATCH(Q$1,Input_Lieferant!$D$8:$BE$8,0)), "")</f>
        <v>60</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X</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f>IF(Input_Lieferant!B28="","",Input_Lieferant!B28)</f>
        <v>20</v>
      </c>
      <c r="B21" s="160" t="str">
        <f>_xlfn.IFNA(INDEX('Systemmanager - Datenassistent'!$B$9:$BW$159,MATCH($A21,Input_Lieferant!$B$9:$B$158,0),MATCH(B$1,'Systemmanager - Datenassistent'!$B$8:$BW$8,0)), "") &amp; ""</f>
        <v>0420</v>
      </c>
      <c r="C21" s="164"/>
      <c r="D21" s="164"/>
      <c r="E21" s="164"/>
      <c r="F21" s="164"/>
      <c r="G21" s="164"/>
      <c r="H21" s="164"/>
      <c r="I21" s="164"/>
      <c r="J21" s="164"/>
      <c r="K21" s="164"/>
      <c r="L21" s="164"/>
      <c r="M21" s="164"/>
      <c r="N21" s="160" t="str">
        <f t="shared" si="0"/>
        <v>ND</v>
      </c>
      <c r="O21" s="164"/>
      <c r="P21" s="164"/>
      <c r="Q21" s="160">
        <f>_xlfn.IFNA(INDEX(Input_Lieferant!$D$9:$BE$158,MATCH($A21,Input_Lieferant!$B$9:$B$158,0),MATCH(Q$1,Input_Lieferant!$D$8:$BE$8,0)), "")</f>
        <v>60</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X</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f>IF(Input_Lieferant!B29="","",Input_Lieferant!B29)</f>
        <v>21</v>
      </c>
      <c r="B22" s="160" t="str">
        <f>_xlfn.IFNA(INDEX('Systemmanager - Datenassistent'!$B$9:$BW$159,MATCH($A22,Input_Lieferant!$B$9:$B$158,0),MATCH(B$1,'Systemmanager - Datenassistent'!$B$8:$BW$8,0)), "") &amp; ""</f>
        <v>0420</v>
      </c>
      <c r="C22" s="164"/>
      <c r="D22" s="164"/>
      <c r="E22" s="164"/>
      <c r="F22" s="164"/>
      <c r="G22" s="164"/>
      <c r="H22" s="164"/>
      <c r="I22" s="164"/>
      <c r="J22" s="164"/>
      <c r="K22" s="164"/>
      <c r="L22" s="164"/>
      <c r="M22" s="164"/>
      <c r="N22" s="160" t="str">
        <f t="shared" si="0"/>
        <v>ND</v>
      </c>
      <c r="O22" s="164"/>
      <c r="P22" s="164"/>
      <c r="Q22" s="160">
        <f>_xlfn.IFNA(INDEX(Input_Lieferant!$D$9:$BE$158,MATCH($A22,Input_Lieferant!$B$9:$B$158,0),MATCH(Q$1,Input_Lieferant!$D$8:$BE$8,0)), "")</f>
        <v>60</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X</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f>IF(Input_Lieferant!B30="","",Input_Lieferant!B30)</f>
        <v>22</v>
      </c>
      <c r="B23" s="160" t="str">
        <f>_xlfn.IFNA(INDEX('Systemmanager - Datenassistent'!$B$9:$BW$159,MATCH($A23,Input_Lieferant!$B$9:$B$158,0),MATCH(B$1,'Systemmanager - Datenassistent'!$B$8:$BW$8,0)), "") &amp; ""</f>
        <v>0420</v>
      </c>
      <c r="C23" s="164"/>
      <c r="D23" s="164"/>
      <c r="E23" s="164"/>
      <c r="F23" s="164"/>
      <c r="G23" s="164"/>
      <c r="H23" s="164"/>
      <c r="I23" s="164"/>
      <c r="J23" s="164"/>
      <c r="K23" s="164"/>
      <c r="L23" s="164"/>
      <c r="M23" s="164"/>
      <c r="N23" s="160" t="str">
        <f t="shared" si="0"/>
        <v>ND</v>
      </c>
      <c r="O23" s="164"/>
      <c r="P23" s="164"/>
      <c r="Q23" s="160">
        <f>_xlfn.IFNA(INDEX(Input_Lieferant!$D$9:$BE$158,MATCH($A23,Input_Lieferant!$B$9:$B$158,0),MATCH(Q$1,Input_Lieferant!$D$8:$BE$8,0)), "")</f>
        <v>60</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X</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f>IF(Input_Lieferant!B31="","",Input_Lieferant!B31)</f>
        <v>23</v>
      </c>
      <c r="B24" s="160" t="str">
        <f>_xlfn.IFNA(INDEX('Systemmanager - Datenassistent'!$B$9:$BW$159,MATCH($A24,Input_Lieferant!$B$9:$B$158,0),MATCH(B$1,'Systemmanager - Datenassistent'!$B$8:$BW$8,0)), "") &amp; ""</f>
        <v>0420</v>
      </c>
      <c r="C24" s="164"/>
      <c r="D24" s="164"/>
      <c r="E24" s="164"/>
      <c r="F24" s="164"/>
      <c r="G24" s="164"/>
      <c r="H24" s="164"/>
      <c r="I24" s="164"/>
      <c r="J24" s="164"/>
      <c r="K24" s="164"/>
      <c r="L24" s="164"/>
      <c r="M24" s="164"/>
      <c r="N24" s="160" t="str">
        <f t="shared" si="0"/>
        <v>ND</v>
      </c>
      <c r="O24" s="164"/>
      <c r="P24" s="164"/>
      <c r="Q24" s="160">
        <f>_xlfn.IFNA(INDEX(Input_Lieferant!$D$9:$BE$158,MATCH($A24,Input_Lieferant!$B$9:$B$158,0),MATCH(Q$1,Input_Lieferant!$D$8:$BE$8,0)), "")</f>
        <v>60</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X</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f>IF(Input_Lieferant!B32="","",Input_Lieferant!B32)</f>
        <v>24</v>
      </c>
      <c r="B25" s="160" t="str">
        <f>_xlfn.IFNA(INDEX('Systemmanager - Datenassistent'!$B$9:$BW$159,MATCH($A25,Input_Lieferant!$B$9:$B$158,0),MATCH(B$1,'Systemmanager - Datenassistent'!$B$8:$BW$8,0)), "") &amp; ""</f>
        <v>0420</v>
      </c>
      <c r="C25" s="164"/>
      <c r="D25" s="164"/>
      <c r="E25" s="164"/>
      <c r="F25" s="164"/>
      <c r="G25" s="164"/>
      <c r="H25" s="164"/>
      <c r="I25" s="164"/>
      <c r="J25" s="164"/>
      <c r="K25" s="164"/>
      <c r="L25" s="164"/>
      <c r="M25" s="164"/>
      <c r="N25" s="160" t="str">
        <f t="shared" si="0"/>
        <v>ND</v>
      </c>
      <c r="O25" s="164"/>
      <c r="P25" s="164"/>
      <c r="Q25" s="160">
        <f>_xlfn.IFNA(INDEX(Input_Lieferant!$D$9:$BE$158,MATCH($A25,Input_Lieferant!$B$9:$B$158,0),MATCH(Q$1,Input_Lieferant!$D$8:$BE$8,0)), "")</f>
        <v>60</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X</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f>IF(Input_Lieferant!B33="","",Input_Lieferant!B33)</f>
        <v>25</v>
      </c>
      <c r="B26" s="160" t="str">
        <f>_xlfn.IFNA(INDEX('Systemmanager - Datenassistent'!$B$9:$BW$159,MATCH($A26,Input_Lieferant!$B$9:$B$158,0),MATCH(B$1,'Systemmanager - Datenassistent'!$B$8:$BW$8,0)), "") &amp; ""</f>
        <v>0420</v>
      </c>
      <c r="C26" s="164"/>
      <c r="D26" s="164"/>
      <c r="E26" s="164"/>
      <c r="F26" s="164"/>
      <c r="G26" s="164"/>
      <c r="H26" s="164"/>
      <c r="I26" s="164"/>
      <c r="J26" s="164"/>
      <c r="K26" s="164"/>
      <c r="L26" s="164"/>
      <c r="M26" s="164"/>
      <c r="N26" s="160" t="str">
        <f t="shared" si="0"/>
        <v>ND</v>
      </c>
      <c r="O26" s="164"/>
      <c r="P26" s="164"/>
      <c r="Q26" s="160">
        <f>_xlfn.IFNA(INDEX(Input_Lieferant!$D$9:$BE$158,MATCH($A26,Input_Lieferant!$B$9:$B$158,0),MATCH(Q$1,Input_Lieferant!$D$8:$BE$8,0)), "")</f>
        <v>60</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X</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f>IF(Input_Lieferant!B34="","",Input_Lieferant!B34)</f>
        <v>26</v>
      </c>
      <c r="B27" s="160" t="str">
        <f>_xlfn.IFNA(INDEX('Systemmanager - Datenassistent'!$B$9:$BW$159,MATCH($A27,Input_Lieferant!$B$9:$B$158,0),MATCH(B$1,'Systemmanager - Datenassistent'!$B$8:$BW$8,0)), "") &amp; ""</f>
        <v>0420</v>
      </c>
      <c r="C27" s="164"/>
      <c r="D27" s="164"/>
      <c r="E27" s="164"/>
      <c r="F27" s="164"/>
      <c r="G27" s="164"/>
      <c r="H27" s="164"/>
      <c r="I27" s="164"/>
      <c r="J27" s="164"/>
      <c r="K27" s="164"/>
      <c r="L27" s="164"/>
      <c r="M27" s="164"/>
      <c r="N27" s="160" t="str">
        <f t="shared" si="0"/>
        <v>ND</v>
      </c>
      <c r="O27" s="164"/>
      <c r="P27" s="164"/>
      <c r="Q27" s="160">
        <f>_xlfn.IFNA(INDEX(Input_Lieferant!$D$9:$BE$158,MATCH($A27,Input_Lieferant!$B$9:$B$158,0),MATCH(Q$1,Input_Lieferant!$D$8:$BE$8,0)), "")</f>
        <v>60</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X</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f>IF(Input_Lieferant!B35="","",Input_Lieferant!B35)</f>
        <v>27</v>
      </c>
      <c r="B28" s="160" t="str">
        <f>_xlfn.IFNA(INDEX('Systemmanager - Datenassistent'!$B$9:$BW$159,MATCH($A28,Input_Lieferant!$B$9:$B$158,0),MATCH(B$1,'Systemmanager - Datenassistent'!$B$8:$BW$8,0)), "") &amp; ""</f>
        <v>0420</v>
      </c>
      <c r="C28" s="164"/>
      <c r="D28" s="164"/>
      <c r="E28" s="164"/>
      <c r="F28" s="164"/>
      <c r="G28" s="164"/>
      <c r="H28" s="164"/>
      <c r="I28" s="164"/>
      <c r="J28" s="164"/>
      <c r="K28" s="164"/>
      <c r="L28" s="164"/>
      <c r="M28" s="164"/>
      <c r="N28" s="160" t="str">
        <f t="shared" si="0"/>
        <v>ND</v>
      </c>
      <c r="O28" s="164"/>
      <c r="P28" s="164"/>
      <c r="Q28" s="160">
        <f>_xlfn.IFNA(INDEX(Input_Lieferant!$D$9:$BE$158,MATCH($A28,Input_Lieferant!$B$9:$B$158,0),MATCH(Q$1,Input_Lieferant!$D$8:$BE$8,0)), "")</f>
        <v>60</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X</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f>IF(Input_Lieferant!B36="","",Input_Lieferant!B36)</f>
        <v>28</v>
      </c>
      <c r="B29" s="160" t="str">
        <f>_xlfn.IFNA(INDEX('Systemmanager - Datenassistent'!$B$9:$BW$159,MATCH($A29,Input_Lieferant!$B$9:$B$158,0),MATCH(B$1,'Systemmanager - Datenassistent'!$B$8:$BW$8,0)), "") &amp; ""</f>
        <v>0420</v>
      </c>
      <c r="C29" s="164"/>
      <c r="D29" s="164"/>
      <c r="E29" s="164"/>
      <c r="F29" s="164"/>
      <c r="G29" s="164"/>
      <c r="H29" s="164"/>
      <c r="I29" s="164"/>
      <c r="J29" s="164"/>
      <c r="K29" s="164"/>
      <c r="L29" s="164"/>
      <c r="M29" s="164"/>
      <c r="N29" s="160" t="str">
        <f t="shared" si="0"/>
        <v>ND</v>
      </c>
      <c r="O29" s="164"/>
      <c r="P29" s="164"/>
      <c r="Q29" s="160">
        <f>_xlfn.IFNA(INDEX(Input_Lieferant!$D$9:$BE$158,MATCH($A29,Input_Lieferant!$B$9:$B$158,0),MATCH(Q$1,Input_Lieferant!$D$8:$BE$8,0)), "")</f>
        <v>60</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X</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f>IF(Input_Lieferant!B37="","",Input_Lieferant!B37)</f>
        <v>29</v>
      </c>
      <c r="B30" s="160" t="str">
        <f>_xlfn.IFNA(INDEX('Systemmanager - Datenassistent'!$B$9:$BW$159,MATCH($A30,Input_Lieferant!$B$9:$B$158,0),MATCH(B$1,'Systemmanager - Datenassistent'!$B$8:$BW$8,0)), "") &amp; ""</f>
        <v>0420</v>
      </c>
      <c r="C30" s="164"/>
      <c r="D30" s="164"/>
      <c r="E30" s="164"/>
      <c r="F30" s="164"/>
      <c r="G30" s="164"/>
      <c r="H30" s="164"/>
      <c r="I30" s="164"/>
      <c r="J30" s="164"/>
      <c r="K30" s="164"/>
      <c r="L30" s="164"/>
      <c r="M30" s="164"/>
      <c r="N30" s="160" t="str">
        <f t="shared" si="0"/>
        <v>ND</v>
      </c>
      <c r="O30" s="164"/>
      <c r="P30" s="164"/>
      <c r="Q30" s="160">
        <f>_xlfn.IFNA(INDEX(Input_Lieferant!$D$9:$BE$158,MATCH($A30,Input_Lieferant!$B$9:$B$158,0),MATCH(Q$1,Input_Lieferant!$D$8:$BE$8,0)), "")</f>
        <v>60</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X</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f>IF(Input_Lieferant!B38="","",Input_Lieferant!B38)</f>
        <v>30</v>
      </c>
      <c r="B31" s="160" t="str">
        <f>_xlfn.IFNA(INDEX('Systemmanager - Datenassistent'!$B$9:$BW$159,MATCH($A31,Input_Lieferant!$B$9:$B$158,0),MATCH(B$1,'Systemmanager - Datenassistent'!$B$8:$BW$8,0)), "") &amp; ""</f>
        <v>0420</v>
      </c>
      <c r="C31" s="164"/>
      <c r="D31" s="164"/>
      <c r="E31" s="164"/>
      <c r="F31" s="164"/>
      <c r="G31" s="164"/>
      <c r="H31" s="164"/>
      <c r="I31" s="164"/>
      <c r="J31" s="164"/>
      <c r="K31" s="164"/>
      <c r="L31" s="164"/>
      <c r="M31" s="164"/>
      <c r="N31" s="160" t="str">
        <f t="shared" si="0"/>
        <v>ND</v>
      </c>
      <c r="O31" s="164"/>
      <c r="P31" s="164"/>
      <c r="Q31" s="160">
        <f>_xlfn.IFNA(INDEX(Input_Lieferant!$D$9:$BE$158,MATCH($A31,Input_Lieferant!$B$9:$B$158,0),MATCH(Q$1,Input_Lieferant!$D$8:$BE$8,0)), "")</f>
        <v>60</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X</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f>IF(Input_Lieferant!B39="","",Input_Lieferant!B39)</f>
        <v>31</v>
      </c>
      <c r="B32" s="160" t="str">
        <f>_xlfn.IFNA(INDEX('Systemmanager - Datenassistent'!$B$9:$BW$159,MATCH($A32,Input_Lieferant!$B$9:$B$158,0),MATCH(B$1,'Systemmanager - Datenassistent'!$B$8:$BW$8,0)), "") &amp; ""</f>
        <v>0420</v>
      </c>
      <c r="C32" s="164"/>
      <c r="D32" s="164"/>
      <c r="E32" s="164"/>
      <c r="F32" s="164"/>
      <c r="G32" s="164"/>
      <c r="H32" s="164"/>
      <c r="I32" s="164"/>
      <c r="J32" s="164"/>
      <c r="K32" s="164"/>
      <c r="L32" s="164"/>
      <c r="M32" s="164"/>
      <c r="N32" s="160" t="str">
        <f t="shared" si="0"/>
        <v>ND</v>
      </c>
      <c r="O32" s="164"/>
      <c r="P32" s="164"/>
      <c r="Q32" s="160">
        <f>_xlfn.IFNA(INDEX(Input_Lieferant!$D$9:$BE$158,MATCH($A32,Input_Lieferant!$B$9:$B$158,0),MATCH(Q$1,Input_Lieferant!$D$8:$BE$8,0)), "")</f>
        <v>60</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X</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f>IF(Input_Lieferant!B40="","",Input_Lieferant!B40)</f>
        <v>32</v>
      </c>
      <c r="B33" s="160" t="str">
        <f>_xlfn.IFNA(INDEX('Systemmanager - Datenassistent'!$B$9:$BW$159,MATCH($A33,Input_Lieferant!$B$9:$B$158,0),MATCH(B$1,'Systemmanager - Datenassistent'!$B$8:$BW$8,0)), "") &amp; ""</f>
        <v>0420</v>
      </c>
      <c r="C33" s="164"/>
      <c r="D33" s="164"/>
      <c r="E33" s="164"/>
      <c r="F33" s="164"/>
      <c r="G33" s="164"/>
      <c r="H33" s="164"/>
      <c r="I33" s="164"/>
      <c r="J33" s="164"/>
      <c r="K33" s="164"/>
      <c r="L33" s="164"/>
      <c r="M33" s="164"/>
      <c r="N33" s="160" t="str">
        <f t="shared" si="0"/>
        <v>ND</v>
      </c>
      <c r="O33" s="164"/>
      <c r="P33" s="164"/>
      <c r="Q33" s="160">
        <f>_xlfn.IFNA(INDEX(Input_Lieferant!$D$9:$BE$158,MATCH($A33,Input_Lieferant!$B$9:$B$158,0),MATCH(Q$1,Input_Lieferant!$D$8:$BE$8,0)), "")</f>
        <v>60</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X</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f>IF(Input_Lieferant!B41="","",Input_Lieferant!B41)</f>
        <v>33</v>
      </c>
      <c r="B34" s="160" t="str">
        <f>_xlfn.IFNA(INDEX('Systemmanager - Datenassistent'!$B$9:$BW$159,MATCH($A34,Input_Lieferant!$B$9:$B$158,0),MATCH(B$1,'Systemmanager - Datenassistent'!$B$8:$BW$8,0)), "") &amp; ""</f>
        <v>0420</v>
      </c>
      <c r="C34" s="164"/>
      <c r="D34" s="164"/>
      <c r="E34" s="164"/>
      <c r="F34" s="164"/>
      <c r="G34" s="164"/>
      <c r="H34" s="164"/>
      <c r="I34" s="164"/>
      <c r="J34" s="164"/>
      <c r="K34" s="164"/>
      <c r="L34" s="164"/>
      <c r="M34" s="164"/>
      <c r="N34" s="160" t="str">
        <f t="shared" ref="N34:N65" si="2">IF(A34&lt;&gt;"","ND","")</f>
        <v>ND</v>
      </c>
      <c r="O34" s="164"/>
      <c r="P34" s="164"/>
      <c r="Q34" s="160">
        <f>_xlfn.IFNA(INDEX(Input_Lieferant!$D$9:$BE$158,MATCH($A34,Input_Lieferant!$B$9:$B$158,0),MATCH(Q$1,Input_Lieferant!$D$8:$BE$8,0)), "")</f>
        <v>60</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X</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f>IF(Input_Lieferant!B42="","",Input_Lieferant!B42)</f>
        <v>34</v>
      </c>
      <c r="B35" s="160" t="str">
        <f>_xlfn.IFNA(INDEX('Systemmanager - Datenassistent'!$B$9:$BW$159,MATCH($A35,Input_Lieferant!$B$9:$B$158,0),MATCH(B$1,'Systemmanager - Datenassistent'!$B$8:$BW$8,0)), "") &amp; ""</f>
        <v>0420</v>
      </c>
      <c r="C35" s="164"/>
      <c r="D35" s="164"/>
      <c r="E35" s="164"/>
      <c r="F35" s="164"/>
      <c r="G35" s="164"/>
      <c r="H35" s="164"/>
      <c r="I35" s="164"/>
      <c r="J35" s="164"/>
      <c r="K35" s="164"/>
      <c r="L35" s="164"/>
      <c r="M35" s="164"/>
      <c r="N35" s="160" t="str">
        <f t="shared" si="2"/>
        <v>ND</v>
      </c>
      <c r="O35" s="164"/>
      <c r="P35" s="164"/>
      <c r="Q35" s="160">
        <f>_xlfn.IFNA(INDEX(Input_Lieferant!$D$9:$BE$158,MATCH($A35,Input_Lieferant!$B$9:$B$158,0),MATCH(Q$1,Input_Lieferant!$D$8:$BE$8,0)), "")</f>
        <v>60</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X</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f>IF(Input_Lieferant!B43="","",Input_Lieferant!B43)</f>
        <v>35</v>
      </c>
      <c r="B36" s="160" t="str">
        <f>_xlfn.IFNA(INDEX('Systemmanager - Datenassistent'!$B$9:$BW$159,MATCH($A36,Input_Lieferant!$B$9:$B$158,0),MATCH(B$1,'Systemmanager - Datenassistent'!$B$8:$BW$8,0)), "") &amp; ""</f>
        <v>0420</v>
      </c>
      <c r="C36" s="164"/>
      <c r="D36" s="164"/>
      <c r="E36" s="164"/>
      <c r="F36" s="164"/>
      <c r="G36" s="164"/>
      <c r="H36" s="164"/>
      <c r="I36" s="164"/>
      <c r="J36" s="164"/>
      <c r="K36" s="164"/>
      <c r="L36" s="164"/>
      <c r="M36" s="164"/>
      <c r="N36" s="160" t="str">
        <f t="shared" si="2"/>
        <v>ND</v>
      </c>
      <c r="O36" s="164"/>
      <c r="P36" s="164"/>
      <c r="Q36" s="160">
        <f>_xlfn.IFNA(INDEX(Input_Lieferant!$D$9:$BE$158,MATCH($A36,Input_Lieferant!$B$9:$B$158,0),MATCH(Q$1,Input_Lieferant!$D$8:$BE$8,0)), "")</f>
        <v>60</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X</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f>IF(Input_Lieferant!B44="","",Input_Lieferant!B44)</f>
        <v>36</v>
      </c>
      <c r="B37" s="160" t="str">
        <f>_xlfn.IFNA(INDEX('Systemmanager - Datenassistent'!$B$9:$BW$159,MATCH($A37,Input_Lieferant!$B$9:$B$158,0),MATCH(B$1,'Systemmanager - Datenassistent'!$B$8:$BW$8,0)), "") &amp; ""</f>
        <v>0420</v>
      </c>
      <c r="C37" s="164"/>
      <c r="D37" s="164"/>
      <c r="E37" s="164"/>
      <c r="F37" s="164"/>
      <c r="G37" s="164"/>
      <c r="H37" s="164"/>
      <c r="I37" s="164"/>
      <c r="J37" s="164"/>
      <c r="K37" s="164"/>
      <c r="L37" s="164"/>
      <c r="M37" s="164"/>
      <c r="N37" s="160" t="str">
        <f t="shared" si="2"/>
        <v>ND</v>
      </c>
      <c r="O37" s="164"/>
      <c r="P37" s="164"/>
      <c r="Q37" s="160">
        <f>_xlfn.IFNA(INDEX(Input_Lieferant!$D$9:$BE$158,MATCH($A37,Input_Lieferant!$B$9:$B$158,0),MATCH(Q$1,Input_Lieferant!$D$8:$BE$8,0)), "")</f>
        <v>60</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X</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f>IF(Input_Lieferant!B45="","",Input_Lieferant!B45)</f>
        <v>37</v>
      </c>
      <c r="B38" s="160" t="str">
        <f>_xlfn.IFNA(INDEX('Systemmanager - Datenassistent'!$B$9:$BW$159,MATCH($A38,Input_Lieferant!$B$9:$B$158,0),MATCH(B$1,'Systemmanager - Datenassistent'!$B$8:$BW$8,0)), "") &amp; ""</f>
        <v>0420</v>
      </c>
      <c r="C38" s="164"/>
      <c r="D38" s="164"/>
      <c r="E38" s="164"/>
      <c r="F38" s="164"/>
      <c r="G38" s="164"/>
      <c r="H38" s="164"/>
      <c r="I38" s="164"/>
      <c r="J38" s="164"/>
      <c r="K38" s="164"/>
      <c r="L38" s="164"/>
      <c r="M38" s="164"/>
      <c r="N38" s="160" t="str">
        <f t="shared" si="2"/>
        <v>ND</v>
      </c>
      <c r="O38" s="164"/>
      <c r="P38" s="164"/>
      <c r="Q38" s="160">
        <f>_xlfn.IFNA(INDEX(Input_Lieferant!$D$9:$BE$158,MATCH($A38,Input_Lieferant!$B$9:$B$158,0),MATCH(Q$1,Input_Lieferant!$D$8:$BE$8,0)), "")</f>
        <v>60</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X</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f>IF(Input_Lieferant!B46="","",Input_Lieferant!B46)</f>
        <v>38</v>
      </c>
      <c r="B39" s="160" t="str">
        <f>_xlfn.IFNA(INDEX('Systemmanager - Datenassistent'!$B$9:$BW$159,MATCH($A39,Input_Lieferant!$B$9:$B$158,0),MATCH(B$1,'Systemmanager - Datenassistent'!$B$8:$BW$8,0)), "") &amp; ""</f>
        <v>0420</v>
      </c>
      <c r="C39" s="164"/>
      <c r="D39" s="164"/>
      <c r="E39" s="164"/>
      <c r="F39" s="164"/>
      <c r="G39" s="164"/>
      <c r="H39" s="164"/>
      <c r="I39" s="164"/>
      <c r="J39" s="164"/>
      <c r="K39" s="164"/>
      <c r="L39" s="164"/>
      <c r="M39" s="164"/>
      <c r="N39" s="160" t="str">
        <f t="shared" si="2"/>
        <v>ND</v>
      </c>
      <c r="O39" s="164"/>
      <c r="P39" s="164"/>
      <c r="Q39" s="160">
        <f>_xlfn.IFNA(INDEX(Input_Lieferant!$D$9:$BE$158,MATCH($A39,Input_Lieferant!$B$9:$B$158,0),MATCH(Q$1,Input_Lieferant!$D$8:$BE$8,0)), "")</f>
        <v>60</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X</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f>IF(Input_Lieferant!B47="","",Input_Lieferant!B47)</f>
        <v>39</v>
      </c>
      <c r="B40" s="160" t="str">
        <f>_xlfn.IFNA(INDEX('Systemmanager - Datenassistent'!$B$9:$BW$159,MATCH($A40,Input_Lieferant!$B$9:$B$158,0),MATCH(B$1,'Systemmanager - Datenassistent'!$B$8:$BW$8,0)), "") &amp; ""</f>
        <v>0420</v>
      </c>
      <c r="C40" s="164"/>
      <c r="D40" s="164"/>
      <c r="E40" s="164"/>
      <c r="F40" s="164"/>
      <c r="G40" s="164"/>
      <c r="H40" s="164"/>
      <c r="I40" s="164"/>
      <c r="J40" s="164"/>
      <c r="K40" s="164"/>
      <c r="L40" s="164"/>
      <c r="M40" s="164"/>
      <c r="N40" s="160" t="str">
        <f t="shared" si="2"/>
        <v>ND</v>
      </c>
      <c r="O40" s="164"/>
      <c r="P40" s="164"/>
      <c r="Q40" s="160">
        <f>_xlfn.IFNA(INDEX(Input_Lieferant!$D$9:$BE$158,MATCH($A40,Input_Lieferant!$B$9:$B$158,0),MATCH(Q$1,Input_Lieferant!$D$8:$BE$8,0)), "")</f>
        <v>60</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X</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f>IF(Input_Lieferant!B48="","",Input_Lieferant!B48)</f>
        <v>40</v>
      </c>
      <c r="B41" s="160" t="str">
        <f>_xlfn.IFNA(INDEX('Systemmanager - Datenassistent'!$B$9:$BW$159,MATCH($A41,Input_Lieferant!$B$9:$B$158,0),MATCH(B$1,'Systemmanager - Datenassistent'!$B$8:$BW$8,0)), "") &amp; ""</f>
        <v>0420</v>
      </c>
      <c r="C41" s="164"/>
      <c r="D41" s="164"/>
      <c r="E41" s="164"/>
      <c r="F41" s="164"/>
      <c r="G41" s="164"/>
      <c r="H41" s="164"/>
      <c r="I41" s="164"/>
      <c r="J41" s="164"/>
      <c r="K41" s="164"/>
      <c r="L41" s="164"/>
      <c r="M41" s="164"/>
      <c r="N41" s="160" t="str">
        <f t="shared" si="2"/>
        <v>ND</v>
      </c>
      <c r="O41" s="164"/>
      <c r="P41" s="164"/>
      <c r="Q41" s="160">
        <f>_xlfn.IFNA(INDEX(Input_Lieferant!$D$9:$BE$158,MATCH($A41,Input_Lieferant!$B$9:$B$158,0),MATCH(Q$1,Input_Lieferant!$D$8:$BE$8,0)), "")</f>
        <v>60</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X</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f>IF(Input_Lieferant!B49="","",Input_Lieferant!B49)</f>
        <v>41</v>
      </c>
      <c r="B42" s="160" t="str">
        <f>_xlfn.IFNA(INDEX('Systemmanager - Datenassistent'!$B$9:$BW$159,MATCH($A42,Input_Lieferant!$B$9:$B$158,0),MATCH(B$1,'Systemmanager - Datenassistent'!$B$8:$BW$8,0)), "") &amp; ""</f>
        <v>0420</v>
      </c>
      <c r="C42" s="164"/>
      <c r="D42" s="164"/>
      <c r="E42" s="164"/>
      <c r="F42" s="164"/>
      <c r="G42" s="164"/>
      <c r="H42" s="164"/>
      <c r="I42" s="164"/>
      <c r="J42" s="164"/>
      <c r="K42" s="164"/>
      <c r="L42" s="164"/>
      <c r="M42" s="164"/>
      <c r="N42" s="160" t="str">
        <f t="shared" si="2"/>
        <v>ND</v>
      </c>
      <c r="O42" s="164"/>
      <c r="P42" s="164"/>
      <c r="Q42" s="160">
        <f>_xlfn.IFNA(INDEX(Input_Lieferant!$D$9:$BE$158,MATCH($A42,Input_Lieferant!$B$9:$B$158,0),MATCH(Q$1,Input_Lieferant!$D$8:$BE$8,0)), "")</f>
        <v>60</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X</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f>IF(Input_Lieferant!B50="","",Input_Lieferant!B50)</f>
        <v>42</v>
      </c>
      <c r="B43" s="160" t="str">
        <f>_xlfn.IFNA(INDEX('Systemmanager - Datenassistent'!$B$9:$BW$159,MATCH($A43,Input_Lieferant!$B$9:$B$158,0),MATCH(B$1,'Systemmanager - Datenassistent'!$B$8:$BW$8,0)), "") &amp; ""</f>
        <v>0420</v>
      </c>
      <c r="C43" s="164"/>
      <c r="D43" s="164"/>
      <c r="E43" s="164"/>
      <c r="F43" s="164"/>
      <c r="G43" s="164"/>
      <c r="H43" s="164"/>
      <c r="I43" s="164"/>
      <c r="J43" s="164"/>
      <c r="K43" s="164"/>
      <c r="L43" s="164"/>
      <c r="M43" s="164"/>
      <c r="N43" s="160" t="str">
        <f t="shared" si="2"/>
        <v>ND</v>
      </c>
      <c r="O43" s="164"/>
      <c r="P43" s="164"/>
      <c r="Q43" s="160">
        <f>_xlfn.IFNA(INDEX(Input_Lieferant!$D$9:$BE$158,MATCH($A43,Input_Lieferant!$B$9:$B$158,0),MATCH(Q$1,Input_Lieferant!$D$8:$BE$8,0)), "")</f>
        <v>60</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X</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f>IF(Input_Lieferant!B51="","",Input_Lieferant!B51)</f>
        <v>43</v>
      </c>
      <c r="B44" s="160" t="str">
        <f>_xlfn.IFNA(INDEX('Systemmanager - Datenassistent'!$B$9:$BW$159,MATCH($A44,Input_Lieferant!$B$9:$B$158,0),MATCH(B$1,'Systemmanager - Datenassistent'!$B$8:$BW$8,0)), "") &amp; ""</f>
        <v>0420</v>
      </c>
      <c r="C44" s="164"/>
      <c r="D44" s="164"/>
      <c r="E44" s="164"/>
      <c r="F44" s="164"/>
      <c r="G44" s="164"/>
      <c r="H44" s="164"/>
      <c r="I44" s="164"/>
      <c r="J44" s="164"/>
      <c r="K44" s="164"/>
      <c r="L44" s="164"/>
      <c r="M44" s="164"/>
      <c r="N44" s="160" t="str">
        <f t="shared" si="2"/>
        <v>ND</v>
      </c>
      <c r="O44" s="164"/>
      <c r="P44" s="164"/>
      <c r="Q44" s="160">
        <f>_xlfn.IFNA(INDEX(Input_Lieferant!$D$9:$BE$158,MATCH($A44,Input_Lieferant!$B$9:$B$158,0),MATCH(Q$1,Input_Lieferant!$D$8:$BE$8,0)), "")</f>
        <v>60</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X</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f>IF(Input_Lieferant!B52="","",Input_Lieferant!B52)</f>
        <v>44</v>
      </c>
      <c r="B45" s="160" t="str">
        <f>_xlfn.IFNA(INDEX('Systemmanager - Datenassistent'!$B$9:$BW$159,MATCH($A45,Input_Lieferant!$B$9:$B$158,0),MATCH(B$1,'Systemmanager - Datenassistent'!$B$8:$BW$8,0)), "") &amp; ""</f>
        <v>0420</v>
      </c>
      <c r="C45" s="164"/>
      <c r="D45" s="164"/>
      <c r="E45" s="164"/>
      <c r="F45" s="164"/>
      <c r="G45" s="164"/>
      <c r="H45" s="164"/>
      <c r="I45" s="164"/>
      <c r="J45" s="164"/>
      <c r="K45" s="164"/>
      <c r="L45" s="164"/>
      <c r="M45" s="164"/>
      <c r="N45" s="160" t="str">
        <f t="shared" si="2"/>
        <v>ND</v>
      </c>
      <c r="O45" s="164"/>
      <c r="P45" s="164"/>
      <c r="Q45" s="160">
        <f>_xlfn.IFNA(INDEX(Input_Lieferant!$D$9:$BE$158,MATCH($A45,Input_Lieferant!$B$9:$B$158,0),MATCH(Q$1,Input_Lieferant!$D$8:$BE$8,0)), "")</f>
        <v>60</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X</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f>IF(Input_Lieferant!B53="","",Input_Lieferant!B53)</f>
        <v>45</v>
      </c>
      <c r="B46" s="160" t="str">
        <f>_xlfn.IFNA(INDEX('Systemmanager - Datenassistent'!$B$9:$BW$159,MATCH($A46,Input_Lieferant!$B$9:$B$158,0),MATCH(B$1,'Systemmanager - Datenassistent'!$B$8:$BW$8,0)), "") &amp; ""</f>
        <v>0420</v>
      </c>
      <c r="C46" s="164"/>
      <c r="D46" s="164"/>
      <c r="E46" s="164"/>
      <c r="F46" s="164"/>
      <c r="G46" s="164"/>
      <c r="H46" s="164"/>
      <c r="I46" s="164"/>
      <c r="J46" s="164"/>
      <c r="K46" s="164"/>
      <c r="L46" s="164"/>
      <c r="M46" s="164"/>
      <c r="N46" s="160" t="str">
        <f t="shared" si="2"/>
        <v>ND</v>
      </c>
      <c r="O46" s="164"/>
      <c r="P46" s="164"/>
      <c r="Q46" s="160">
        <f>_xlfn.IFNA(INDEX(Input_Lieferant!$D$9:$BE$158,MATCH($A46,Input_Lieferant!$B$9:$B$158,0),MATCH(Q$1,Input_Lieferant!$D$8:$BE$8,0)), "")</f>
        <v>60</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X</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f>IF(Input_Lieferant!B54="","",Input_Lieferant!B54)</f>
        <v>46</v>
      </c>
      <c r="B47" s="160" t="str">
        <f>_xlfn.IFNA(INDEX('Systemmanager - Datenassistent'!$B$9:$BW$159,MATCH($A47,Input_Lieferant!$B$9:$B$158,0),MATCH(B$1,'Systemmanager - Datenassistent'!$B$8:$BW$8,0)), "") &amp; ""</f>
        <v>0420</v>
      </c>
      <c r="C47" s="164"/>
      <c r="D47" s="164"/>
      <c r="E47" s="164"/>
      <c r="F47" s="164"/>
      <c r="G47" s="164"/>
      <c r="H47" s="164"/>
      <c r="I47" s="164"/>
      <c r="J47" s="164"/>
      <c r="K47" s="164"/>
      <c r="L47" s="164"/>
      <c r="M47" s="164"/>
      <c r="N47" s="160" t="str">
        <f t="shared" si="2"/>
        <v>ND</v>
      </c>
      <c r="O47" s="164"/>
      <c r="P47" s="164"/>
      <c r="Q47" s="160">
        <f>_xlfn.IFNA(INDEX(Input_Lieferant!$D$9:$BE$158,MATCH($A47,Input_Lieferant!$B$9:$B$158,0),MATCH(Q$1,Input_Lieferant!$D$8:$BE$8,0)), "")</f>
        <v>60</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X</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f>IF(Input_Lieferant!B55="","",Input_Lieferant!B55)</f>
        <v>47</v>
      </c>
      <c r="B48" s="160" t="str">
        <f>_xlfn.IFNA(INDEX('Systemmanager - Datenassistent'!$B$9:$BW$159,MATCH($A48,Input_Lieferant!$B$9:$B$158,0),MATCH(B$1,'Systemmanager - Datenassistent'!$B$8:$BW$8,0)), "") &amp; ""</f>
        <v>0420</v>
      </c>
      <c r="C48" s="164"/>
      <c r="D48" s="164"/>
      <c r="E48" s="164"/>
      <c r="F48" s="164"/>
      <c r="G48" s="164"/>
      <c r="H48" s="164"/>
      <c r="I48" s="164"/>
      <c r="J48" s="164"/>
      <c r="K48" s="164"/>
      <c r="L48" s="164"/>
      <c r="M48" s="164"/>
      <c r="N48" s="160" t="str">
        <f t="shared" si="2"/>
        <v>ND</v>
      </c>
      <c r="O48" s="164"/>
      <c r="P48" s="164"/>
      <c r="Q48" s="160">
        <f>_xlfn.IFNA(INDEX(Input_Lieferant!$D$9:$BE$158,MATCH($A48,Input_Lieferant!$B$9:$B$158,0),MATCH(Q$1,Input_Lieferant!$D$8:$BE$8,0)), "")</f>
        <v>60</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X</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f>IF(Input_Lieferant!B56="","",Input_Lieferant!B56)</f>
        <v>48</v>
      </c>
      <c r="B49" s="160" t="str">
        <f>_xlfn.IFNA(INDEX('Systemmanager - Datenassistent'!$B$9:$BW$159,MATCH($A49,Input_Lieferant!$B$9:$B$158,0),MATCH(B$1,'Systemmanager - Datenassistent'!$B$8:$BW$8,0)), "") &amp; ""</f>
        <v>0420</v>
      </c>
      <c r="C49" s="164"/>
      <c r="D49" s="164"/>
      <c r="E49" s="164"/>
      <c r="F49" s="164"/>
      <c r="G49" s="164"/>
      <c r="H49" s="164"/>
      <c r="I49" s="164"/>
      <c r="J49" s="164"/>
      <c r="K49" s="164"/>
      <c r="L49" s="164"/>
      <c r="M49" s="164"/>
      <c r="N49" s="160" t="str">
        <f t="shared" si="2"/>
        <v>ND</v>
      </c>
      <c r="O49" s="164"/>
      <c r="P49" s="164"/>
      <c r="Q49" s="160">
        <f>_xlfn.IFNA(INDEX(Input_Lieferant!$D$9:$BE$158,MATCH($A49,Input_Lieferant!$B$9:$B$158,0),MATCH(Q$1,Input_Lieferant!$D$8:$BE$8,0)), "")</f>
        <v>60</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X</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f>IF(Input_Lieferant!B57="","",Input_Lieferant!B57)</f>
        <v>49</v>
      </c>
      <c r="B50" s="160" t="str">
        <f>_xlfn.IFNA(INDEX('Systemmanager - Datenassistent'!$B$9:$BW$159,MATCH($A50,Input_Lieferant!$B$9:$B$158,0),MATCH(B$1,'Systemmanager - Datenassistent'!$B$8:$BW$8,0)), "") &amp; ""</f>
        <v>0420</v>
      </c>
      <c r="C50" s="164"/>
      <c r="D50" s="164"/>
      <c r="E50" s="164"/>
      <c r="F50" s="164"/>
      <c r="G50" s="164"/>
      <c r="H50" s="164"/>
      <c r="I50" s="164"/>
      <c r="J50" s="164"/>
      <c r="K50" s="164"/>
      <c r="L50" s="164"/>
      <c r="M50" s="164"/>
      <c r="N50" s="160" t="str">
        <f t="shared" si="2"/>
        <v>ND</v>
      </c>
      <c r="O50" s="164"/>
      <c r="P50" s="164"/>
      <c r="Q50" s="160">
        <f>_xlfn.IFNA(INDEX(Input_Lieferant!$D$9:$BE$158,MATCH($A50,Input_Lieferant!$B$9:$B$158,0),MATCH(Q$1,Input_Lieferant!$D$8:$BE$8,0)), "")</f>
        <v>60</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X</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f>IF(Input_Lieferant!B58="","",Input_Lieferant!B58)</f>
        <v>50</v>
      </c>
      <c r="B51" s="160" t="str">
        <f>_xlfn.IFNA(INDEX('Systemmanager - Datenassistent'!$B$9:$BW$159,MATCH($A51,Input_Lieferant!$B$9:$B$158,0),MATCH(B$1,'Systemmanager - Datenassistent'!$B$8:$BW$8,0)), "") &amp; ""</f>
        <v>0420</v>
      </c>
      <c r="C51" s="164"/>
      <c r="D51" s="164"/>
      <c r="E51" s="164"/>
      <c r="F51" s="164"/>
      <c r="G51" s="164"/>
      <c r="H51" s="164"/>
      <c r="I51" s="164"/>
      <c r="J51" s="164"/>
      <c r="K51" s="164"/>
      <c r="L51" s="164"/>
      <c r="M51" s="164"/>
      <c r="N51" s="160" t="str">
        <f t="shared" si="2"/>
        <v>ND</v>
      </c>
      <c r="O51" s="164"/>
      <c r="P51" s="164"/>
      <c r="Q51" s="160">
        <f>_xlfn.IFNA(INDEX(Input_Lieferant!$D$9:$BE$158,MATCH($A51,Input_Lieferant!$B$9:$B$158,0),MATCH(Q$1,Input_Lieferant!$D$8:$BE$8,0)), "")</f>
        <v>60</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X</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7" t="s">
        <v>1</v>
      </c>
      <c r="B1" s="367" t="s">
        <v>33197</v>
      </c>
      <c r="C1" s="367" t="s">
        <v>33196</v>
      </c>
      <c r="D1" s="365" t="s">
        <v>33298</v>
      </c>
      <c r="E1" s="365" t="s">
        <v>34788</v>
      </c>
      <c r="F1" s="365" t="s">
        <v>34787</v>
      </c>
      <c r="G1" s="365" t="s">
        <v>34786</v>
      </c>
      <c r="H1" s="365" t="s">
        <v>34785</v>
      </c>
      <c r="I1" s="365" t="s">
        <v>34784</v>
      </c>
      <c r="J1" s="365" t="s">
        <v>34783</v>
      </c>
      <c r="K1" s="365" t="s">
        <v>34782</v>
      </c>
      <c r="L1" s="365" t="s">
        <v>34781</v>
      </c>
      <c r="M1" s="365" t="s">
        <v>34780</v>
      </c>
      <c r="N1" s="365" t="s">
        <v>34779</v>
      </c>
      <c r="O1" s="365" t="s">
        <v>34778</v>
      </c>
      <c r="P1" s="365" t="s">
        <v>34777</v>
      </c>
      <c r="Q1" s="366" t="s">
        <v>33181</v>
      </c>
      <c r="R1" s="365" t="s">
        <v>34776</v>
      </c>
      <c r="S1" s="365" t="s">
        <v>34775</v>
      </c>
      <c r="T1" s="365" t="s">
        <v>34774</v>
      </c>
      <c r="U1" s="365" t="s">
        <v>34773</v>
      </c>
      <c r="V1" s="365" t="s">
        <v>34772</v>
      </c>
      <c r="W1" s="365" t="s">
        <v>34771</v>
      </c>
      <c r="X1" s="365" t="s">
        <v>34770</v>
      </c>
      <c r="Y1" s="365" t="s">
        <v>34769</v>
      </c>
      <c r="Z1" s="365" t="s">
        <v>34768</v>
      </c>
      <c r="AA1" s="365" t="s">
        <v>34767</v>
      </c>
      <c r="AB1" s="365" t="s">
        <v>34766</v>
      </c>
      <c r="AC1" s="365" t="s">
        <v>34765</v>
      </c>
      <c r="AD1" s="365" t="s">
        <v>34764</v>
      </c>
      <c r="AE1" s="365" t="s">
        <v>34763</v>
      </c>
      <c r="AF1" s="365" t="s">
        <v>34762</v>
      </c>
      <c r="AG1" s="365" t="s">
        <v>34761</v>
      </c>
      <c r="AH1" s="365" t="s">
        <v>34760</v>
      </c>
      <c r="AI1" s="365" t="s">
        <v>34759</v>
      </c>
      <c r="AJ1" s="365" t="s">
        <v>34758</v>
      </c>
      <c r="AK1" s="365" t="s">
        <v>34757</v>
      </c>
      <c r="AL1" s="365" t="s">
        <v>34756</v>
      </c>
      <c r="AM1" s="365" t="s">
        <v>34755</v>
      </c>
      <c r="AN1" s="365" t="s">
        <v>34754</v>
      </c>
      <c r="AO1" s="365" t="s">
        <v>34753</v>
      </c>
      <c r="AP1" s="365" t="s">
        <v>34752</v>
      </c>
      <c r="AQ1" s="365" t="s">
        <v>34751</v>
      </c>
      <c r="AR1" s="365" t="s">
        <v>34750</v>
      </c>
      <c r="AS1" s="365" t="s">
        <v>34749</v>
      </c>
      <c r="AT1" s="365" t="s">
        <v>34748</v>
      </c>
      <c r="AU1" s="365" t="s">
        <v>34747</v>
      </c>
      <c r="AV1" s="365" t="s">
        <v>34746</v>
      </c>
      <c r="AW1" s="365" t="s">
        <v>34745</v>
      </c>
      <c r="AX1" s="365" t="s">
        <v>34744</v>
      </c>
      <c r="AY1" s="365" t="s">
        <v>34743</v>
      </c>
      <c r="AZ1" s="365" t="s">
        <v>34605</v>
      </c>
      <c r="BA1" s="365" t="s">
        <v>34574</v>
      </c>
      <c r="BB1" s="365" t="s">
        <v>34742</v>
      </c>
      <c r="BC1" s="365" t="s">
        <v>34741</v>
      </c>
      <c r="BD1" s="365" t="s">
        <v>34740</v>
      </c>
      <c r="BE1" s="365" t="s">
        <v>34739</v>
      </c>
      <c r="BF1" s="365" t="s">
        <v>34738</v>
      </c>
      <c r="BG1" s="365" t="s">
        <v>34737</v>
      </c>
      <c r="BH1" s="365" t="s">
        <v>34736</v>
      </c>
      <c r="BI1" s="365" t="s">
        <v>34735</v>
      </c>
      <c r="BJ1" s="365" t="s">
        <v>34734</v>
      </c>
      <c r="BK1" s="365" t="s">
        <v>34733</v>
      </c>
      <c r="BL1" s="365" t="s">
        <v>34732</v>
      </c>
      <c r="BM1" s="365" t="s">
        <v>34731</v>
      </c>
      <c r="BN1" s="365" t="s">
        <v>34730</v>
      </c>
      <c r="BO1" s="365" t="s">
        <v>34729</v>
      </c>
      <c r="BP1" s="365" t="s">
        <v>34728</v>
      </c>
      <c r="BQ1" s="365" t="s">
        <v>34505</v>
      </c>
      <c r="BR1" s="365" t="s">
        <v>34727</v>
      </c>
      <c r="BS1" s="365" t="s">
        <v>34726</v>
      </c>
      <c r="BT1" s="365" t="s">
        <v>34725</v>
      </c>
      <c r="BU1" s="365" t="s">
        <v>34724</v>
      </c>
      <c r="BV1" s="365" t="s">
        <v>34723</v>
      </c>
      <c r="BW1" s="365" t="s">
        <v>34722</v>
      </c>
      <c r="BX1" s="365" t="s">
        <v>34721</v>
      </c>
      <c r="BY1" s="365" t="s">
        <v>34720</v>
      </c>
      <c r="BZ1" s="365" t="s">
        <v>34719</v>
      </c>
      <c r="CA1" s="365" t="s">
        <v>34718</v>
      </c>
      <c r="CB1" s="365" t="s">
        <v>34386</v>
      </c>
      <c r="CC1" s="364" t="s">
        <v>52</v>
      </c>
    </row>
    <row r="2" spans="1:81" x14ac:dyDescent="0.4">
      <c r="A2" s="370">
        <f>IF(Input_Lieferant!B9="","",Input_Lieferant!B9)</f>
        <v>1</v>
      </c>
      <c r="B2" s="160" t="str">
        <f>_xlfn.IFNA(INDEX('Systemmanager - Datenassistent'!$B$9:$BJ$159,MATCH($A2,Input_Lieferant!$B$9:$B$158,0),MATCH(B$1,'Systemmanager - Datenassistent'!$B$8:$BJ$8,0)), "") &amp; ""</f>
        <v>M100</v>
      </c>
      <c r="C2" s="160" t="str">
        <f>_xlfn.IFNA(INDEX('Systemmanager - Datenassistent'!$B$9:$BJ$159,MATCH($A2,Input_Lieferant!$B$9:$B$158,0),MATCH(C$1,'Systemmanager - Datenassistent'!$B$8:$BJ$8,0)), "") &amp; ""</f>
        <v>V0</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NORM</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0">
        <f>IF(Input_Lieferant!B10="","",Input_Lieferant!B10)</f>
        <v>2</v>
      </c>
      <c r="B3" s="160" t="str">
        <f>_xlfn.IFNA(INDEX('Systemmanager - Datenassistent'!$B$9:$BJ$159,MATCH($A3,Input_Lieferant!$B$9:$B$158,0),MATCH(B$1,'Systemmanager - Datenassistent'!$B$8:$BJ$8,0)), "") &amp; ""</f>
        <v>M100</v>
      </c>
      <c r="C3" s="160" t="str">
        <f>_xlfn.IFNA(INDEX('Systemmanager - Datenassistent'!$B$9:$BJ$159,MATCH($A3,Input_Lieferant!$B$9:$B$158,0),MATCH(C$1,'Systemmanager - Datenassistent'!$B$8:$BJ$8,0)), "") &amp; ""</f>
        <v>V0</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NORM</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0">
        <f>IF(Input_Lieferant!B11="","",Input_Lieferant!B11)</f>
        <v>3</v>
      </c>
      <c r="B4" s="160" t="str">
        <f>_xlfn.IFNA(INDEX('Systemmanager - Datenassistent'!$B$9:$BJ$159,MATCH($A4,Input_Lieferant!$B$9:$B$158,0),MATCH(B$1,'Systemmanager - Datenassistent'!$B$8:$BJ$8,0)), "") &amp; ""</f>
        <v>M100</v>
      </c>
      <c r="C4" s="160" t="str">
        <f>_xlfn.IFNA(INDEX('Systemmanager - Datenassistent'!$B$9:$BJ$159,MATCH($A4,Input_Lieferant!$B$9:$B$158,0),MATCH(C$1,'Systemmanager - Datenassistent'!$B$8:$BJ$8,0)), "") &amp; ""</f>
        <v>V0</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NORM</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0">
        <f>IF(Input_Lieferant!B12="","",Input_Lieferant!B12)</f>
        <v>4</v>
      </c>
      <c r="B5" s="160" t="str">
        <f>_xlfn.IFNA(INDEX('Systemmanager - Datenassistent'!$B$9:$BJ$159,MATCH($A5,Input_Lieferant!$B$9:$B$158,0),MATCH(B$1,'Systemmanager - Datenassistent'!$B$8:$BJ$8,0)), "") &amp; ""</f>
        <v>M100</v>
      </c>
      <c r="C5" s="160" t="str">
        <f>_xlfn.IFNA(INDEX('Systemmanager - Datenassistent'!$B$9:$BJ$159,MATCH($A5,Input_Lieferant!$B$9:$B$158,0),MATCH(C$1,'Systemmanager - Datenassistent'!$B$8:$BJ$8,0)), "") &amp; ""</f>
        <v>V0</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NORM</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0">
        <f>IF(Input_Lieferant!B13="","",Input_Lieferant!B13)</f>
        <v>5</v>
      </c>
      <c r="B6" s="160" t="str">
        <f>_xlfn.IFNA(INDEX('Systemmanager - Datenassistent'!$B$9:$BJ$159,MATCH($A6,Input_Lieferant!$B$9:$B$158,0),MATCH(B$1,'Systemmanager - Datenassistent'!$B$8:$BJ$8,0)), "") &amp; ""</f>
        <v>M100</v>
      </c>
      <c r="C6" s="160" t="str">
        <f>_xlfn.IFNA(INDEX('Systemmanager - Datenassistent'!$B$9:$BJ$159,MATCH($A6,Input_Lieferant!$B$9:$B$158,0),MATCH(C$1,'Systemmanager - Datenassistent'!$B$8:$BJ$8,0)), "") &amp; ""</f>
        <v>V0</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NORM</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0">
        <f>IF(Input_Lieferant!B14="","",Input_Lieferant!B14)</f>
        <v>6</v>
      </c>
      <c r="B7" s="160" t="str">
        <f>_xlfn.IFNA(INDEX('Systemmanager - Datenassistent'!$B$9:$BJ$159,MATCH($A7,Input_Lieferant!$B$9:$B$158,0),MATCH(B$1,'Systemmanager - Datenassistent'!$B$8:$BJ$8,0)), "") &amp; ""</f>
        <v>M100</v>
      </c>
      <c r="C7" s="160" t="str">
        <f>_xlfn.IFNA(INDEX('Systemmanager - Datenassistent'!$B$9:$BJ$159,MATCH($A7,Input_Lieferant!$B$9:$B$158,0),MATCH(C$1,'Systemmanager - Datenassistent'!$B$8:$BJ$8,0)), "") &amp; ""</f>
        <v>V0</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NORM</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0">
        <f>IF(Input_Lieferant!B15="","",Input_Lieferant!B15)</f>
        <v>7</v>
      </c>
      <c r="B8" s="160" t="str">
        <f>_xlfn.IFNA(INDEX('Systemmanager - Datenassistent'!$B$9:$BJ$159,MATCH($A8,Input_Lieferant!$B$9:$B$158,0),MATCH(B$1,'Systemmanager - Datenassistent'!$B$8:$BJ$8,0)), "") &amp; ""</f>
        <v>M100</v>
      </c>
      <c r="C8" s="160" t="str">
        <f>_xlfn.IFNA(INDEX('Systemmanager - Datenassistent'!$B$9:$BJ$159,MATCH($A8,Input_Lieferant!$B$9:$B$158,0),MATCH(C$1,'Systemmanager - Datenassistent'!$B$8:$BJ$8,0)), "") &amp; ""</f>
        <v>V0</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NORM</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0">
        <f>IF(Input_Lieferant!B16="","",Input_Lieferant!B16)</f>
        <v>8</v>
      </c>
      <c r="B9" s="160" t="str">
        <f>_xlfn.IFNA(INDEX('Systemmanager - Datenassistent'!$B$9:$BJ$159,MATCH($A9,Input_Lieferant!$B$9:$B$158,0),MATCH(B$1,'Systemmanager - Datenassistent'!$B$8:$BJ$8,0)), "") &amp; ""</f>
        <v>M100</v>
      </c>
      <c r="C9" s="160" t="str">
        <f>_xlfn.IFNA(INDEX('Systemmanager - Datenassistent'!$B$9:$BJ$159,MATCH($A9,Input_Lieferant!$B$9:$B$158,0),MATCH(C$1,'Systemmanager - Datenassistent'!$B$8:$BJ$8,0)), "") &amp; ""</f>
        <v>V0</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NORM</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0">
        <f>IF(Input_Lieferant!B17="","",Input_Lieferant!B17)</f>
        <v>9</v>
      </c>
      <c r="B10" s="160" t="str">
        <f>_xlfn.IFNA(INDEX('Systemmanager - Datenassistent'!$B$9:$BJ$159,MATCH($A10,Input_Lieferant!$B$9:$B$158,0),MATCH(B$1,'Systemmanager - Datenassistent'!$B$8:$BJ$8,0)), "") &amp; ""</f>
        <v>M100</v>
      </c>
      <c r="C10" s="160" t="str">
        <f>_xlfn.IFNA(INDEX('Systemmanager - Datenassistent'!$B$9:$BJ$159,MATCH($A10,Input_Lieferant!$B$9:$B$158,0),MATCH(C$1,'Systemmanager - Datenassistent'!$B$8:$BJ$8,0)), "") &amp; ""</f>
        <v>V0</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NORM</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0">
        <f>IF(Input_Lieferant!B18="","",Input_Lieferant!B18)</f>
        <v>10</v>
      </c>
      <c r="B11" s="160" t="str">
        <f>_xlfn.IFNA(INDEX('Systemmanager - Datenassistent'!$B$9:$BJ$159,MATCH($A11,Input_Lieferant!$B$9:$B$158,0),MATCH(B$1,'Systemmanager - Datenassistent'!$B$8:$BJ$8,0)), "") &amp; ""</f>
        <v>M100</v>
      </c>
      <c r="C11" s="160" t="str">
        <f>_xlfn.IFNA(INDEX('Systemmanager - Datenassistent'!$B$9:$BJ$159,MATCH($A11,Input_Lieferant!$B$9:$B$158,0),MATCH(C$1,'Systemmanager - Datenassistent'!$B$8:$BJ$8,0)), "") &amp; ""</f>
        <v>V0</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NORM</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0">
        <f>IF(Input_Lieferant!B19="","",Input_Lieferant!B19)</f>
        <v>11</v>
      </c>
      <c r="B12" s="160" t="str">
        <f>_xlfn.IFNA(INDEX('Systemmanager - Datenassistent'!$B$9:$BJ$159,MATCH($A12,Input_Lieferant!$B$9:$B$158,0),MATCH(B$1,'Systemmanager - Datenassistent'!$B$8:$BJ$8,0)), "") &amp; ""</f>
        <v>M100</v>
      </c>
      <c r="C12" s="160" t="str">
        <f>_xlfn.IFNA(INDEX('Systemmanager - Datenassistent'!$B$9:$BJ$159,MATCH($A12,Input_Lieferant!$B$9:$B$158,0),MATCH(C$1,'Systemmanager - Datenassistent'!$B$8:$BJ$8,0)), "") &amp; ""</f>
        <v>V0</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NORM</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0">
        <f>IF(Input_Lieferant!B20="","",Input_Lieferant!B20)</f>
        <v>12</v>
      </c>
      <c r="B13" s="160" t="str">
        <f>_xlfn.IFNA(INDEX('Systemmanager - Datenassistent'!$B$9:$BJ$159,MATCH($A13,Input_Lieferant!$B$9:$B$158,0),MATCH(B$1,'Systemmanager - Datenassistent'!$B$8:$BJ$8,0)), "") &amp; ""</f>
        <v>M100</v>
      </c>
      <c r="C13" s="160" t="str">
        <f>_xlfn.IFNA(INDEX('Systemmanager - Datenassistent'!$B$9:$BJ$159,MATCH($A13,Input_Lieferant!$B$9:$B$158,0),MATCH(C$1,'Systemmanager - Datenassistent'!$B$8:$BJ$8,0)), "") &amp; ""</f>
        <v>V0</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NORM</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0">
        <f>IF(Input_Lieferant!B21="","",Input_Lieferant!B21)</f>
        <v>13</v>
      </c>
      <c r="B14" s="160" t="str">
        <f>_xlfn.IFNA(INDEX('Systemmanager - Datenassistent'!$B$9:$BJ$159,MATCH($A14,Input_Lieferant!$B$9:$B$158,0),MATCH(B$1,'Systemmanager - Datenassistent'!$B$8:$BJ$8,0)), "") &amp; ""</f>
        <v>M100</v>
      </c>
      <c r="C14" s="160" t="str">
        <f>_xlfn.IFNA(INDEX('Systemmanager - Datenassistent'!$B$9:$BJ$159,MATCH($A14,Input_Lieferant!$B$9:$B$158,0),MATCH(C$1,'Systemmanager - Datenassistent'!$B$8:$BJ$8,0)), "") &amp; ""</f>
        <v>V0</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NORM</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0">
        <f>IF(Input_Lieferant!B22="","",Input_Lieferant!B22)</f>
        <v>14</v>
      </c>
      <c r="B15" s="160" t="str">
        <f>_xlfn.IFNA(INDEX('Systemmanager - Datenassistent'!$B$9:$BJ$159,MATCH($A15,Input_Lieferant!$B$9:$B$158,0),MATCH(B$1,'Systemmanager - Datenassistent'!$B$8:$BJ$8,0)), "") &amp; ""</f>
        <v>M100</v>
      </c>
      <c r="C15" s="160" t="str">
        <f>_xlfn.IFNA(INDEX('Systemmanager - Datenassistent'!$B$9:$BJ$159,MATCH($A15,Input_Lieferant!$B$9:$B$158,0),MATCH(C$1,'Systemmanager - Datenassistent'!$B$8:$BJ$8,0)), "") &amp; ""</f>
        <v>V0</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NORM</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0">
        <f>IF(Input_Lieferant!B23="","",Input_Lieferant!B23)</f>
        <v>15</v>
      </c>
      <c r="B16" s="160" t="str">
        <f>_xlfn.IFNA(INDEX('Systemmanager - Datenassistent'!$B$9:$BJ$159,MATCH($A16,Input_Lieferant!$B$9:$B$158,0),MATCH(B$1,'Systemmanager - Datenassistent'!$B$8:$BJ$8,0)), "") &amp; ""</f>
        <v>M100</v>
      </c>
      <c r="C16" s="160" t="str">
        <f>_xlfn.IFNA(INDEX('Systemmanager - Datenassistent'!$B$9:$BJ$159,MATCH($A16,Input_Lieferant!$B$9:$B$158,0),MATCH(C$1,'Systemmanager - Datenassistent'!$B$8:$BJ$8,0)), "") &amp; ""</f>
        <v>V0</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NORM</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0">
        <f>IF(Input_Lieferant!B24="","",Input_Lieferant!B24)</f>
        <v>16</v>
      </c>
      <c r="B17" s="160" t="str">
        <f>_xlfn.IFNA(INDEX('Systemmanager - Datenassistent'!$B$9:$BJ$159,MATCH($A17,Input_Lieferant!$B$9:$B$158,0),MATCH(B$1,'Systemmanager - Datenassistent'!$B$8:$BJ$8,0)), "") &amp; ""</f>
        <v>M100</v>
      </c>
      <c r="C17" s="160" t="str">
        <f>_xlfn.IFNA(INDEX('Systemmanager - Datenassistent'!$B$9:$BJ$159,MATCH($A17,Input_Lieferant!$B$9:$B$158,0),MATCH(C$1,'Systemmanager - Datenassistent'!$B$8:$BJ$8,0)), "") &amp; ""</f>
        <v>V0</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NORM</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0">
        <f>IF(Input_Lieferant!B25="","",Input_Lieferant!B25)</f>
        <v>17</v>
      </c>
      <c r="B18" s="160" t="str">
        <f>_xlfn.IFNA(INDEX('Systemmanager - Datenassistent'!$B$9:$BJ$159,MATCH($A18,Input_Lieferant!$B$9:$B$158,0),MATCH(B$1,'Systemmanager - Datenassistent'!$B$8:$BJ$8,0)), "") &amp; ""</f>
        <v>M100</v>
      </c>
      <c r="C18" s="160" t="str">
        <f>_xlfn.IFNA(INDEX('Systemmanager - Datenassistent'!$B$9:$BJ$159,MATCH($A18,Input_Lieferant!$B$9:$B$158,0),MATCH(C$1,'Systemmanager - Datenassistent'!$B$8:$BJ$8,0)), "") &amp; ""</f>
        <v>V0</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NORM</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0">
        <f>IF(Input_Lieferant!B26="","",Input_Lieferant!B26)</f>
        <v>18</v>
      </c>
      <c r="B19" s="160" t="str">
        <f>_xlfn.IFNA(INDEX('Systemmanager - Datenassistent'!$B$9:$BJ$159,MATCH($A19,Input_Lieferant!$B$9:$B$158,0),MATCH(B$1,'Systemmanager - Datenassistent'!$B$8:$BJ$8,0)), "") &amp; ""</f>
        <v>M100</v>
      </c>
      <c r="C19" s="160" t="str">
        <f>_xlfn.IFNA(INDEX('Systemmanager - Datenassistent'!$B$9:$BJ$159,MATCH($A19,Input_Lieferant!$B$9:$B$158,0),MATCH(C$1,'Systemmanager - Datenassistent'!$B$8:$BJ$8,0)), "") &amp; ""</f>
        <v>V0</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NORM</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0">
        <f>IF(Input_Lieferant!B27="","",Input_Lieferant!B27)</f>
        <v>19</v>
      </c>
      <c r="B20" s="160" t="str">
        <f>_xlfn.IFNA(INDEX('Systemmanager - Datenassistent'!$B$9:$BJ$159,MATCH($A20,Input_Lieferant!$B$9:$B$158,0),MATCH(B$1,'Systemmanager - Datenassistent'!$B$8:$BJ$8,0)), "") &amp; ""</f>
        <v>M100</v>
      </c>
      <c r="C20" s="160" t="str">
        <f>_xlfn.IFNA(INDEX('Systemmanager - Datenassistent'!$B$9:$BJ$159,MATCH($A20,Input_Lieferant!$B$9:$B$158,0),MATCH(C$1,'Systemmanager - Datenassistent'!$B$8:$BJ$8,0)), "") &amp; ""</f>
        <v>V0</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NORM</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0">
        <f>IF(Input_Lieferant!B28="","",Input_Lieferant!B28)</f>
        <v>20</v>
      </c>
      <c r="B21" s="160" t="str">
        <f>_xlfn.IFNA(INDEX('Systemmanager - Datenassistent'!$B$9:$BJ$159,MATCH($A21,Input_Lieferant!$B$9:$B$158,0),MATCH(B$1,'Systemmanager - Datenassistent'!$B$8:$BJ$8,0)), "") &amp; ""</f>
        <v>M100</v>
      </c>
      <c r="C21" s="160" t="str">
        <f>_xlfn.IFNA(INDEX('Systemmanager - Datenassistent'!$B$9:$BJ$159,MATCH($A21,Input_Lieferant!$B$9:$B$158,0),MATCH(C$1,'Systemmanager - Datenassistent'!$B$8:$BJ$8,0)), "") &amp; ""</f>
        <v>V0</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NORM</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0">
        <f>IF(Input_Lieferant!B29="","",Input_Lieferant!B29)</f>
        <v>21</v>
      </c>
      <c r="B22" s="160" t="str">
        <f>_xlfn.IFNA(INDEX('Systemmanager - Datenassistent'!$B$9:$BJ$159,MATCH($A22,Input_Lieferant!$B$9:$B$158,0),MATCH(B$1,'Systemmanager - Datenassistent'!$B$8:$BJ$8,0)), "") &amp; ""</f>
        <v>M100</v>
      </c>
      <c r="C22" s="160" t="str">
        <f>_xlfn.IFNA(INDEX('Systemmanager - Datenassistent'!$B$9:$BJ$159,MATCH($A22,Input_Lieferant!$B$9:$B$158,0),MATCH(C$1,'Systemmanager - Datenassistent'!$B$8:$BJ$8,0)), "") &amp; ""</f>
        <v>V0</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NORM</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0">
        <f>IF(Input_Lieferant!B30="","",Input_Lieferant!B30)</f>
        <v>22</v>
      </c>
      <c r="B23" s="160" t="str">
        <f>_xlfn.IFNA(INDEX('Systemmanager - Datenassistent'!$B$9:$BJ$159,MATCH($A23,Input_Lieferant!$B$9:$B$158,0),MATCH(B$1,'Systemmanager - Datenassistent'!$B$8:$BJ$8,0)), "") &amp; ""</f>
        <v>M100</v>
      </c>
      <c r="C23" s="160" t="str">
        <f>_xlfn.IFNA(INDEX('Systemmanager - Datenassistent'!$B$9:$BJ$159,MATCH($A23,Input_Lieferant!$B$9:$B$158,0),MATCH(C$1,'Systemmanager - Datenassistent'!$B$8:$BJ$8,0)), "") &amp; ""</f>
        <v>V0</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NORM</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0">
        <f>IF(Input_Lieferant!B31="","",Input_Lieferant!B31)</f>
        <v>23</v>
      </c>
      <c r="B24" s="160" t="str">
        <f>_xlfn.IFNA(INDEX('Systemmanager - Datenassistent'!$B$9:$BJ$159,MATCH($A24,Input_Lieferant!$B$9:$B$158,0),MATCH(B$1,'Systemmanager - Datenassistent'!$B$8:$BJ$8,0)), "") &amp; ""</f>
        <v>M100</v>
      </c>
      <c r="C24" s="160" t="str">
        <f>_xlfn.IFNA(INDEX('Systemmanager - Datenassistent'!$B$9:$BJ$159,MATCH($A24,Input_Lieferant!$B$9:$B$158,0),MATCH(C$1,'Systemmanager - Datenassistent'!$B$8:$BJ$8,0)), "") &amp; ""</f>
        <v>V0</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NORM</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0">
        <f>IF(Input_Lieferant!B32="","",Input_Lieferant!B32)</f>
        <v>24</v>
      </c>
      <c r="B25" s="160" t="str">
        <f>_xlfn.IFNA(INDEX('Systemmanager - Datenassistent'!$B$9:$BJ$159,MATCH($A25,Input_Lieferant!$B$9:$B$158,0),MATCH(B$1,'Systemmanager - Datenassistent'!$B$8:$BJ$8,0)), "") &amp; ""</f>
        <v>M100</v>
      </c>
      <c r="C25" s="160" t="str">
        <f>_xlfn.IFNA(INDEX('Systemmanager - Datenassistent'!$B$9:$BJ$159,MATCH($A25,Input_Lieferant!$B$9:$B$158,0),MATCH(C$1,'Systemmanager - Datenassistent'!$B$8:$BJ$8,0)), "") &amp; ""</f>
        <v>V0</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NORM</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0">
        <f>IF(Input_Lieferant!B33="","",Input_Lieferant!B33)</f>
        <v>25</v>
      </c>
      <c r="B26" s="160" t="str">
        <f>_xlfn.IFNA(INDEX('Systemmanager - Datenassistent'!$B$9:$BJ$159,MATCH($A26,Input_Lieferant!$B$9:$B$158,0),MATCH(B$1,'Systemmanager - Datenassistent'!$B$8:$BJ$8,0)), "") &amp; ""</f>
        <v>M100</v>
      </c>
      <c r="C26" s="160" t="str">
        <f>_xlfn.IFNA(INDEX('Systemmanager - Datenassistent'!$B$9:$BJ$159,MATCH($A26,Input_Lieferant!$B$9:$B$158,0),MATCH(C$1,'Systemmanager - Datenassistent'!$B$8:$BJ$8,0)), "") &amp; ""</f>
        <v>V0</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NORM</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0">
        <f>IF(Input_Lieferant!B34="","",Input_Lieferant!B34)</f>
        <v>26</v>
      </c>
      <c r="B27" s="160" t="str">
        <f>_xlfn.IFNA(INDEX('Systemmanager - Datenassistent'!$B$9:$BJ$159,MATCH($A27,Input_Lieferant!$B$9:$B$158,0),MATCH(B$1,'Systemmanager - Datenassistent'!$B$8:$BJ$8,0)), "") &amp; ""</f>
        <v>M100</v>
      </c>
      <c r="C27" s="160" t="str">
        <f>_xlfn.IFNA(INDEX('Systemmanager - Datenassistent'!$B$9:$BJ$159,MATCH($A27,Input_Lieferant!$B$9:$B$158,0),MATCH(C$1,'Systemmanager - Datenassistent'!$B$8:$BJ$8,0)), "") &amp; ""</f>
        <v>V0</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NORM</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0">
        <f>IF(Input_Lieferant!B35="","",Input_Lieferant!B35)</f>
        <v>27</v>
      </c>
      <c r="B28" s="160" t="str">
        <f>_xlfn.IFNA(INDEX('Systemmanager - Datenassistent'!$B$9:$BJ$159,MATCH($A28,Input_Lieferant!$B$9:$B$158,0),MATCH(B$1,'Systemmanager - Datenassistent'!$B$8:$BJ$8,0)), "") &amp; ""</f>
        <v>M100</v>
      </c>
      <c r="C28" s="160" t="str">
        <f>_xlfn.IFNA(INDEX('Systemmanager - Datenassistent'!$B$9:$BJ$159,MATCH($A28,Input_Lieferant!$B$9:$B$158,0),MATCH(C$1,'Systemmanager - Datenassistent'!$B$8:$BJ$8,0)), "") &amp; ""</f>
        <v>V0</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NORM</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0">
        <f>IF(Input_Lieferant!B36="","",Input_Lieferant!B36)</f>
        <v>28</v>
      </c>
      <c r="B29" s="160" t="str">
        <f>_xlfn.IFNA(INDEX('Systemmanager - Datenassistent'!$B$9:$BJ$159,MATCH($A29,Input_Lieferant!$B$9:$B$158,0),MATCH(B$1,'Systemmanager - Datenassistent'!$B$8:$BJ$8,0)), "") &amp; ""</f>
        <v>M100</v>
      </c>
      <c r="C29" s="160" t="str">
        <f>_xlfn.IFNA(INDEX('Systemmanager - Datenassistent'!$B$9:$BJ$159,MATCH($A29,Input_Lieferant!$B$9:$B$158,0),MATCH(C$1,'Systemmanager - Datenassistent'!$B$8:$BJ$8,0)), "") &amp; ""</f>
        <v>V0</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NORM</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0">
        <f>IF(Input_Lieferant!B37="","",Input_Lieferant!B37)</f>
        <v>29</v>
      </c>
      <c r="B30" s="160" t="str">
        <f>_xlfn.IFNA(INDEX('Systemmanager - Datenassistent'!$B$9:$BJ$159,MATCH($A30,Input_Lieferant!$B$9:$B$158,0),MATCH(B$1,'Systemmanager - Datenassistent'!$B$8:$BJ$8,0)), "") &amp; ""</f>
        <v>M100</v>
      </c>
      <c r="C30" s="160" t="str">
        <f>_xlfn.IFNA(INDEX('Systemmanager - Datenassistent'!$B$9:$BJ$159,MATCH($A30,Input_Lieferant!$B$9:$B$158,0),MATCH(C$1,'Systemmanager - Datenassistent'!$B$8:$BJ$8,0)), "") &amp; ""</f>
        <v>V0</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NORM</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0">
        <f>IF(Input_Lieferant!B38="","",Input_Lieferant!B38)</f>
        <v>30</v>
      </c>
      <c r="B31" s="160" t="str">
        <f>_xlfn.IFNA(INDEX('Systemmanager - Datenassistent'!$B$9:$BJ$159,MATCH($A31,Input_Lieferant!$B$9:$B$158,0),MATCH(B$1,'Systemmanager - Datenassistent'!$B$8:$BJ$8,0)), "") &amp; ""</f>
        <v>M100</v>
      </c>
      <c r="C31" s="160" t="str">
        <f>_xlfn.IFNA(INDEX('Systemmanager - Datenassistent'!$B$9:$BJ$159,MATCH($A31,Input_Lieferant!$B$9:$B$158,0),MATCH(C$1,'Systemmanager - Datenassistent'!$B$8:$BJ$8,0)), "") &amp; ""</f>
        <v>V0</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NORM</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0">
        <f>IF(Input_Lieferant!B39="","",Input_Lieferant!B39)</f>
        <v>31</v>
      </c>
      <c r="B32" s="160" t="str">
        <f>_xlfn.IFNA(INDEX('Systemmanager - Datenassistent'!$B$9:$BJ$159,MATCH($A32,Input_Lieferant!$B$9:$B$158,0),MATCH(B$1,'Systemmanager - Datenassistent'!$B$8:$BJ$8,0)), "") &amp; ""</f>
        <v>M100</v>
      </c>
      <c r="C32" s="160" t="str">
        <f>_xlfn.IFNA(INDEX('Systemmanager - Datenassistent'!$B$9:$BJ$159,MATCH($A32,Input_Lieferant!$B$9:$B$158,0),MATCH(C$1,'Systemmanager - Datenassistent'!$B$8:$BJ$8,0)), "") &amp; ""</f>
        <v>V0</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NORM</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0">
        <f>IF(Input_Lieferant!B40="","",Input_Lieferant!B40)</f>
        <v>32</v>
      </c>
      <c r="B33" s="160" t="str">
        <f>_xlfn.IFNA(INDEX('Systemmanager - Datenassistent'!$B$9:$BJ$159,MATCH($A33,Input_Lieferant!$B$9:$B$158,0),MATCH(B$1,'Systemmanager - Datenassistent'!$B$8:$BJ$8,0)), "") &amp; ""</f>
        <v>M100</v>
      </c>
      <c r="C33" s="160" t="str">
        <f>_xlfn.IFNA(INDEX('Systemmanager - Datenassistent'!$B$9:$BJ$159,MATCH($A33,Input_Lieferant!$B$9:$B$158,0),MATCH(C$1,'Systemmanager - Datenassistent'!$B$8:$BJ$8,0)), "") &amp; ""</f>
        <v>V0</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NORM</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0">
        <f>IF(Input_Lieferant!B41="","",Input_Lieferant!B41)</f>
        <v>33</v>
      </c>
      <c r="B34" s="160" t="str">
        <f>_xlfn.IFNA(INDEX('Systemmanager - Datenassistent'!$B$9:$BJ$159,MATCH($A34,Input_Lieferant!$B$9:$B$158,0),MATCH(B$1,'Systemmanager - Datenassistent'!$B$8:$BJ$8,0)), "") &amp; ""</f>
        <v>M100</v>
      </c>
      <c r="C34" s="160" t="str">
        <f>_xlfn.IFNA(INDEX('Systemmanager - Datenassistent'!$B$9:$BJ$159,MATCH($A34,Input_Lieferant!$B$9:$B$158,0),MATCH(C$1,'Systemmanager - Datenassistent'!$B$8:$BJ$8,0)), "") &amp; ""</f>
        <v>V0</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NORM</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0">
        <f>IF(Input_Lieferant!B42="","",Input_Lieferant!B42)</f>
        <v>34</v>
      </c>
      <c r="B35" s="160" t="str">
        <f>_xlfn.IFNA(INDEX('Systemmanager - Datenassistent'!$B$9:$BJ$159,MATCH($A35,Input_Lieferant!$B$9:$B$158,0),MATCH(B$1,'Systemmanager - Datenassistent'!$B$8:$BJ$8,0)), "") &amp; ""</f>
        <v>M100</v>
      </c>
      <c r="C35" s="160" t="str">
        <f>_xlfn.IFNA(INDEX('Systemmanager - Datenassistent'!$B$9:$BJ$159,MATCH($A35,Input_Lieferant!$B$9:$B$158,0),MATCH(C$1,'Systemmanager - Datenassistent'!$B$8:$BJ$8,0)), "") &amp; ""</f>
        <v>V0</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NORM</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0">
        <f>IF(Input_Lieferant!B43="","",Input_Lieferant!B43)</f>
        <v>35</v>
      </c>
      <c r="B36" s="160" t="str">
        <f>_xlfn.IFNA(INDEX('Systemmanager - Datenassistent'!$B$9:$BJ$159,MATCH($A36,Input_Lieferant!$B$9:$B$158,0),MATCH(B$1,'Systemmanager - Datenassistent'!$B$8:$BJ$8,0)), "") &amp; ""</f>
        <v>M100</v>
      </c>
      <c r="C36" s="160" t="str">
        <f>_xlfn.IFNA(INDEX('Systemmanager - Datenassistent'!$B$9:$BJ$159,MATCH($A36,Input_Lieferant!$B$9:$B$158,0),MATCH(C$1,'Systemmanager - Datenassistent'!$B$8:$BJ$8,0)), "") &amp; ""</f>
        <v>V0</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NORM</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0">
        <f>IF(Input_Lieferant!B44="","",Input_Lieferant!B44)</f>
        <v>36</v>
      </c>
      <c r="B37" s="160" t="str">
        <f>_xlfn.IFNA(INDEX('Systemmanager - Datenassistent'!$B$9:$BJ$159,MATCH($A37,Input_Lieferant!$B$9:$B$158,0),MATCH(B$1,'Systemmanager - Datenassistent'!$B$8:$BJ$8,0)), "") &amp; ""</f>
        <v>M100</v>
      </c>
      <c r="C37" s="160" t="str">
        <f>_xlfn.IFNA(INDEX('Systemmanager - Datenassistent'!$B$9:$BJ$159,MATCH($A37,Input_Lieferant!$B$9:$B$158,0),MATCH(C$1,'Systemmanager - Datenassistent'!$B$8:$BJ$8,0)), "") &amp; ""</f>
        <v>V0</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NORM</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0">
        <f>IF(Input_Lieferant!B45="","",Input_Lieferant!B45)</f>
        <v>37</v>
      </c>
      <c r="B38" s="160" t="str">
        <f>_xlfn.IFNA(INDEX('Systemmanager - Datenassistent'!$B$9:$BJ$159,MATCH($A38,Input_Lieferant!$B$9:$B$158,0),MATCH(B$1,'Systemmanager - Datenassistent'!$B$8:$BJ$8,0)), "") &amp; ""</f>
        <v>M100</v>
      </c>
      <c r="C38" s="160" t="str">
        <f>_xlfn.IFNA(INDEX('Systemmanager - Datenassistent'!$B$9:$BJ$159,MATCH($A38,Input_Lieferant!$B$9:$B$158,0),MATCH(C$1,'Systemmanager - Datenassistent'!$B$8:$BJ$8,0)), "") &amp; ""</f>
        <v>V0</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NORM</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0">
        <f>IF(Input_Lieferant!B46="","",Input_Lieferant!B46)</f>
        <v>38</v>
      </c>
      <c r="B39" s="160" t="str">
        <f>_xlfn.IFNA(INDEX('Systemmanager - Datenassistent'!$B$9:$BJ$159,MATCH($A39,Input_Lieferant!$B$9:$B$158,0),MATCH(B$1,'Systemmanager - Datenassistent'!$B$8:$BJ$8,0)), "") &amp; ""</f>
        <v>M100</v>
      </c>
      <c r="C39" s="160" t="str">
        <f>_xlfn.IFNA(INDEX('Systemmanager - Datenassistent'!$B$9:$BJ$159,MATCH($A39,Input_Lieferant!$B$9:$B$158,0),MATCH(C$1,'Systemmanager - Datenassistent'!$B$8:$BJ$8,0)), "") &amp; ""</f>
        <v>V0</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NORM</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0">
        <f>IF(Input_Lieferant!B47="","",Input_Lieferant!B47)</f>
        <v>39</v>
      </c>
      <c r="B40" s="160" t="str">
        <f>_xlfn.IFNA(INDEX('Systemmanager - Datenassistent'!$B$9:$BJ$159,MATCH($A40,Input_Lieferant!$B$9:$B$158,0),MATCH(B$1,'Systemmanager - Datenassistent'!$B$8:$BJ$8,0)), "") &amp; ""</f>
        <v>M100</v>
      </c>
      <c r="C40" s="160" t="str">
        <f>_xlfn.IFNA(INDEX('Systemmanager - Datenassistent'!$B$9:$BJ$159,MATCH($A40,Input_Lieferant!$B$9:$B$158,0),MATCH(C$1,'Systemmanager - Datenassistent'!$B$8:$BJ$8,0)), "") &amp; ""</f>
        <v>V0</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NORM</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0">
        <f>IF(Input_Lieferant!B48="","",Input_Lieferant!B48)</f>
        <v>40</v>
      </c>
      <c r="B41" s="160" t="str">
        <f>_xlfn.IFNA(INDEX('Systemmanager - Datenassistent'!$B$9:$BJ$159,MATCH($A41,Input_Lieferant!$B$9:$B$158,0),MATCH(B$1,'Systemmanager - Datenassistent'!$B$8:$BJ$8,0)), "") &amp; ""</f>
        <v>M100</v>
      </c>
      <c r="C41" s="160" t="str">
        <f>_xlfn.IFNA(INDEX('Systemmanager - Datenassistent'!$B$9:$BJ$159,MATCH($A41,Input_Lieferant!$B$9:$B$158,0),MATCH(C$1,'Systemmanager - Datenassistent'!$B$8:$BJ$8,0)), "") &amp; ""</f>
        <v>V0</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NORM</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0">
        <f>IF(Input_Lieferant!B49="","",Input_Lieferant!B49)</f>
        <v>41</v>
      </c>
      <c r="B42" s="160" t="str">
        <f>_xlfn.IFNA(INDEX('Systemmanager - Datenassistent'!$B$9:$BJ$159,MATCH($A42,Input_Lieferant!$B$9:$B$158,0),MATCH(B$1,'Systemmanager - Datenassistent'!$B$8:$BJ$8,0)), "") &amp; ""</f>
        <v>M100</v>
      </c>
      <c r="C42" s="160" t="str">
        <f>_xlfn.IFNA(INDEX('Systemmanager - Datenassistent'!$B$9:$BJ$159,MATCH($A42,Input_Lieferant!$B$9:$B$158,0),MATCH(C$1,'Systemmanager - Datenassistent'!$B$8:$BJ$8,0)), "") &amp; ""</f>
        <v>V0</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NORM</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0">
        <f>IF(Input_Lieferant!B50="","",Input_Lieferant!B50)</f>
        <v>42</v>
      </c>
      <c r="B43" s="160" t="str">
        <f>_xlfn.IFNA(INDEX('Systemmanager - Datenassistent'!$B$9:$BJ$159,MATCH($A43,Input_Lieferant!$B$9:$B$158,0),MATCH(B$1,'Systemmanager - Datenassistent'!$B$8:$BJ$8,0)), "") &amp; ""</f>
        <v>M100</v>
      </c>
      <c r="C43" s="160" t="str">
        <f>_xlfn.IFNA(INDEX('Systemmanager - Datenassistent'!$B$9:$BJ$159,MATCH($A43,Input_Lieferant!$B$9:$B$158,0),MATCH(C$1,'Systemmanager - Datenassistent'!$B$8:$BJ$8,0)), "") &amp; ""</f>
        <v>V0</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NORM</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0">
        <f>IF(Input_Lieferant!B51="","",Input_Lieferant!B51)</f>
        <v>43</v>
      </c>
      <c r="B44" s="160" t="str">
        <f>_xlfn.IFNA(INDEX('Systemmanager - Datenassistent'!$B$9:$BJ$159,MATCH($A44,Input_Lieferant!$B$9:$B$158,0),MATCH(B$1,'Systemmanager - Datenassistent'!$B$8:$BJ$8,0)), "") &amp; ""</f>
        <v>M100</v>
      </c>
      <c r="C44" s="160" t="str">
        <f>_xlfn.IFNA(INDEX('Systemmanager - Datenassistent'!$B$9:$BJ$159,MATCH($A44,Input_Lieferant!$B$9:$B$158,0),MATCH(C$1,'Systemmanager - Datenassistent'!$B$8:$BJ$8,0)), "") &amp; ""</f>
        <v>V0</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NORM</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0">
        <f>IF(Input_Lieferant!B52="","",Input_Lieferant!B52)</f>
        <v>44</v>
      </c>
      <c r="B45" s="160" t="str">
        <f>_xlfn.IFNA(INDEX('Systemmanager - Datenassistent'!$B$9:$BJ$159,MATCH($A45,Input_Lieferant!$B$9:$B$158,0),MATCH(B$1,'Systemmanager - Datenassistent'!$B$8:$BJ$8,0)), "") &amp; ""</f>
        <v>M100</v>
      </c>
      <c r="C45" s="160" t="str">
        <f>_xlfn.IFNA(INDEX('Systemmanager - Datenassistent'!$B$9:$BJ$159,MATCH($A45,Input_Lieferant!$B$9:$B$158,0),MATCH(C$1,'Systemmanager - Datenassistent'!$B$8:$BJ$8,0)), "") &amp; ""</f>
        <v>V0</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NORM</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0">
        <f>IF(Input_Lieferant!B53="","",Input_Lieferant!B53)</f>
        <v>45</v>
      </c>
      <c r="B46" s="160" t="str">
        <f>_xlfn.IFNA(INDEX('Systemmanager - Datenassistent'!$B$9:$BJ$159,MATCH($A46,Input_Lieferant!$B$9:$B$158,0),MATCH(B$1,'Systemmanager - Datenassistent'!$B$8:$BJ$8,0)), "") &amp; ""</f>
        <v>M100</v>
      </c>
      <c r="C46" s="160" t="str">
        <f>_xlfn.IFNA(INDEX('Systemmanager - Datenassistent'!$B$9:$BJ$159,MATCH($A46,Input_Lieferant!$B$9:$B$158,0),MATCH(C$1,'Systemmanager - Datenassistent'!$B$8:$BJ$8,0)), "") &amp; ""</f>
        <v>V0</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NORM</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0">
        <f>IF(Input_Lieferant!B54="","",Input_Lieferant!B54)</f>
        <v>46</v>
      </c>
      <c r="B47" s="160" t="str">
        <f>_xlfn.IFNA(INDEX('Systemmanager - Datenassistent'!$B$9:$BJ$159,MATCH($A47,Input_Lieferant!$B$9:$B$158,0),MATCH(B$1,'Systemmanager - Datenassistent'!$B$8:$BJ$8,0)), "") &amp; ""</f>
        <v>M100</v>
      </c>
      <c r="C47" s="160" t="str">
        <f>_xlfn.IFNA(INDEX('Systemmanager - Datenassistent'!$B$9:$BJ$159,MATCH($A47,Input_Lieferant!$B$9:$B$158,0),MATCH(C$1,'Systemmanager - Datenassistent'!$B$8:$BJ$8,0)), "") &amp; ""</f>
        <v>V0</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NORM</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0">
        <f>IF(Input_Lieferant!B55="","",Input_Lieferant!B55)</f>
        <v>47</v>
      </c>
      <c r="B48" s="160" t="str">
        <f>_xlfn.IFNA(INDEX('Systemmanager - Datenassistent'!$B$9:$BJ$159,MATCH($A48,Input_Lieferant!$B$9:$B$158,0),MATCH(B$1,'Systemmanager - Datenassistent'!$B$8:$BJ$8,0)), "") &amp; ""</f>
        <v>M100</v>
      </c>
      <c r="C48" s="160" t="str">
        <f>_xlfn.IFNA(INDEX('Systemmanager - Datenassistent'!$B$9:$BJ$159,MATCH($A48,Input_Lieferant!$B$9:$B$158,0),MATCH(C$1,'Systemmanager - Datenassistent'!$B$8:$BJ$8,0)), "") &amp; ""</f>
        <v>V0</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NORM</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0">
        <f>IF(Input_Lieferant!B56="","",Input_Lieferant!B56)</f>
        <v>48</v>
      </c>
      <c r="B49" s="160" t="str">
        <f>_xlfn.IFNA(INDEX('Systemmanager - Datenassistent'!$B$9:$BJ$159,MATCH($A49,Input_Lieferant!$B$9:$B$158,0),MATCH(B$1,'Systemmanager - Datenassistent'!$B$8:$BJ$8,0)), "") &amp; ""</f>
        <v>M100</v>
      </c>
      <c r="C49" s="160" t="str">
        <f>_xlfn.IFNA(INDEX('Systemmanager - Datenassistent'!$B$9:$BJ$159,MATCH($A49,Input_Lieferant!$B$9:$B$158,0),MATCH(C$1,'Systemmanager - Datenassistent'!$B$8:$BJ$8,0)), "") &amp; ""</f>
        <v>V0</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NORM</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0">
        <f>IF(Input_Lieferant!B57="","",Input_Lieferant!B57)</f>
        <v>49</v>
      </c>
      <c r="B50" s="160" t="str">
        <f>_xlfn.IFNA(INDEX('Systemmanager - Datenassistent'!$B$9:$BJ$159,MATCH($A50,Input_Lieferant!$B$9:$B$158,0),MATCH(B$1,'Systemmanager - Datenassistent'!$B$8:$BJ$8,0)), "") &amp; ""</f>
        <v>M100</v>
      </c>
      <c r="C50" s="160" t="str">
        <f>_xlfn.IFNA(INDEX('Systemmanager - Datenassistent'!$B$9:$BJ$159,MATCH($A50,Input_Lieferant!$B$9:$B$158,0),MATCH(C$1,'Systemmanager - Datenassistent'!$B$8:$BJ$8,0)), "") &amp; ""</f>
        <v>V0</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NORM</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0">
        <f>IF(Input_Lieferant!B58="","",Input_Lieferant!B58)</f>
        <v>50</v>
      </c>
      <c r="B51" s="160" t="str">
        <f>_xlfn.IFNA(INDEX('Systemmanager - Datenassistent'!$B$9:$BJ$159,MATCH($A51,Input_Lieferant!$B$9:$B$158,0),MATCH(B$1,'Systemmanager - Datenassistent'!$B$8:$BJ$8,0)), "") &amp; ""</f>
        <v>M100</v>
      </c>
      <c r="C51" s="160" t="str">
        <f>_xlfn.IFNA(INDEX('Systemmanager - Datenassistent'!$B$9:$BJ$159,MATCH($A51,Input_Lieferant!$B$9:$B$158,0),MATCH(C$1,'Systemmanager - Datenassistent'!$B$8:$BJ$8,0)), "") &amp; ""</f>
        <v>V0</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NORM</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0"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0"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0"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0"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0"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0"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0"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0"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0"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0"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0"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0"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0"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0"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0"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0"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0"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0"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0"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0"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0"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0"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0"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0"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0"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0"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0"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0"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0"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0"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0"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0"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0"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0"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0"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0"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0"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0"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0"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0"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0"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0"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0"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0"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0"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0"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0"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0"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0"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0"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0"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0"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0"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0"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0"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0"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0"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0"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0"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0"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0"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0"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0"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0"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0"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0"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0"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0"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0"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0"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0"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0"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0"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0"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0"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0"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0"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0"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0"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0"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0"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0"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0"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0"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0"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0"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0"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0"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0"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0"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0"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0"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0"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0"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0"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0"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0"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0"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0"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0"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7" t="s">
        <v>1</v>
      </c>
      <c r="B1" s="367" t="s">
        <v>33198</v>
      </c>
      <c r="C1" s="162" t="s">
        <v>33297</v>
      </c>
      <c r="D1" s="365" t="s">
        <v>33298</v>
      </c>
      <c r="E1" s="365" t="s">
        <v>33299</v>
      </c>
      <c r="F1" s="365" t="s">
        <v>33300</v>
      </c>
      <c r="G1" s="366" t="s">
        <v>33301</v>
      </c>
      <c r="H1" s="366" t="s">
        <v>37</v>
      </c>
      <c r="I1" s="366" t="s">
        <v>33199</v>
      </c>
      <c r="J1" s="366" t="s">
        <v>27</v>
      </c>
      <c r="K1" s="366" t="s">
        <v>32671</v>
      </c>
      <c r="L1" s="365" t="s">
        <v>33302</v>
      </c>
      <c r="M1" s="365" t="s">
        <v>33303</v>
      </c>
      <c r="N1" s="365" t="s">
        <v>33304</v>
      </c>
      <c r="O1" s="365" t="s">
        <v>33305</v>
      </c>
      <c r="P1" s="365" t="s">
        <v>33306</v>
      </c>
      <c r="Q1" s="365" t="s">
        <v>33307</v>
      </c>
      <c r="R1" s="365" t="s">
        <v>33308</v>
      </c>
      <c r="S1" s="365" t="s">
        <v>33309</v>
      </c>
      <c r="T1" s="365" t="s">
        <v>33310</v>
      </c>
      <c r="U1" s="365" t="s">
        <v>33311</v>
      </c>
      <c r="V1" s="365" t="s">
        <v>33312</v>
      </c>
      <c r="W1" s="365" t="s">
        <v>33313</v>
      </c>
      <c r="X1" s="365" t="s">
        <v>33314</v>
      </c>
      <c r="Y1" s="365" t="s">
        <v>33315</v>
      </c>
      <c r="Z1" s="365" t="s">
        <v>33316</v>
      </c>
      <c r="AA1" s="365" t="s">
        <v>33317</v>
      </c>
      <c r="AB1" s="365" t="s">
        <v>33318</v>
      </c>
      <c r="AC1" s="365" t="s">
        <v>33319</v>
      </c>
      <c r="AD1" s="365" t="s">
        <v>33320</v>
      </c>
      <c r="AE1" s="365" t="s">
        <v>33321</v>
      </c>
      <c r="AF1" s="365" t="s">
        <v>33322</v>
      </c>
      <c r="AG1" s="365" t="s">
        <v>33323</v>
      </c>
      <c r="AH1" s="365" t="s">
        <v>33324</v>
      </c>
      <c r="AI1" s="365" t="s">
        <v>33325</v>
      </c>
      <c r="AJ1" s="365" t="s">
        <v>33326</v>
      </c>
      <c r="AK1" s="365" t="s">
        <v>33327</v>
      </c>
      <c r="AL1" s="365" t="s">
        <v>33328</v>
      </c>
      <c r="AM1" s="365" t="s">
        <v>33329</v>
      </c>
      <c r="AN1" s="365" t="s">
        <v>33330</v>
      </c>
      <c r="AO1" s="365" t="s">
        <v>33331</v>
      </c>
      <c r="AP1" s="365" t="s">
        <v>33332</v>
      </c>
      <c r="AQ1" s="365" t="s">
        <v>33333</v>
      </c>
      <c r="AR1" s="365" t="s">
        <v>33334</v>
      </c>
      <c r="AS1" s="365" t="s">
        <v>33335</v>
      </c>
      <c r="AT1" s="365" t="s">
        <v>33336</v>
      </c>
      <c r="AU1" s="365" t="s">
        <v>33337</v>
      </c>
      <c r="AV1" s="365" t="s">
        <v>33338</v>
      </c>
      <c r="AW1" s="365" t="s">
        <v>33339</v>
      </c>
      <c r="AX1" s="365" t="s">
        <v>33340</v>
      </c>
      <c r="AY1" s="365" t="s">
        <v>33341</v>
      </c>
      <c r="AZ1" s="365" t="s">
        <v>33342</v>
      </c>
      <c r="BA1" s="365" t="s">
        <v>33343</v>
      </c>
      <c r="BB1" s="365" t="s">
        <v>33344</v>
      </c>
      <c r="BC1" s="365" t="s">
        <v>33345</v>
      </c>
      <c r="BD1" s="365" t="s">
        <v>33346</v>
      </c>
      <c r="BE1" s="365" t="s">
        <v>33347</v>
      </c>
      <c r="BF1" s="365" t="s">
        <v>33348</v>
      </c>
      <c r="BG1" s="365" t="s">
        <v>33349</v>
      </c>
      <c r="BH1" s="365" t="s">
        <v>33350</v>
      </c>
      <c r="BI1" s="365" t="s">
        <v>33351</v>
      </c>
      <c r="BJ1" s="365" t="s">
        <v>33352</v>
      </c>
      <c r="BK1" s="365" t="s">
        <v>33353</v>
      </c>
      <c r="BL1" s="365" t="s">
        <v>33354</v>
      </c>
      <c r="BM1" s="365" t="s">
        <v>33355</v>
      </c>
      <c r="BN1" s="365" t="s">
        <v>33356</v>
      </c>
      <c r="BO1" s="365" t="s">
        <v>33357</v>
      </c>
      <c r="BP1" s="365" t="s">
        <v>33358</v>
      </c>
      <c r="BQ1" s="365" t="s">
        <v>33359</v>
      </c>
      <c r="BR1" s="365" t="s">
        <v>33360</v>
      </c>
      <c r="BS1" s="365" t="s">
        <v>33361</v>
      </c>
      <c r="BT1" s="365" t="s">
        <v>33362</v>
      </c>
      <c r="BU1" s="365" t="s">
        <v>33363</v>
      </c>
      <c r="BV1" s="365" t="s">
        <v>33364</v>
      </c>
      <c r="BW1" s="365" t="s">
        <v>33365</v>
      </c>
      <c r="BX1" s="365" t="s">
        <v>33366</v>
      </c>
      <c r="BY1" s="365" t="s">
        <v>33367</v>
      </c>
      <c r="BZ1" s="365" t="s">
        <v>33368</v>
      </c>
      <c r="CA1" s="365" t="s">
        <v>33369</v>
      </c>
      <c r="CB1" s="365" t="s">
        <v>33370</v>
      </c>
      <c r="CC1" s="365" t="s">
        <v>33371</v>
      </c>
      <c r="CD1" s="365" t="s">
        <v>33372</v>
      </c>
      <c r="CE1" s="365" t="s">
        <v>33373</v>
      </c>
      <c r="CF1" s="366" t="s">
        <v>33374</v>
      </c>
      <c r="CG1" s="365" t="s">
        <v>33375</v>
      </c>
      <c r="CH1" s="365" t="s">
        <v>33376</v>
      </c>
      <c r="CI1" s="365" t="s">
        <v>33377</v>
      </c>
      <c r="CJ1" s="365" t="s">
        <v>33378</v>
      </c>
      <c r="CK1" s="365" t="s">
        <v>33379</v>
      </c>
      <c r="CL1" s="365" t="s">
        <v>33380</v>
      </c>
      <c r="CM1" s="365" t="s">
        <v>33381</v>
      </c>
      <c r="CN1" s="365" t="s">
        <v>33382</v>
      </c>
      <c r="CO1" s="365" t="s">
        <v>33383</v>
      </c>
      <c r="CP1" s="365" t="s">
        <v>33384</v>
      </c>
      <c r="CQ1" s="365" t="s">
        <v>33385</v>
      </c>
      <c r="CR1" s="365" t="s">
        <v>33386</v>
      </c>
      <c r="CS1" s="365" t="s">
        <v>33387</v>
      </c>
      <c r="CT1" s="365" t="s">
        <v>33388</v>
      </c>
      <c r="CU1" s="365" t="s">
        <v>33389</v>
      </c>
      <c r="CV1" s="365" t="s">
        <v>33390</v>
      </c>
      <c r="CW1" s="365" t="s">
        <v>33391</v>
      </c>
      <c r="CX1" s="365" t="s">
        <v>33392</v>
      </c>
      <c r="CY1" s="365" t="s">
        <v>33393</v>
      </c>
      <c r="CZ1" s="365" t="s">
        <v>33394</v>
      </c>
      <c r="DA1" s="365" t="s">
        <v>33395</v>
      </c>
      <c r="DB1" s="365" t="s">
        <v>33396</v>
      </c>
      <c r="DC1" s="365" t="s">
        <v>33397</v>
      </c>
      <c r="DD1" s="365" t="s">
        <v>33398</v>
      </c>
      <c r="DE1" s="365" t="s">
        <v>33399</v>
      </c>
      <c r="DF1" s="364" t="s">
        <v>52</v>
      </c>
    </row>
    <row r="2" spans="1:110" x14ac:dyDescent="0.4">
      <c r="A2" s="370">
        <f>IF(Input_Lieferant!B9="","",Input_Lieferant!B9)</f>
        <v>1</v>
      </c>
      <c r="B2" s="160" t="str">
        <f>_xlfn.IFNA(INDEX('Systemmanager - Datenassistent'!$B$9:$BJ$159,MATCH($A2,Input_Lieferant!$B$9:$B$158,0),MATCH("WERKS",'Systemmanager - Datenassistent'!$B$8:$BJ$8,0)), "") &amp; ""</f>
        <v>0420</v>
      </c>
      <c r="C2" s="164"/>
      <c r="D2" s="164"/>
      <c r="E2" s="164"/>
      <c r="F2" s="164"/>
      <c r="G2" s="158" t="str">
        <f>_xlfn.IFNA(INDEX('Systemmanager - Datenassistent'!$B$9:$BJ$159,MATCH($A2,Input_Lieferant!$B$9:$B$158,0),MATCH(G$1,'Systemmanager - Datenassistent'!$B$8:$BJ$8,0)), "") &amp; ""</f>
        <v>S</v>
      </c>
      <c r="H2" s="160">
        <f>IFERROR(ROUND(INDEX(Input_Lieferant!$D$9:$BE$158,MATCH($A2,Input_Lieferant!$B$9:$B$158,0),MATCH("V_BEWERTUNGSPREIS",Input_Lieferant!$D$8:$BE$8,0)),2), "")</f>
        <v>200</v>
      </c>
      <c r="I2" s="160">
        <f t="shared" ref="I2:I33" si="0">H2</f>
        <v>200</v>
      </c>
      <c r="J2" s="160">
        <f>_xlfn.IFNA(INDEX(Input_Lieferant!$D$9:$BE$158,MATCH($A2,Input_Lieferant!$B$9:$B$158,0),MATCH("V_PREISEINHEIT",Input_Lieferant!$D$8:$BE$8,0)), "")</f>
        <v>1</v>
      </c>
      <c r="K2" s="160" t="str">
        <f>_xlfn.IFNA(INDEX('Systemmanager - Datenassistent'!$B$9:$BJ$159,MATCH($A2,Input_Lieferant!$B$9:$B$158,0),MATCH(K$1,'Systemmanager - Datenassistent'!$B$8:$BJ$8,0)), "") &amp; ""</f>
        <v>M320</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2</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0">
        <f>IF(Input_Lieferant!B10="","",Input_Lieferant!B10)</f>
        <v>2</v>
      </c>
      <c r="B3" s="160" t="str">
        <f>_xlfn.IFNA(INDEX('Systemmanager - Datenassistent'!$B$9:$BJ$159,MATCH($A3,Input_Lieferant!$B$9:$B$158,0),MATCH("WERKS",'Systemmanager - Datenassistent'!$B$8:$BJ$8,0)), "") &amp; ""</f>
        <v>0420</v>
      </c>
      <c r="C3" s="164"/>
      <c r="D3" s="164"/>
      <c r="E3" s="164"/>
      <c r="F3" s="164"/>
      <c r="G3" s="158" t="str">
        <f>_xlfn.IFNA(INDEX('Systemmanager - Datenassistent'!$B$9:$BJ$159,MATCH($A3,Input_Lieferant!$B$9:$B$158,0),MATCH(G$1,'Systemmanager - Datenassistent'!$B$8:$BJ$8,0)), "") &amp; ""</f>
        <v>S</v>
      </c>
      <c r="H3" s="160">
        <f>IFERROR(ROUND(INDEX(Input_Lieferant!$D$9:$BE$158,MATCH($A3,Input_Lieferant!$B$9:$B$158,0),MATCH("V_BEWERTUNGSPREIS",Input_Lieferant!$D$8:$BE$8,0)),2), "")</f>
        <v>200</v>
      </c>
      <c r="I3" s="160">
        <f t="shared" si="0"/>
        <v>200</v>
      </c>
      <c r="J3" s="160">
        <f>_xlfn.IFNA(INDEX(Input_Lieferant!$D$9:$BE$158,MATCH($A3,Input_Lieferant!$B$9:$B$158,0),MATCH("V_PREISEINHEIT",Input_Lieferant!$D$8:$BE$8,0)), "")</f>
        <v>1</v>
      </c>
      <c r="K3" s="160" t="str">
        <f>_xlfn.IFNA(INDEX('Systemmanager - Datenassistent'!$B$9:$BJ$159,MATCH($A3,Input_Lieferant!$B$9:$B$158,0),MATCH(K$1,'Systemmanager - Datenassistent'!$B$8:$BJ$8,0)), "") &amp; ""</f>
        <v>M300</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2</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0">
        <f>IF(Input_Lieferant!B11="","",Input_Lieferant!B11)</f>
        <v>3</v>
      </c>
      <c r="B4" s="160" t="str">
        <f>_xlfn.IFNA(INDEX('Systemmanager - Datenassistent'!$B$9:$BJ$159,MATCH($A4,Input_Lieferant!$B$9:$B$158,0),MATCH("WERKS",'Systemmanager - Datenassistent'!$B$8:$BJ$8,0)), "") &amp; ""</f>
        <v>0420</v>
      </c>
      <c r="C4" s="164"/>
      <c r="D4" s="164"/>
      <c r="E4" s="164"/>
      <c r="F4" s="164"/>
      <c r="G4" s="158" t="str">
        <f>_xlfn.IFNA(INDEX('Systemmanager - Datenassistent'!$B$9:$BJ$159,MATCH($A4,Input_Lieferant!$B$9:$B$158,0),MATCH(G$1,'Systemmanager - Datenassistent'!$B$8:$BJ$8,0)), "") &amp; ""</f>
        <v>S</v>
      </c>
      <c r="H4" s="160">
        <f>IFERROR(ROUND(INDEX(Input_Lieferant!$D$9:$BE$158,MATCH($A4,Input_Lieferant!$B$9:$B$158,0),MATCH("V_BEWERTUNGSPREIS",Input_Lieferant!$D$8:$BE$8,0)),2), "")</f>
        <v>200</v>
      </c>
      <c r="I4" s="160">
        <f t="shared" si="0"/>
        <v>200</v>
      </c>
      <c r="J4" s="160">
        <f>_xlfn.IFNA(INDEX(Input_Lieferant!$D$9:$BE$158,MATCH($A4,Input_Lieferant!$B$9:$B$158,0),MATCH("V_PREISEINHEIT",Input_Lieferant!$D$8:$BE$8,0)), "")</f>
        <v>1</v>
      </c>
      <c r="K4" s="160" t="str">
        <f>_xlfn.IFNA(INDEX('Systemmanager - Datenassistent'!$B$9:$BJ$159,MATCH($A4,Input_Lieferant!$B$9:$B$158,0),MATCH(K$1,'Systemmanager - Datenassistent'!$B$8:$BJ$8,0)), "") &amp; ""</f>
        <v>M300</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2</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0">
        <f>IF(Input_Lieferant!B12="","",Input_Lieferant!B12)</f>
        <v>4</v>
      </c>
      <c r="B5" s="160" t="str">
        <f>_xlfn.IFNA(INDEX('Systemmanager - Datenassistent'!$B$9:$BJ$159,MATCH($A5,Input_Lieferant!$B$9:$B$158,0),MATCH("WERKS",'Systemmanager - Datenassistent'!$B$8:$BJ$8,0)), "") &amp; ""</f>
        <v>0420</v>
      </c>
      <c r="C5" s="164"/>
      <c r="D5" s="164"/>
      <c r="E5" s="164"/>
      <c r="F5" s="164"/>
      <c r="G5" s="158" t="str">
        <f>_xlfn.IFNA(INDEX('Systemmanager - Datenassistent'!$B$9:$BJ$159,MATCH($A5,Input_Lieferant!$B$9:$B$158,0),MATCH(G$1,'Systemmanager - Datenassistent'!$B$8:$BJ$8,0)), "") &amp; ""</f>
        <v>S</v>
      </c>
      <c r="H5" s="160">
        <f>IFERROR(ROUND(INDEX(Input_Lieferant!$D$9:$BE$158,MATCH($A5,Input_Lieferant!$B$9:$B$158,0),MATCH("V_BEWERTUNGSPREIS",Input_Lieferant!$D$8:$BE$8,0)),2), "")</f>
        <v>200</v>
      </c>
      <c r="I5" s="160">
        <f t="shared" si="0"/>
        <v>200</v>
      </c>
      <c r="J5" s="160">
        <f>_xlfn.IFNA(INDEX(Input_Lieferant!$D$9:$BE$158,MATCH($A5,Input_Lieferant!$B$9:$B$158,0),MATCH("V_PREISEINHEIT",Input_Lieferant!$D$8:$BE$8,0)), "")</f>
        <v>1</v>
      </c>
      <c r="K5" s="160" t="str">
        <f>_xlfn.IFNA(INDEX('Systemmanager - Datenassistent'!$B$9:$BJ$159,MATCH($A5,Input_Lieferant!$B$9:$B$158,0),MATCH(K$1,'Systemmanager - Datenassistent'!$B$8:$BJ$8,0)), "") &amp; ""</f>
        <v>M300</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2</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0">
        <f>IF(Input_Lieferant!B13="","",Input_Lieferant!B13)</f>
        <v>5</v>
      </c>
      <c r="B6" s="160" t="str">
        <f>_xlfn.IFNA(INDEX('Systemmanager - Datenassistent'!$B$9:$BJ$159,MATCH($A6,Input_Lieferant!$B$9:$B$158,0),MATCH("WERKS",'Systemmanager - Datenassistent'!$B$8:$BJ$8,0)), "") &amp; ""</f>
        <v>0420</v>
      </c>
      <c r="C6" s="164"/>
      <c r="D6" s="164"/>
      <c r="E6" s="164"/>
      <c r="F6" s="164"/>
      <c r="G6" s="158" t="str">
        <f>_xlfn.IFNA(INDEX('Systemmanager - Datenassistent'!$B$9:$BJ$159,MATCH($A6,Input_Lieferant!$B$9:$B$158,0),MATCH(G$1,'Systemmanager - Datenassistent'!$B$8:$BJ$8,0)), "") &amp; ""</f>
        <v>S</v>
      </c>
      <c r="H6" s="160">
        <f>IFERROR(ROUND(INDEX(Input_Lieferant!$D$9:$BE$158,MATCH($A6,Input_Lieferant!$B$9:$B$158,0),MATCH("V_BEWERTUNGSPREIS",Input_Lieferant!$D$8:$BE$8,0)),2), "")</f>
        <v>200</v>
      </c>
      <c r="I6" s="160">
        <f t="shared" si="0"/>
        <v>200</v>
      </c>
      <c r="J6" s="160">
        <f>_xlfn.IFNA(INDEX(Input_Lieferant!$D$9:$BE$158,MATCH($A6,Input_Lieferant!$B$9:$B$158,0),MATCH("V_PREISEINHEIT",Input_Lieferant!$D$8:$BE$8,0)), "")</f>
        <v>1</v>
      </c>
      <c r="K6" s="160" t="str">
        <f>_xlfn.IFNA(INDEX('Systemmanager - Datenassistent'!$B$9:$BJ$159,MATCH($A6,Input_Lieferant!$B$9:$B$158,0),MATCH(K$1,'Systemmanager - Datenassistent'!$B$8:$BJ$8,0)), "") &amp; ""</f>
        <v>M300</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2</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0">
        <f>IF(Input_Lieferant!B14="","",Input_Lieferant!B14)</f>
        <v>6</v>
      </c>
      <c r="B7" s="160" t="str">
        <f>_xlfn.IFNA(INDEX('Systemmanager - Datenassistent'!$B$9:$BJ$159,MATCH($A7,Input_Lieferant!$B$9:$B$158,0),MATCH("WERKS",'Systemmanager - Datenassistent'!$B$8:$BJ$8,0)), "") &amp; ""</f>
        <v>0420</v>
      </c>
      <c r="C7" s="164"/>
      <c r="D7" s="164"/>
      <c r="E7" s="164"/>
      <c r="F7" s="164"/>
      <c r="G7" s="158" t="str">
        <f>_xlfn.IFNA(INDEX('Systemmanager - Datenassistent'!$B$9:$BJ$159,MATCH($A7,Input_Lieferant!$B$9:$B$158,0),MATCH(G$1,'Systemmanager - Datenassistent'!$B$8:$BJ$8,0)), "") &amp; ""</f>
        <v>S</v>
      </c>
      <c r="H7" s="160">
        <f>IFERROR(ROUND(INDEX(Input_Lieferant!$D$9:$BE$158,MATCH($A7,Input_Lieferant!$B$9:$B$158,0),MATCH("V_BEWERTUNGSPREIS",Input_Lieferant!$D$8:$BE$8,0)),2), "")</f>
        <v>200</v>
      </c>
      <c r="I7" s="160">
        <f t="shared" si="0"/>
        <v>200</v>
      </c>
      <c r="J7" s="160">
        <f>_xlfn.IFNA(INDEX(Input_Lieferant!$D$9:$BE$158,MATCH($A7,Input_Lieferant!$B$9:$B$158,0),MATCH("V_PREISEINHEIT",Input_Lieferant!$D$8:$BE$8,0)), "")</f>
        <v>1</v>
      </c>
      <c r="K7" s="160" t="str">
        <f>_xlfn.IFNA(INDEX('Systemmanager - Datenassistent'!$B$9:$BJ$159,MATCH($A7,Input_Lieferant!$B$9:$B$158,0),MATCH(K$1,'Systemmanager - Datenassistent'!$B$8:$BJ$8,0)), "") &amp; ""</f>
        <v>M300</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2</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0">
        <f>IF(Input_Lieferant!B15="","",Input_Lieferant!B15)</f>
        <v>7</v>
      </c>
      <c r="B8" s="160" t="str">
        <f>_xlfn.IFNA(INDEX('Systemmanager - Datenassistent'!$B$9:$BJ$159,MATCH($A8,Input_Lieferant!$B$9:$B$158,0),MATCH("WERKS",'Systemmanager - Datenassistent'!$B$8:$BJ$8,0)), "") &amp; ""</f>
        <v>0420</v>
      </c>
      <c r="C8" s="164"/>
      <c r="D8" s="164"/>
      <c r="E8" s="164"/>
      <c r="F8" s="164"/>
      <c r="G8" s="158" t="str">
        <f>_xlfn.IFNA(INDEX('Systemmanager - Datenassistent'!$B$9:$BJ$159,MATCH($A8,Input_Lieferant!$B$9:$B$158,0),MATCH(G$1,'Systemmanager - Datenassistent'!$B$8:$BJ$8,0)), "") &amp; ""</f>
        <v>S</v>
      </c>
      <c r="H8" s="160">
        <f>IFERROR(ROUND(INDEX(Input_Lieferant!$D$9:$BE$158,MATCH($A8,Input_Lieferant!$B$9:$B$158,0),MATCH("V_BEWERTUNGSPREIS",Input_Lieferant!$D$8:$BE$8,0)),2), "")</f>
        <v>200</v>
      </c>
      <c r="I8" s="160">
        <f t="shared" si="0"/>
        <v>200</v>
      </c>
      <c r="J8" s="160">
        <f>_xlfn.IFNA(INDEX(Input_Lieferant!$D$9:$BE$158,MATCH($A8,Input_Lieferant!$B$9:$B$158,0),MATCH("V_PREISEINHEIT",Input_Lieferant!$D$8:$BE$8,0)), "")</f>
        <v>1</v>
      </c>
      <c r="K8" s="160" t="str">
        <f>_xlfn.IFNA(INDEX('Systemmanager - Datenassistent'!$B$9:$BJ$159,MATCH($A8,Input_Lieferant!$B$9:$B$158,0),MATCH(K$1,'Systemmanager - Datenassistent'!$B$8:$BJ$8,0)), "") &amp; ""</f>
        <v>M300</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2</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0">
        <f>IF(Input_Lieferant!B16="","",Input_Lieferant!B16)</f>
        <v>8</v>
      </c>
      <c r="B9" s="160" t="str">
        <f>_xlfn.IFNA(INDEX('Systemmanager - Datenassistent'!$B$9:$BJ$159,MATCH($A9,Input_Lieferant!$B$9:$B$158,0),MATCH("WERKS",'Systemmanager - Datenassistent'!$B$8:$BJ$8,0)), "") &amp; ""</f>
        <v>0420</v>
      </c>
      <c r="C9" s="164"/>
      <c r="D9" s="164"/>
      <c r="E9" s="164"/>
      <c r="F9" s="164"/>
      <c r="G9" s="158" t="str">
        <f>_xlfn.IFNA(INDEX('Systemmanager - Datenassistent'!$B$9:$BJ$159,MATCH($A9,Input_Lieferant!$B$9:$B$158,0),MATCH(G$1,'Systemmanager - Datenassistent'!$B$8:$BJ$8,0)), "") &amp; ""</f>
        <v>S</v>
      </c>
      <c r="H9" s="160">
        <f>IFERROR(ROUND(INDEX(Input_Lieferant!$D$9:$BE$158,MATCH($A9,Input_Lieferant!$B$9:$B$158,0),MATCH("V_BEWERTUNGSPREIS",Input_Lieferant!$D$8:$BE$8,0)),2), "")</f>
        <v>200</v>
      </c>
      <c r="I9" s="160">
        <f t="shared" si="0"/>
        <v>200</v>
      </c>
      <c r="J9" s="160">
        <f>_xlfn.IFNA(INDEX(Input_Lieferant!$D$9:$BE$158,MATCH($A9,Input_Lieferant!$B$9:$B$158,0),MATCH("V_PREISEINHEIT",Input_Lieferant!$D$8:$BE$8,0)), "")</f>
        <v>1</v>
      </c>
      <c r="K9" s="160" t="str">
        <f>_xlfn.IFNA(INDEX('Systemmanager - Datenassistent'!$B$9:$BJ$159,MATCH($A9,Input_Lieferant!$B$9:$B$158,0),MATCH(K$1,'Systemmanager - Datenassistent'!$B$8:$BJ$8,0)), "") &amp; ""</f>
        <v>M300</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2</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0">
        <f>IF(Input_Lieferant!B17="","",Input_Lieferant!B17)</f>
        <v>9</v>
      </c>
      <c r="B10" s="160" t="str">
        <f>_xlfn.IFNA(INDEX('Systemmanager - Datenassistent'!$B$9:$BJ$159,MATCH($A10,Input_Lieferant!$B$9:$B$158,0),MATCH("WERKS",'Systemmanager - Datenassistent'!$B$8:$BJ$8,0)), "") &amp; ""</f>
        <v>0420</v>
      </c>
      <c r="C10" s="164"/>
      <c r="D10" s="164"/>
      <c r="E10" s="164"/>
      <c r="F10" s="164"/>
      <c r="G10" s="158" t="str">
        <f>_xlfn.IFNA(INDEX('Systemmanager - Datenassistent'!$B$9:$BJ$159,MATCH($A10,Input_Lieferant!$B$9:$B$158,0),MATCH(G$1,'Systemmanager - Datenassistent'!$B$8:$BJ$8,0)), "") &amp; ""</f>
        <v>S</v>
      </c>
      <c r="H10" s="160">
        <f>IFERROR(ROUND(INDEX(Input_Lieferant!$D$9:$BE$158,MATCH($A10,Input_Lieferant!$B$9:$B$158,0),MATCH("V_BEWERTUNGSPREIS",Input_Lieferant!$D$8:$BE$8,0)),2), "")</f>
        <v>200</v>
      </c>
      <c r="I10" s="160">
        <f t="shared" si="0"/>
        <v>200</v>
      </c>
      <c r="J10" s="160">
        <f>_xlfn.IFNA(INDEX(Input_Lieferant!$D$9:$BE$158,MATCH($A10,Input_Lieferant!$B$9:$B$158,0),MATCH("V_PREISEINHEIT",Input_Lieferant!$D$8:$BE$8,0)), "")</f>
        <v>1</v>
      </c>
      <c r="K10" s="160" t="str">
        <f>_xlfn.IFNA(INDEX('Systemmanager - Datenassistent'!$B$9:$BJ$159,MATCH($A10,Input_Lieferant!$B$9:$B$158,0),MATCH(K$1,'Systemmanager - Datenassistent'!$B$8:$BJ$8,0)), "") &amp; ""</f>
        <v>M300</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2</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0">
        <f>IF(Input_Lieferant!B18="","",Input_Lieferant!B18)</f>
        <v>10</v>
      </c>
      <c r="B11" s="160" t="str">
        <f>_xlfn.IFNA(INDEX('Systemmanager - Datenassistent'!$B$9:$BJ$159,MATCH($A11,Input_Lieferant!$B$9:$B$158,0),MATCH("WERKS",'Systemmanager - Datenassistent'!$B$8:$BJ$8,0)), "") &amp; ""</f>
        <v>0420</v>
      </c>
      <c r="C11" s="164"/>
      <c r="D11" s="164"/>
      <c r="E11" s="164"/>
      <c r="F11" s="164"/>
      <c r="G11" s="158" t="str">
        <f>_xlfn.IFNA(INDEX('Systemmanager - Datenassistent'!$B$9:$BJ$159,MATCH($A11,Input_Lieferant!$B$9:$B$158,0),MATCH(G$1,'Systemmanager - Datenassistent'!$B$8:$BJ$8,0)), "") &amp; ""</f>
        <v>S</v>
      </c>
      <c r="H11" s="160">
        <f>IFERROR(ROUND(INDEX(Input_Lieferant!$D$9:$BE$158,MATCH($A11,Input_Lieferant!$B$9:$B$158,0),MATCH("V_BEWERTUNGSPREIS",Input_Lieferant!$D$8:$BE$8,0)),2), "")</f>
        <v>200</v>
      </c>
      <c r="I11" s="160">
        <f t="shared" si="0"/>
        <v>200</v>
      </c>
      <c r="J11" s="160">
        <f>_xlfn.IFNA(INDEX(Input_Lieferant!$D$9:$BE$158,MATCH($A11,Input_Lieferant!$B$9:$B$158,0),MATCH("V_PREISEINHEIT",Input_Lieferant!$D$8:$BE$8,0)), "")</f>
        <v>1</v>
      </c>
      <c r="K11" s="160" t="str">
        <f>_xlfn.IFNA(INDEX('Systemmanager - Datenassistent'!$B$9:$BJ$159,MATCH($A11,Input_Lieferant!$B$9:$B$158,0),MATCH(K$1,'Systemmanager - Datenassistent'!$B$8:$BJ$8,0)), "") &amp; ""</f>
        <v>M300</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2</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0">
        <f>IF(Input_Lieferant!B19="","",Input_Lieferant!B19)</f>
        <v>11</v>
      </c>
      <c r="B12" s="160" t="str">
        <f>_xlfn.IFNA(INDEX('Systemmanager - Datenassistent'!$B$9:$BJ$159,MATCH($A12,Input_Lieferant!$B$9:$B$158,0),MATCH("WERKS",'Systemmanager - Datenassistent'!$B$8:$BJ$8,0)), "") &amp; ""</f>
        <v>0420</v>
      </c>
      <c r="C12" s="164"/>
      <c r="D12" s="164"/>
      <c r="E12" s="164"/>
      <c r="F12" s="164"/>
      <c r="G12" s="158" t="str">
        <f>_xlfn.IFNA(INDEX('Systemmanager - Datenassistent'!$B$9:$BJ$159,MATCH($A12,Input_Lieferant!$B$9:$B$158,0),MATCH(G$1,'Systemmanager - Datenassistent'!$B$8:$BJ$8,0)), "") &amp; ""</f>
        <v>S</v>
      </c>
      <c r="H12" s="160">
        <f>IFERROR(ROUND(INDEX(Input_Lieferant!$D$9:$BE$158,MATCH($A12,Input_Lieferant!$B$9:$B$158,0),MATCH("V_BEWERTUNGSPREIS",Input_Lieferant!$D$8:$BE$8,0)),2), "")</f>
        <v>200</v>
      </c>
      <c r="I12" s="160">
        <f t="shared" si="0"/>
        <v>200</v>
      </c>
      <c r="J12" s="160">
        <f>_xlfn.IFNA(INDEX(Input_Lieferant!$D$9:$BE$158,MATCH($A12,Input_Lieferant!$B$9:$B$158,0),MATCH("V_PREISEINHEIT",Input_Lieferant!$D$8:$BE$8,0)), "")</f>
        <v>1</v>
      </c>
      <c r="K12" s="160" t="str">
        <f>_xlfn.IFNA(INDEX('Systemmanager - Datenassistent'!$B$9:$BJ$159,MATCH($A12,Input_Lieferant!$B$9:$B$158,0),MATCH(K$1,'Systemmanager - Datenassistent'!$B$8:$BJ$8,0)), "") &amp; ""</f>
        <v>M300</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2</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0">
        <f>IF(Input_Lieferant!B20="","",Input_Lieferant!B20)</f>
        <v>12</v>
      </c>
      <c r="B13" s="160" t="str">
        <f>_xlfn.IFNA(INDEX('Systemmanager - Datenassistent'!$B$9:$BJ$159,MATCH($A13,Input_Lieferant!$B$9:$B$158,0),MATCH("WERKS",'Systemmanager - Datenassistent'!$B$8:$BJ$8,0)), "") &amp; ""</f>
        <v>0420</v>
      </c>
      <c r="C13" s="164"/>
      <c r="D13" s="164"/>
      <c r="E13" s="164"/>
      <c r="F13" s="164"/>
      <c r="G13" s="158" t="str">
        <f>_xlfn.IFNA(INDEX('Systemmanager - Datenassistent'!$B$9:$BJ$159,MATCH($A13,Input_Lieferant!$B$9:$B$158,0),MATCH(G$1,'Systemmanager - Datenassistent'!$B$8:$BJ$8,0)), "") &amp; ""</f>
        <v>S</v>
      </c>
      <c r="H13" s="160">
        <f>IFERROR(ROUND(INDEX(Input_Lieferant!$D$9:$BE$158,MATCH($A13,Input_Lieferant!$B$9:$B$158,0),MATCH("V_BEWERTUNGSPREIS",Input_Lieferant!$D$8:$BE$8,0)),2), "")</f>
        <v>200</v>
      </c>
      <c r="I13" s="160">
        <f t="shared" si="0"/>
        <v>200</v>
      </c>
      <c r="J13" s="160">
        <f>_xlfn.IFNA(INDEX(Input_Lieferant!$D$9:$BE$158,MATCH($A13,Input_Lieferant!$B$9:$B$158,0),MATCH("V_PREISEINHEIT",Input_Lieferant!$D$8:$BE$8,0)), "")</f>
        <v>1</v>
      </c>
      <c r="K13" s="160" t="str">
        <f>_xlfn.IFNA(INDEX('Systemmanager - Datenassistent'!$B$9:$BJ$159,MATCH($A13,Input_Lieferant!$B$9:$B$158,0),MATCH(K$1,'Systemmanager - Datenassistent'!$B$8:$BJ$8,0)), "") &amp; ""</f>
        <v>M300</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2</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0">
        <f>IF(Input_Lieferant!B21="","",Input_Lieferant!B21)</f>
        <v>13</v>
      </c>
      <c r="B14" s="160" t="str">
        <f>_xlfn.IFNA(INDEX('Systemmanager - Datenassistent'!$B$9:$BJ$159,MATCH($A14,Input_Lieferant!$B$9:$B$158,0),MATCH("WERKS",'Systemmanager - Datenassistent'!$B$8:$BJ$8,0)), "") &amp; ""</f>
        <v>0420</v>
      </c>
      <c r="C14" s="164"/>
      <c r="D14" s="164"/>
      <c r="E14" s="164"/>
      <c r="F14" s="164"/>
      <c r="G14" s="158" t="str">
        <f>_xlfn.IFNA(INDEX('Systemmanager - Datenassistent'!$B$9:$BJ$159,MATCH($A14,Input_Lieferant!$B$9:$B$158,0),MATCH(G$1,'Systemmanager - Datenassistent'!$B$8:$BJ$8,0)), "") &amp; ""</f>
        <v>S</v>
      </c>
      <c r="H14" s="160">
        <f>IFERROR(ROUND(INDEX(Input_Lieferant!$D$9:$BE$158,MATCH($A14,Input_Lieferant!$B$9:$B$158,0),MATCH("V_BEWERTUNGSPREIS",Input_Lieferant!$D$8:$BE$8,0)),2), "")</f>
        <v>200</v>
      </c>
      <c r="I14" s="160">
        <f t="shared" si="0"/>
        <v>200</v>
      </c>
      <c r="J14" s="160">
        <f>_xlfn.IFNA(INDEX(Input_Lieferant!$D$9:$BE$158,MATCH($A14,Input_Lieferant!$B$9:$B$158,0),MATCH("V_PREISEINHEIT",Input_Lieferant!$D$8:$BE$8,0)), "")</f>
        <v>1</v>
      </c>
      <c r="K14" s="160" t="str">
        <f>_xlfn.IFNA(INDEX('Systemmanager - Datenassistent'!$B$9:$BJ$159,MATCH($A14,Input_Lieferant!$B$9:$B$158,0),MATCH(K$1,'Systemmanager - Datenassistent'!$B$8:$BJ$8,0)), "") &amp; ""</f>
        <v>M300</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2</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0">
        <f>IF(Input_Lieferant!B22="","",Input_Lieferant!B22)</f>
        <v>14</v>
      </c>
      <c r="B15" s="160" t="str">
        <f>_xlfn.IFNA(INDEX('Systemmanager - Datenassistent'!$B$9:$BJ$159,MATCH($A15,Input_Lieferant!$B$9:$B$158,0),MATCH("WERKS",'Systemmanager - Datenassistent'!$B$8:$BJ$8,0)), "") &amp; ""</f>
        <v>0420</v>
      </c>
      <c r="C15" s="164"/>
      <c r="D15" s="164"/>
      <c r="E15" s="164"/>
      <c r="F15" s="164"/>
      <c r="G15" s="158" t="str">
        <f>_xlfn.IFNA(INDEX('Systemmanager - Datenassistent'!$B$9:$BJ$159,MATCH($A15,Input_Lieferant!$B$9:$B$158,0),MATCH(G$1,'Systemmanager - Datenassistent'!$B$8:$BJ$8,0)), "") &amp; ""</f>
        <v>S</v>
      </c>
      <c r="H15" s="160">
        <f>IFERROR(ROUND(INDEX(Input_Lieferant!$D$9:$BE$158,MATCH($A15,Input_Lieferant!$B$9:$B$158,0),MATCH("V_BEWERTUNGSPREIS",Input_Lieferant!$D$8:$BE$8,0)),2), "")</f>
        <v>200</v>
      </c>
      <c r="I15" s="160">
        <f t="shared" si="0"/>
        <v>200</v>
      </c>
      <c r="J15" s="160">
        <f>_xlfn.IFNA(INDEX(Input_Lieferant!$D$9:$BE$158,MATCH($A15,Input_Lieferant!$B$9:$B$158,0),MATCH("V_PREISEINHEIT",Input_Lieferant!$D$8:$BE$8,0)), "")</f>
        <v>1</v>
      </c>
      <c r="K15" s="160" t="str">
        <f>_xlfn.IFNA(INDEX('Systemmanager - Datenassistent'!$B$9:$BJ$159,MATCH($A15,Input_Lieferant!$B$9:$B$158,0),MATCH(K$1,'Systemmanager - Datenassistent'!$B$8:$BJ$8,0)), "") &amp; ""</f>
        <v>M300</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2</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0">
        <f>IF(Input_Lieferant!B23="","",Input_Lieferant!B23)</f>
        <v>15</v>
      </c>
      <c r="B16" s="160" t="str">
        <f>_xlfn.IFNA(INDEX('Systemmanager - Datenassistent'!$B$9:$BJ$159,MATCH($A16,Input_Lieferant!$B$9:$B$158,0),MATCH("WERKS",'Systemmanager - Datenassistent'!$B$8:$BJ$8,0)), "") &amp; ""</f>
        <v>0420</v>
      </c>
      <c r="C16" s="164"/>
      <c r="D16" s="164"/>
      <c r="E16" s="164"/>
      <c r="F16" s="164"/>
      <c r="G16" s="158" t="str">
        <f>_xlfn.IFNA(INDEX('Systemmanager - Datenassistent'!$B$9:$BJ$159,MATCH($A16,Input_Lieferant!$B$9:$B$158,0),MATCH(G$1,'Systemmanager - Datenassistent'!$B$8:$BJ$8,0)), "") &amp; ""</f>
        <v>S</v>
      </c>
      <c r="H16" s="160">
        <f>IFERROR(ROUND(INDEX(Input_Lieferant!$D$9:$BE$158,MATCH($A16,Input_Lieferant!$B$9:$B$158,0),MATCH("V_BEWERTUNGSPREIS",Input_Lieferant!$D$8:$BE$8,0)),2), "")</f>
        <v>200</v>
      </c>
      <c r="I16" s="160">
        <f t="shared" si="0"/>
        <v>200</v>
      </c>
      <c r="J16" s="160">
        <f>_xlfn.IFNA(INDEX(Input_Lieferant!$D$9:$BE$158,MATCH($A16,Input_Lieferant!$B$9:$B$158,0),MATCH("V_PREISEINHEIT",Input_Lieferant!$D$8:$BE$8,0)), "")</f>
        <v>1</v>
      </c>
      <c r="K16" s="160" t="str">
        <f>_xlfn.IFNA(INDEX('Systemmanager - Datenassistent'!$B$9:$BJ$159,MATCH($A16,Input_Lieferant!$B$9:$B$158,0),MATCH(K$1,'Systemmanager - Datenassistent'!$B$8:$BJ$8,0)), "") &amp; ""</f>
        <v>M300</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2</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0">
        <f>IF(Input_Lieferant!B24="","",Input_Lieferant!B24)</f>
        <v>16</v>
      </c>
      <c r="B17" s="160" t="str">
        <f>_xlfn.IFNA(INDEX('Systemmanager - Datenassistent'!$B$9:$BJ$159,MATCH($A17,Input_Lieferant!$B$9:$B$158,0),MATCH("WERKS",'Systemmanager - Datenassistent'!$B$8:$BJ$8,0)), "") &amp; ""</f>
        <v>0420</v>
      </c>
      <c r="C17" s="164"/>
      <c r="D17" s="164"/>
      <c r="E17" s="164"/>
      <c r="F17" s="164"/>
      <c r="G17" s="158" t="str">
        <f>_xlfn.IFNA(INDEX('Systemmanager - Datenassistent'!$B$9:$BJ$159,MATCH($A17,Input_Lieferant!$B$9:$B$158,0),MATCH(G$1,'Systemmanager - Datenassistent'!$B$8:$BJ$8,0)), "") &amp; ""</f>
        <v>S</v>
      </c>
      <c r="H17" s="160">
        <f>IFERROR(ROUND(INDEX(Input_Lieferant!$D$9:$BE$158,MATCH($A17,Input_Lieferant!$B$9:$B$158,0),MATCH("V_BEWERTUNGSPREIS",Input_Lieferant!$D$8:$BE$8,0)),2), "")</f>
        <v>200</v>
      </c>
      <c r="I17" s="160">
        <f t="shared" si="0"/>
        <v>200</v>
      </c>
      <c r="J17" s="160">
        <f>_xlfn.IFNA(INDEX(Input_Lieferant!$D$9:$BE$158,MATCH($A17,Input_Lieferant!$B$9:$B$158,0),MATCH("V_PREISEINHEIT",Input_Lieferant!$D$8:$BE$8,0)), "")</f>
        <v>1</v>
      </c>
      <c r="K17" s="160" t="str">
        <f>_xlfn.IFNA(INDEX('Systemmanager - Datenassistent'!$B$9:$BJ$159,MATCH($A17,Input_Lieferant!$B$9:$B$158,0),MATCH(K$1,'Systemmanager - Datenassistent'!$B$8:$BJ$8,0)), "") &amp; ""</f>
        <v>M300</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2</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0">
        <f>IF(Input_Lieferant!B25="","",Input_Lieferant!B25)</f>
        <v>17</v>
      </c>
      <c r="B18" s="160" t="str">
        <f>_xlfn.IFNA(INDEX('Systemmanager - Datenassistent'!$B$9:$BJ$159,MATCH($A18,Input_Lieferant!$B$9:$B$158,0),MATCH("WERKS",'Systemmanager - Datenassistent'!$B$8:$BJ$8,0)), "") &amp; ""</f>
        <v>0420</v>
      </c>
      <c r="C18" s="164"/>
      <c r="D18" s="164"/>
      <c r="E18" s="164"/>
      <c r="F18" s="164"/>
      <c r="G18" s="158" t="str">
        <f>_xlfn.IFNA(INDEX('Systemmanager - Datenassistent'!$B$9:$BJ$159,MATCH($A18,Input_Lieferant!$B$9:$B$158,0),MATCH(G$1,'Systemmanager - Datenassistent'!$B$8:$BJ$8,0)), "") &amp; ""</f>
        <v>S</v>
      </c>
      <c r="H18" s="160">
        <f>IFERROR(ROUND(INDEX(Input_Lieferant!$D$9:$BE$158,MATCH($A18,Input_Lieferant!$B$9:$B$158,0),MATCH("V_BEWERTUNGSPREIS",Input_Lieferant!$D$8:$BE$8,0)),2), "")</f>
        <v>200</v>
      </c>
      <c r="I18" s="160">
        <f t="shared" si="0"/>
        <v>200</v>
      </c>
      <c r="J18" s="160">
        <f>_xlfn.IFNA(INDEX(Input_Lieferant!$D$9:$BE$158,MATCH($A18,Input_Lieferant!$B$9:$B$158,0),MATCH("V_PREISEINHEIT",Input_Lieferant!$D$8:$BE$8,0)), "")</f>
        <v>1</v>
      </c>
      <c r="K18" s="160" t="str">
        <f>_xlfn.IFNA(INDEX('Systemmanager - Datenassistent'!$B$9:$BJ$159,MATCH($A18,Input_Lieferant!$B$9:$B$158,0),MATCH(K$1,'Systemmanager - Datenassistent'!$B$8:$BJ$8,0)), "") &amp; ""</f>
        <v>M300</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2</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0">
        <f>IF(Input_Lieferant!B26="","",Input_Lieferant!B26)</f>
        <v>18</v>
      </c>
      <c r="B19" s="160" t="str">
        <f>_xlfn.IFNA(INDEX('Systemmanager - Datenassistent'!$B$9:$BJ$159,MATCH($A19,Input_Lieferant!$B$9:$B$158,0),MATCH("WERKS",'Systemmanager - Datenassistent'!$B$8:$BJ$8,0)), "") &amp; ""</f>
        <v>0420</v>
      </c>
      <c r="C19" s="164"/>
      <c r="D19" s="164"/>
      <c r="E19" s="164"/>
      <c r="F19" s="164"/>
      <c r="G19" s="158" t="str">
        <f>_xlfn.IFNA(INDEX('Systemmanager - Datenassistent'!$B$9:$BJ$159,MATCH($A19,Input_Lieferant!$B$9:$B$158,0),MATCH(G$1,'Systemmanager - Datenassistent'!$B$8:$BJ$8,0)), "") &amp; ""</f>
        <v>S</v>
      </c>
      <c r="H19" s="160">
        <f>IFERROR(ROUND(INDEX(Input_Lieferant!$D$9:$BE$158,MATCH($A19,Input_Lieferant!$B$9:$B$158,0),MATCH("V_BEWERTUNGSPREIS",Input_Lieferant!$D$8:$BE$8,0)),2), "")</f>
        <v>200</v>
      </c>
      <c r="I19" s="160">
        <f t="shared" si="0"/>
        <v>200</v>
      </c>
      <c r="J19" s="160">
        <f>_xlfn.IFNA(INDEX(Input_Lieferant!$D$9:$BE$158,MATCH($A19,Input_Lieferant!$B$9:$B$158,0),MATCH("V_PREISEINHEIT",Input_Lieferant!$D$8:$BE$8,0)), "")</f>
        <v>1</v>
      </c>
      <c r="K19" s="160" t="str">
        <f>_xlfn.IFNA(INDEX('Systemmanager - Datenassistent'!$B$9:$BJ$159,MATCH($A19,Input_Lieferant!$B$9:$B$158,0),MATCH(K$1,'Systemmanager - Datenassistent'!$B$8:$BJ$8,0)), "") &amp; ""</f>
        <v>M300</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2</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0">
        <f>IF(Input_Lieferant!B27="","",Input_Lieferant!B27)</f>
        <v>19</v>
      </c>
      <c r="B20" s="160" t="str">
        <f>_xlfn.IFNA(INDEX('Systemmanager - Datenassistent'!$B$9:$BJ$159,MATCH($A20,Input_Lieferant!$B$9:$B$158,0),MATCH("WERKS",'Systemmanager - Datenassistent'!$B$8:$BJ$8,0)), "") &amp; ""</f>
        <v>0420</v>
      </c>
      <c r="C20" s="164"/>
      <c r="D20" s="164"/>
      <c r="E20" s="164"/>
      <c r="F20" s="164"/>
      <c r="G20" s="158" t="str">
        <f>_xlfn.IFNA(INDEX('Systemmanager - Datenassistent'!$B$9:$BJ$159,MATCH($A20,Input_Lieferant!$B$9:$B$158,0),MATCH(G$1,'Systemmanager - Datenassistent'!$B$8:$BJ$8,0)), "") &amp; ""</f>
        <v>S</v>
      </c>
      <c r="H20" s="160">
        <f>IFERROR(ROUND(INDEX(Input_Lieferant!$D$9:$BE$158,MATCH($A20,Input_Lieferant!$B$9:$B$158,0),MATCH("V_BEWERTUNGSPREIS",Input_Lieferant!$D$8:$BE$8,0)),2), "")</f>
        <v>200</v>
      </c>
      <c r="I20" s="160">
        <f t="shared" si="0"/>
        <v>200</v>
      </c>
      <c r="J20" s="160">
        <f>_xlfn.IFNA(INDEX(Input_Lieferant!$D$9:$BE$158,MATCH($A20,Input_Lieferant!$B$9:$B$158,0),MATCH("V_PREISEINHEIT",Input_Lieferant!$D$8:$BE$8,0)), "")</f>
        <v>1</v>
      </c>
      <c r="K20" s="160" t="str">
        <f>_xlfn.IFNA(INDEX('Systemmanager - Datenassistent'!$B$9:$BJ$159,MATCH($A20,Input_Lieferant!$B$9:$B$158,0),MATCH(K$1,'Systemmanager - Datenassistent'!$B$8:$BJ$8,0)), "") &amp; ""</f>
        <v>M300</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2</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0">
        <f>IF(Input_Lieferant!B28="","",Input_Lieferant!B28)</f>
        <v>20</v>
      </c>
      <c r="B21" s="160" t="str">
        <f>_xlfn.IFNA(INDEX('Systemmanager - Datenassistent'!$B$9:$BJ$159,MATCH($A21,Input_Lieferant!$B$9:$B$158,0),MATCH("WERKS",'Systemmanager - Datenassistent'!$B$8:$BJ$8,0)), "") &amp; ""</f>
        <v>0420</v>
      </c>
      <c r="C21" s="164"/>
      <c r="D21" s="164"/>
      <c r="E21" s="164"/>
      <c r="F21" s="164"/>
      <c r="G21" s="158" t="str">
        <f>_xlfn.IFNA(INDEX('Systemmanager - Datenassistent'!$B$9:$BJ$159,MATCH($A21,Input_Lieferant!$B$9:$B$158,0),MATCH(G$1,'Systemmanager - Datenassistent'!$B$8:$BJ$8,0)), "") &amp; ""</f>
        <v>S</v>
      </c>
      <c r="H21" s="160">
        <f>IFERROR(ROUND(INDEX(Input_Lieferant!$D$9:$BE$158,MATCH($A21,Input_Lieferant!$B$9:$B$158,0),MATCH("V_BEWERTUNGSPREIS",Input_Lieferant!$D$8:$BE$8,0)),2), "")</f>
        <v>200</v>
      </c>
      <c r="I21" s="160">
        <f t="shared" si="0"/>
        <v>200</v>
      </c>
      <c r="J21" s="160">
        <f>_xlfn.IFNA(INDEX(Input_Lieferant!$D$9:$BE$158,MATCH($A21,Input_Lieferant!$B$9:$B$158,0),MATCH("V_PREISEINHEIT",Input_Lieferant!$D$8:$BE$8,0)), "")</f>
        <v>1</v>
      </c>
      <c r="K21" s="160" t="str">
        <f>_xlfn.IFNA(INDEX('Systemmanager - Datenassistent'!$B$9:$BJ$159,MATCH($A21,Input_Lieferant!$B$9:$B$158,0),MATCH(K$1,'Systemmanager - Datenassistent'!$B$8:$BJ$8,0)), "") &amp; ""</f>
        <v>M300</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2</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0">
        <f>IF(Input_Lieferant!B29="","",Input_Lieferant!B29)</f>
        <v>21</v>
      </c>
      <c r="B22" s="160" t="str">
        <f>_xlfn.IFNA(INDEX('Systemmanager - Datenassistent'!$B$9:$BJ$159,MATCH($A22,Input_Lieferant!$B$9:$B$158,0),MATCH("WERKS",'Systemmanager - Datenassistent'!$B$8:$BJ$8,0)), "") &amp; ""</f>
        <v>0420</v>
      </c>
      <c r="C22" s="164"/>
      <c r="D22" s="164"/>
      <c r="E22" s="164"/>
      <c r="F22" s="164"/>
      <c r="G22" s="158" t="str">
        <f>_xlfn.IFNA(INDEX('Systemmanager - Datenassistent'!$B$9:$BJ$159,MATCH($A22,Input_Lieferant!$B$9:$B$158,0),MATCH(G$1,'Systemmanager - Datenassistent'!$B$8:$BJ$8,0)), "") &amp; ""</f>
        <v>S</v>
      </c>
      <c r="H22" s="160">
        <f>IFERROR(ROUND(INDEX(Input_Lieferant!$D$9:$BE$158,MATCH($A22,Input_Lieferant!$B$9:$B$158,0),MATCH("V_BEWERTUNGSPREIS",Input_Lieferant!$D$8:$BE$8,0)),2), "")</f>
        <v>200</v>
      </c>
      <c r="I22" s="160">
        <f t="shared" si="0"/>
        <v>200</v>
      </c>
      <c r="J22" s="160">
        <f>_xlfn.IFNA(INDEX(Input_Lieferant!$D$9:$BE$158,MATCH($A22,Input_Lieferant!$B$9:$B$158,0),MATCH("V_PREISEINHEIT",Input_Lieferant!$D$8:$BE$8,0)), "")</f>
        <v>1</v>
      </c>
      <c r="K22" s="160" t="str">
        <f>_xlfn.IFNA(INDEX('Systemmanager - Datenassistent'!$B$9:$BJ$159,MATCH($A22,Input_Lieferant!$B$9:$B$158,0),MATCH(K$1,'Systemmanager - Datenassistent'!$B$8:$BJ$8,0)), "") &amp; ""</f>
        <v>M300</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2</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0">
        <f>IF(Input_Lieferant!B30="","",Input_Lieferant!B30)</f>
        <v>22</v>
      </c>
      <c r="B23" s="160" t="str">
        <f>_xlfn.IFNA(INDEX('Systemmanager - Datenassistent'!$B$9:$BJ$159,MATCH($A23,Input_Lieferant!$B$9:$B$158,0),MATCH("WERKS",'Systemmanager - Datenassistent'!$B$8:$BJ$8,0)), "") &amp; ""</f>
        <v>0420</v>
      </c>
      <c r="C23" s="164"/>
      <c r="D23" s="164"/>
      <c r="E23" s="164"/>
      <c r="F23" s="164"/>
      <c r="G23" s="158" t="str">
        <f>_xlfn.IFNA(INDEX('Systemmanager - Datenassistent'!$B$9:$BJ$159,MATCH($A23,Input_Lieferant!$B$9:$B$158,0),MATCH(G$1,'Systemmanager - Datenassistent'!$B$8:$BJ$8,0)), "") &amp; ""</f>
        <v>S</v>
      </c>
      <c r="H23" s="160">
        <f>IFERROR(ROUND(INDEX(Input_Lieferant!$D$9:$BE$158,MATCH($A23,Input_Lieferant!$B$9:$B$158,0),MATCH("V_BEWERTUNGSPREIS",Input_Lieferant!$D$8:$BE$8,0)),2), "")</f>
        <v>200</v>
      </c>
      <c r="I23" s="160">
        <f t="shared" si="0"/>
        <v>200</v>
      </c>
      <c r="J23" s="160">
        <f>_xlfn.IFNA(INDEX(Input_Lieferant!$D$9:$BE$158,MATCH($A23,Input_Lieferant!$B$9:$B$158,0),MATCH("V_PREISEINHEIT",Input_Lieferant!$D$8:$BE$8,0)), "")</f>
        <v>1</v>
      </c>
      <c r="K23" s="160" t="str">
        <f>_xlfn.IFNA(INDEX('Systemmanager - Datenassistent'!$B$9:$BJ$159,MATCH($A23,Input_Lieferant!$B$9:$B$158,0),MATCH(K$1,'Systemmanager - Datenassistent'!$B$8:$BJ$8,0)), "") &amp; ""</f>
        <v>M300</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2</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0">
        <f>IF(Input_Lieferant!B31="","",Input_Lieferant!B31)</f>
        <v>23</v>
      </c>
      <c r="B24" s="160" t="str">
        <f>_xlfn.IFNA(INDEX('Systemmanager - Datenassistent'!$B$9:$BJ$159,MATCH($A24,Input_Lieferant!$B$9:$B$158,0),MATCH("WERKS",'Systemmanager - Datenassistent'!$B$8:$BJ$8,0)), "") &amp; ""</f>
        <v>0420</v>
      </c>
      <c r="C24" s="164"/>
      <c r="D24" s="164"/>
      <c r="E24" s="164"/>
      <c r="F24" s="164"/>
      <c r="G24" s="158" t="str">
        <f>_xlfn.IFNA(INDEX('Systemmanager - Datenassistent'!$B$9:$BJ$159,MATCH($A24,Input_Lieferant!$B$9:$B$158,0),MATCH(G$1,'Systemmanager - Datenassistent'!$B$8:$BJ$8,0)), "") &amp; ""</f>
        <v>S</v>
      </c>
      <c r="H24" s="160">
        <f>IFERROR(ROUND(INDEX(Input_Lieferant!$D$9:$BE$158,MATCH($A24,Input_Lieferant!$B$9:$B$158,0),MATCH("V_BEWERTUNGSPREIS",Input_Lieferant!$D$8:$BE$8,0)),2), "")</f>
        <v>200</v>
      </c>
      <c r="I24" s="160">
        <f t="shared" si="0"/>
        <v>200</v>
      </c>
      <c r="J24" s="160">
        <f>_xlfn.IFNA(INDEX(Input_Lieferant!$D$9:$BE$158,MATCH($A24,Input_Lieferant!$B$9:$B$158,0),MATCH("V_PREISEINHEIT",Input_Lieferant!$D$8:$BE$8,0)), "")</f>
        <v>1</v>
      </c>
      <c r="K24" s="160" t="str">
        <f>_xlfn.IFNA(INDEX('Systemmanager - Datenassistent'!$B$9:$BJ$159,MATCH($A24,Input_Lieferant!$B$9:$B$158,0),MATCH(K$1,'Systemmanager - Datenassistent'!$B$8:$BJ$8,0)), "") &amp; ""</f>
        <v>M300</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2</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0">
        <f>IF(Input_Lieferant!B32="","",Input_Lieferant!B32)</f>
        <v>24</v>
      </c>
      <c r="B25" s="160" t="str">
        <f>_xlfn.IFNA(INDEX('Systemmanager - Datenassistent'!$B$9:$BJ$159,MATCH($A25,Input_Lieferant!$B$9:$B$158,0),MATCH("WERKS",'Systemmanager - Datenassistent'!$B$8:$BJ$8,0)), "") &amp; ""</f>
        <v>0420</v>
      </c>
      <c r="C25" s="164"/>
      <c r="D25" s="164"/>
      <c r="E25" s="164"/>
      <c r="F25" s="164"/>
      <c r="G25" s="158" t="str">
        <f>_xlfn.IFNA(INDEX('Systemmanager - Datenassistent'!$B$9:$BJ$159,MATCH($A25,Input_Lieferant!$B$9:$B$158,0),MATCH(G$1,'Systemmanager - Datenassistent'!$B$8:$BJ$8,0)), "") &amp; ""</f>
        <v>S</v>
      </c>
      <c r="H25" s="160">
        <f>IFERROR(ROUND(INDEX(Input_Lieferant!$D$9:$BE$158,MATCH($A25,Input_Lieferant!$B$9:$B$158,0),MATCH("V_BEWERTUNGSPREIS",Input_Lieferant!$D$8:$BE$8,0)),2), "")</f>
        <v>200</v>
      </c>
      <c r="I25" s="160">
        <f t="shared" si="0"/>
        <v>200</v>
      </c>
      <c r="J25" s="160">
        <f>_xlfn.IFNA(INDEX(Input_Lieferant!$D$9:$BE$158,MATCH($A25,Input_Lieferant!$B$9:$B$158,0),MATCH("V_PREISEINHEIT",Input_Lieferant!$D$8:$BE$8,0)), "")</f>
        <v>1</v>
      </c>
      <c r="K25" s="160" t="str">
        <f>_xlfn.IFNA(INDEX('Systemmanager - Datenassistent'!$B$9:$BJ$159,MATCH($A25,Input_Lieferant!$B$9:$B$158,0),MATCH(K$1,'Systemmanager - Datenassistent'!$B$8:$BJ$8,0)), "") &amp; ""</f>
        <v>M300</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2</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0">
        <f>IF(Input_Lieferant!B33="","",Input_Lieferant!B33)</f>
        <v>25</v>
      </c>
      <c r="B26" s="160" t="str">
        <f>_xlfn.IFNA(INDEX('Systemmanager - Datenassistent'!$B$9:$BJ$159,MATCH($A26,Input_Lieferant!$B$9:$B$158,0),MATCH("WERKS",'Systemmanager - Datenassistent'!$B$8:$BJ$8,0)), "") &amp; ""</f>
        <v>0420</v>
      </c>
      <c r="C26" s="164"/>
      <c r="D26" s="164"/>
      <c r="E26" s="164"/>
      <c r="F26" s="164"/>
      <c r="G26" s="158" t="str">
        <f>_xlfn.IFNA(INDEX('Systemmanager - Datenassistent'!$B$9:$BJ$159,MATCH($A26,Input_Lieferant!$B$9:$B$158,0),MATCH(G$1,'Systemmanager - Datenassistent'!$B$8:$BJ$8,0)), "") &amp; ""</f>
        <v>S</v>
      </c>
      <c r="H26" s="160">
        <f>IFERROR(ROUND(INDEX(Input_Lieferant!$D$9:$BE$158,MATCH($A26,Input_Lieferant!$B$9:$B$158,0),MATCH("V_BEWERTUNGSPREIS",Input_Lieferant!$D$8:$BE$8,0)),2), "")</f>
        <v>200</v>
      </c>
      <c r="I26" s="160">
        <f t="shared" si="0"/>
        <v>200</v>
      </c>
      <c r="J26" s="160">
        <f>_xlfn.IFNA(INDEX(Input_Lieferant!$D$9:$BE$158,MATCH($A26,Input_Lieferant!$B$9:$B$158,0),MATCH("V_PREISEINHEIT",Input_Lieferant!$D$8:$BE$8,0)), "")</f>
        <v>1</v>
      </c>
      <c r="K26" s="160" t="str">
        <f>_xlfn.IFNA(INDEX('Systemmanager - Datenassistent'!$B$9:$BJ$159,MATCH($A26,Input_Lieferant!$B$9:$B$158,0),MATCH(K$1,'Systemmanager - Datenassistent'!$B$8:$BJ$8,0)), "") &amp; ""</f>
        <v>M300</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2</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0">
        <f>IF(Input_Lieferant!B34="","",Input_Lieferant!B34)</f>
        <v>26</v>
      </c>
      <c r="B27" s="160" t="str">
        <f>_xlfn.IFNA(INDEX('Systemmanager - Datenassistent'!$B$9:$BJ$159,MATCH($A27,Input_Lieferant!$B$9:$B$158,0),MATCH("WERKS",'Systemmanager - Datenassistent'!$B$8:$BJ$8,0)), "") &amp; ""</f>
        <v>0420</v>
      </c>
      <c r="C27" s="164"/>
      <c r="D27" s="164"/>
      <c r="E27" s="164"/>
      <c r="F27" s="164"/>
      <c r="G27" s="158" t="str">
        <f>_xlfn.IFNA(INDEX('Systemmanager - Datenassistent'!$B$9:$BJ$159,MATCH($A27,Input_Lieferant!$B$9:$B$158,0),MATCH(G$1,'Systemmanager - Datenassistent'!$B$8:$BJ$8,0)), "") &amp; ""</f>
        <v>S</v>
      </c>
      <c r="H27" s="160">
        <f>IFERROR(ROUND(INDEX(Input_Lieferant!$D$9:$BE$158,MATCH($A27,Input_Lieferant!$B$9:$B$158,0),MATCH("V_BEWERTUNGSPREIS",Input_Lieferant!$D$8:$BE$8,0)),2), "")</f>
        <v>200</v>
      </c>
      <c r="I27" s="160">
        <f t="shared" si="0"/>
        <v>200</v>
      </c>
      <c r="J27" s="160">
        <f>_xlfn.IFNA(INDEX(Input_Lieferant!$D$9:$BE$158,MATCH($A27,Input_Lieferant!$B$9:$B$158,0),MATCH("V_PREISEINHEIT",Input_Lieferant!$D$8:$BE$8,0)), "")</f>
        <v>1</v>
      </c>
      <c r="K27" s="160" t="str">
        <f>_xlfn.IFNA(INDEX('Systemmanager - Datenassistent'!$B$9:$BJ$159,MATCH($A27,Input_Lieferant!$B$9:$B$158,0),MATCH(K$1,'Systemmanager - Datenassistent'!$B$8:$BJ$8,0)), "") &amp; ""</f>
        <v>M300</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2</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0">
        <f>IF(Input_Lieferant!B35="","",Input_Lieferant!B35)</f>
        <v>27</v>
      </c>
      <c r="B28" s="160" t="str">
        <f>_xlfn.IFNA(INDEX('Systemmanager - Datenassistent'!$B$9:$BJ$159,MATCH($A28,Input_Lieferant!$B$9:$B$158,0),MATCH("WERKS",'Systemmanager - Datenassistent'!$B$8:$BJ$8,0)), "") &amp; ""</f>
        <v>0420</v>
      </c>
      <c r="C28" s="164"/>
      <c r="D28" s="164"/>
      <c r="E28" s="164"/>
      <c r="F28" s="164"/>
      <c r="G28" s="158" t="str">
        <f>_xlfn.IFNA(INDEX('Systemmanager - Datenassistent'!$B$9:$BJ$159,MATCH($A28,Input_Lieferant!$B$9:$B$158,0),MATCH(G$1,'Systemmanager - Datenassistent'!$B$8:$BJ$8,0)), "") &amp; ""</f>
        <v>S</v>
      </c>
      <c r="H28" s="160">
        <f>IFERROR(ROUND(INDEX(Input_Lieferant!$D$9:$BE$158,MATCH($A28,Input_Lieferant!$B$9:$B$158,0),MATCH("V_BEWERTUNGSPREIS",Input_Lieferant!$D$8:$BE$8,0)),2), "")</f>
        <v>200</v>
      </c>
      <c r="I28" s="160">
        <f t="shared" si="0"/>
        <v>200</v>
      </c>
      <c r="J28" s="160">
        <f>_xlfn.IFNA(INDEX(Input_Lieferant!$D$9:$BE$158,MATCH($A28,Input_Lieferant!$B$9:$B$158,0),MATCH("V_PREISEINHEIT",Input_Lieferant!$D$8:$BE$8,0)), "")</f>
        <v>1</v>
      </c>
      <c r="K28" s="160" t="str">
        <f>_xlfn.IFNA(INDEX('Systemmanager - Datenassistent'!$B$9:$BJ$159,MATCH($A28,Input_Lieferant!$B$9:$B$158,0),MATCH(K$1,'Systemmanager - Datenassistent'!$B$8:$BJ$8,0)), "") &amp; ""</f>
        <v>M300</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2</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0">
        <f>IF(Input_Lieferant!B36="","",Input_Lieferant!B36)</f>
        <v>28</v>
      </c>
      <c r="B29" s="160" t="str">
        <f>_xlfn.IFNA(INDEX('Systemmanager - Datenassistent'!$B$9:$BJ$159,MATCH($A29,Input_Lieferant!$B$9:$B$158,0),MATCH("WERKS",'Systemmanager - Datenassistent'!$B$8:$BJ$8,0)), "") &amp; ""</f>
        <v>0420</v>
      </c>
      <c r="C29" s="164"/>
      <c r="D29" s="164"/>
      <c r="E29" s="164"/>
      <c r="F29" s="164"/>
      <c r="G29" s="158" t="str">
        <f>_xlfn.IFNA(INDEX('Systemmanager - Datenassistent'!$B$9:$BJ$159,MATCH($A29,Input_Lieferant!$B$9:$B$158,0),MATCH(G$1,'Systemmanager - Datenassistent'!$B$8:$BJ$8,0)), "") &amp; ""</f>
        <v>S</v>
      </c>
      <c r="H29" s="160">
        <f>IFERROR(ROUND(INDEX(Input_Lieferant!$D$9:$BE$158,MATCH($A29,Input_Lieferant!$B$9:$B$158,0),MATCH("V_BEWERTUNGSPREIS",Input_Lieferant!$D$8:$BE$8,0)),2), "")</f>
        <v>200</v>
      </c>
      <c r="I29" s="160">
        <f t="shared" si="0"/>
        <v>200</v>
      </c>
      <c r="J29" s="160">
        <f>_xlfn.IFNA(INDEX(Input_Lieferant!$D$9:$BE$158,MATCH($A29,Input_Lieferant!$B$9:$B$158,0),MATCH("V_PREISEINHEIT",Input_Lieferant!$D$8:$BE$8,0)), "")</f>
        <v>1</v>
      </c>
      <c r="K29" s="160" t="str">
        <f>_xlfn.IFNA(INDEX('Systemmanager - Datenassistent'!$B$9:$BJ$159,MATCH($A29,Input_Lieferant!$B$9:$B$158,0),MATCH(K$1,'Systemmanager - Datenassistent'!$B$8:$BJ$8,0)), "") &amp; ""</f>
        <v>M300</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2</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0">
        <f>IF(Input_Lieferant!B37="","",Input_Lieferant!B37)</f>
        <v>29</v>
      </c>
      <c r="B30" s="160" t="str">
        <f>_xlfn.IFNA(INDEX('Systemmanager - Datenassistent'!$B$9:$BJ$159,MATCH($A30,Input_Lieferant!$B$9:$B$158,0),MATCH("WERKS",'Systemmanager - Datenassistent'!$B$8:$BJ$8,0)), "") &amp; ""</f>
        <v>0420</v>
      </c>
      <c r="C30" s="164"/>
      <c r="D30" s="164"/>
      <c r="E30" s="164"/>
      <c r="F30" s="164"/>
      <c r="G30" s="158" t="str">
        <f>_xlfn.IFNA(INDEX('Systemmanager - Datenassistent'!$B$9:$BJ$159,MATCH($A30,Input_Lieferant!$B$9:$B$158,0),MATCH(G$1,'Systemmanager - Datenassistent'!$B$8:$BJ$8,0)), "") &amp; ""</f>
        <v>S</v>
      </c>
      <c r="H30" s="160">
        <f>IFERROR(ROUND(INDEX(Input_Lieferant!$D$9:$BE$158,MATCH($A30,Input_Lieferant!$B$9:$B$158,0),MATCH("V_BEWERTUNGSPREIS",Input_Lieferant!$D$8:$BE$8,0)),2), "")</f>
        <v>200</v>
      </c>
      <c r="I30" s="160">
        <f t="shared" si="0"/>
        <v>200</v>
      </c>
      <c r="J30" s="160">
        <f>_xlfn.IFNA(INDEX(Input_Lieferant!$D$9:$BE$158,MATCH($A30,Input_Lieferant!$B$9:$B$158,0),MATCH("V_PREISEINHEIT",Input_Lieferant!$D$8:$BE$8,0)), "")</f>
        <v>1</v>
      </c>
      <c r="K30" s="160" t="str">
        <f>_xlfn.IFNA(INDEX('Systemmanager - Datenassistent'!$B$9:$BJ$159,MATCH($A30,Input_Lieferant!$B$9:$B$158,0),MATCH(K$1,'Systemmanager - Datenassistent'!$B$8:$BJ$8,0)), "") &amp; ""</f>
        <v>M300</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2</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0">
        <f>IF(Input_Lieferant!B38="","",Input_Lieferant!B38)</f>
        <v>30</v>
      </c>
      <c r="B31" s="160" t="str">
        <f>_xlfn.IFNA(INDEX('Systemmanager - Datenassistent'!$B$9:$BJ$159,MATCH($A31,Input_Lieferant!$B$9:$B$158,0),MATCH("WERKS",'Systemmanager - Datenassistent'!$B$8:$BJ$8,0)), "") &amp; ""</f>
        <v>0420</v>
      </c>
      <c r="C31" s="164"/>
      <c r="D31" s="164"/>
      <c r="E31" s="164"/>
      <c r="F31" s="164"/>
      <c r="G31" s="158" t="str">
        <f>_xlfn.IFNA(INDEX('Systemmanager - Datenassistent'!$B$9:$BJ$159,MATCH($A31,Input_Lieferant!$B$9:$B$158,0),MATCH(G$1,'Systemmanager - Datenassistent'!$B$8:$BJ$8,0)), "") &amp; ""</f>
        <v>S</v>
      </c>
      <c r="H31" s="160">
        <f>IFERROR(ROUND(INDEX(Input_Lieferant!$D$9:$BE$158,MATCH($A31,Input_Lieferant!$B$9:$B$158,0),MATCH("V_BEWERTUNGSPREIS",Input_Lieferant!$D$8:$BE$8,0)),2), "")</f>
        <v>200</v>
      </c>
      <c r="I31" s="160">
        <f t="shared" si="0"/>
        <v>200</v>
      </c>
      <c r="J31" s="160">
        <f>_xlfn.IFNA(INDEX(Input_Lieferant!$D$9:$BE$158,MATCH($A31,Input_Lieferant!$B$9:$B$158,0),MATCH("V_PREISEINHEIT",Input_Lieferant!$D$8:$BE$8,0)), "")</f>
        <v>1</v>
      </c>
      <c r="K31" s="160" t="str">
        <f>_xlfn.IFNA(INDEX('Systemmanager - Datenassistent'!$B$9:$BJ$159,MATCH($A31,Input_Lieferant!$B$9:$B$158,0),MATCH(K$1,'Systemmanager - Datenassistent'!$B$8:$BJ$8,0)), "") &amp; ""</f>
        <v>M300</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2</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0">
        <f>IF(Input_Lieferant!B39="","",Input_Lieferant!B39)</f>
        <v>31</v>
      </c>
      <c r="B32" s="160" t="str">
        <f>_xlfn.IFNA(INDEX('Systemmanager - Datenassistent'!$B$9:$BJ$159,MATCH($A32,Input_Lieferant!$B$9:$B$158,0),MATCH("WERKS",'Systemmanager - Datenassistent'!$B$8:$BJ$8,0)), "") &amp; ""</f>
        <v>0420</v>
      </c>
      <c r="C32" s="164"/>
      <c r="D32" s="164"/>
      <c r="E32" s="164"/>
      <c r="F32" s="164"/>
      <c r="G32" s="158" t="str">
        <f>_xlfn.IFNA(INDEX('Systemmanager - Datenassistent'!$B$9:$BJ$159,MATCH($A32,Input_Lieferant!$B$9:$B$158,0),MATCH(G$1,'Systemmanager - Datenassistent'!$B$8:$BJ$8,0)), "") &amp; ""</f>
        <v>S</v>
      </c>
      <c r="H32" s="160">
        <f>IFERROR(ROUND(INDEX(Input_Lieferant!$D$9:$BE$158,MATCH($A32,Input_Lieferant!$B$9:$B$158,0),MATCH("V_BEWERTUNGSPREIS",Input_Lieferant!$D$8:$BE$8,0)),2), "")</f>
        <v>200</v>
      </c>
      <c r="I32" s="160">
        <f t="shared" si="0"/>
        <v>200</v>
      </c>
      <c r="J32" s="160">
        <f>_xlfn.IFNA(INDEX(Input_Lieferant!$D$9:$BE$158,MATCH($A32,Input_Lieferant!$B$9:$B$158,0),MATCH("V_PREISEINHEIT",Input_Lieferant!$D$8:$BE$8,0)), "")</f>
        <v>1</v>
      </c>
      <c r="K32" s="160" t="str">
        <f>_xlfn.IFNA(INDEX('Systemmanager - Datenassistent'!$B$9:$BJ$159,MATCH($A32,Input_Lieferant!$B$9:$B$158,0),MATCH(K$1,'Systemmanager - Datenassistent'!$B$8:$BJ$8,0)), "") &amp; ""</f>
        <v>M300</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2</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0">
        <f>IF(Input_Lieferant!B40="","",Input_Lieferant!B40)</f>
        <v>32</v>
      </c>
      <c r="B33" s="160" t="str">
        <f>_xlfn.IFNA(INDEX('Systemmanager - Datenassistent'!$B$9:$BJ$159,MATCH($A33,Input_Lieferant!$B$9:$B$158,0),MATCH("WERKS",'Systemmanager - Datenassistent'!$B$8:$BJ$8,0)), "") &amp; ""</f>
        <v>0420</v>
      </c>
      <c r="C33" s="164"/>
      <c r="D33" s="164"/>
      <c r="E33" s="164"/>
      <c r="F33" s="164"/>
      <c r="G33" s="158" t="str">
        <f>_xlfn.IFNA(INDEX('Systemmanager - Datenassistent'!$B$9:$BJ$159,MATCH($A33,Input_Lieferant!$B$9:$B$158,0),MATCH(G$1,'Systemmanager - Datenassistent'!$B$8:$BJ$8,0)), "") &amp; ""</f>
        <v>S</v>
      </c>
      <c r="H33" s="160">
        <f>IFERROR(ROUND(INDEX(Input_Lieferant!$D$9:$BE$158,MATCH($A33,Input_Lieferant!$B$9:$B$158,0),MATCH("V_BEWERTUNGSPREIS",Input_Lieferant!$D$8:$BE$8,0)),2), "")</f>
        <v>200</v>
      </c>
      <c r="I33" s="160">
        <f t="shared" si="0"/>
        <v>200</v>
      </c>
      <c r="J33" s="160">
        <f>_xlfn.IFNA(INDEX(Input_Lieferant!$D$9:$BE$158,MATCH($A33,Input_Lieferant!$B$9:$B$158,0),MATCH("V_PREISEINHEIT",Input_Lieferant!$D$8:$BE$8,0)), "")</f>
        <v>1</v>
      </c>
      <c r="K33" s="160" t="str">
        <f>_xlfn.IFNA(INDEX('Systemmanager - Datenassistent'!$B$9:$BJ$159,MATCH($A33,Input_Lieferant!$B$9:$B$158,0),MATCH(K$1,'Systemmanager - Datenassistent'!$B$8:$BJ$8,0)), "") &amp; ""</f>
        <v>M300</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2</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0">
        <f>IF(Input_Lieferant!B41="","",Input_Lieferant!B41)</f>
        <v>33</v>
      </c>
      <c r="B34" s="160" t="str">
        <f>_xlfn.IFNA(INDEX('Systemmanager - Datenassistent'!$B$9:$BJ$159,MATCH($A34,Input_Lieferant!$B$9:$B$158,0),MATCH("WERKS",'Systemmanager - Datenassistent'!$B$8:$BJ$8,0)), "") &amp; ""</f>
        <v>0420</v>
      </c>
      <c r="C34" s="164"/>
      <c r="D34" s="164"/>
      <c r="E34" s="164"/>
      <c r="F34" s="164"/>
      <c r="G34" s="158" t="str">
        <f>_xlfn.IFNA(INDEX('Systemmanager - Datenassistent'!$B$9:$BJ$159,MATCH($A34,Input_Lieferant!$B$9:$B$158,0),MATCH(G$1,'Systemmanager - Datenassistent'!$B$8:$BJ$8,0)), "") &amp; ""</f>
        <v>S</v>
      </c>
      <c r="H34" s="160">
        <f>IFERROR(ROUND(INDEX(Input_Lieferant!$D$9:$BE$158,MATCH($A34,Input_Lieferant!$B$9:$B$158,0),MATCH("V_BEWERTUNGSPREIS",Input_Lieferant!$D$8:$BE$8,0)),2), "")</f>
        <v>200</v>
      </c>
      <c r="I34" s="160">
        <f t="shared" ref="I34:I65" si="1">H34</f>
        <v>200</v>
      </c>
      <c r="J34" s="160">
        <f>_xlfn.IFNA(INDEX(Input_Lieferant!$D$9:$BE$158,MATCH($A34,Input_Lieferant!$B$9:$B$158,0),MATCH("V_PREISEINHEIT",Input_Lieferant!$D$8:$BE$8,0)), "")</f>
        <v>1</v>
      </c>
      <c r="K34" s="160" t="str">
        <f>_xlfn.IFNA(INDEX('Systemmanager - Datenassistent'!$B$9:$BJ$159,MATCH($A34,Input_Lieferant!$B$9:$B$158,0),MATCH(K$1,'Systemmanager - Datenassistent'!$B$8:$BJ$8,0)), "") &amp; ""</f>
        <v>M300</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2</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0">
        <f>IF(Input_Lieferant!B42="","",Input_Lieferant!B42)</f>
        <v>34</v>
      </c>
      <c r="B35" s="160" t="str">
        <f>_xlfn.IFNA(INDEX('Systemmanager - Datenassistent'!$B$9:$BJ$159,MATCH($A35,Input_Lieferant!$B$9:$B$158,0),MATCH("WERKS",'Systemmanager - Datenassistent'!$B$8:$BJ$8,0)), "") &amp; ""</f>
        <v>0420</v>
      </c>
      <c r="C35" s="164"/>
      <c r="D35" s="164"/>
      <c r="E35" s="164"/>
      <c r="F35" s="164"/>
      <c r="G35" s="158" t="str">
        <f>_xlfn.IFNA(INDEX('Systemmanager - Datenassistent'!$B$9:$BJ$159,MATCH($A35,Input_Lieferant!$B$9:$B$158,0),MATCH(G$1,'Systemmanager - Datenassistent'!$B$8:$BJ$8,0)), "") &amp; ""</f>
        <v>S</v>
      </c>
      <c r="H35" s="160">
        <f>IFERROR(ROUND(INDEX(Input_Lieferant!$D$9:$BE$158,MATCH($A35,Input_Lieferant!$B$9:$B$158,0),MATCH("V_BEWERTUNGSPREIS",Input_Lieferant!$D$8:$BE$8,0)),2), "")</f>
        <v>200</v>
      </c>
      <c r="I35" s="160">
        <f t="shared" si="1"/>
        <v>200</v>
      </c>
      <c r="J35" s="160">
        <f>_xlfn.IFNA(INDEX(Input_Lieferant!$D$9:$BE$158,MATCH($A35,Input_Lieferant!$B$9:$B$158,0),MATCH("V_PREISEINHEIT",Input_Lieferant!$D$8:$BE$8,0)), "")</f>
        <v>1</v>
      </c>
      <c r="K35" s="160" t="str">
        <f>_xlfn.IFNA(INDEX('Systemmanager - Datenassistent'!$B$9:$BJ$159,MATCH($A35,Input_Lieferant!$B$9:$B$158,0),MATCH(K$1,'Systemmanager - Datenassistent'!$B$8:$BJ$8,0)), "") &amp; ""</f>
        <v>M300</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2</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0">
        <f>IF(Input_Lieferant!B43="","",Input_Lieferant!B43)</f>
        <v>35</v>
      </c>
      <c r="B36" s="160" t="str">
        <f>_xlfn.IFNA(INDEX('Systemmanager - Datenassistent'!$B$9:$BJ$159,MATCH($A36,Input_Lieferant!$B$9:$B$158,0),MATCH("WERKS",'Systemmanager - Datenassistent'!$B$8:$BJ$8,0)), "") &amp; ""</f>
        <v>0420</v>
      </c>
      <c r="C36" s="164"/>
      <c r="D36" s="164"/>
      <c r="E36" s="164"/>
      <c r="F36" s="164"/>
      <c r="G36" s="158" t="str">
        <f>_xlfn.IFNA(INDEX('Systemmanager - Datenassistent'!$B$9:$BJ$159,MATCH($A36,Input_Lieferant!$B$9:$B$158,0),MATCH(G$1,'Systemmanager - Datenassistent'!$B$8:$BJ$8,0)), "") &amp; ""</f>
        <v>S</v>
      </c>
      <c r="H36" s="160">
        <f>IFERROR(ROUND(INDEX(Input_Lieferant!$D$9:$BE$158,MATCH($A36,Input_Lieferant!$B$9:$B$158,0),MATCH("V_BEWERTUNGSPREIS",Input_Lieferant!$D$8:$BE$8,0)),2), "")</f>
        <v>200</v>
      </c>
      <c r="I36" s="160">
        <f t="shared" si="1"/>
        <v>200</v>
      </c>
      <c r="J36" s="160">
        <f>_xlfn.IFNA(INDEX(Input_Lieferant!$D$9:$BE$158,MATCH($A36,Input_Lieferant!$B$9:$B$158,0),MATCH("V_PREISEINHEIT",Input_Lieferant!$D$8:$BE$8,0)), "")</f>
        <v>1</v>
      </c>
      <c r="K36" s="160" t="str">
        <f>_xlfn.IFNA(INDEX('Systemmanager - Datenassistent'!$B$9:$BJ$159,MATCH($A36,Input_Lieferant!$B$9:$B$158,0),MATCH(K$1,'Systemmanager - Datenassistent'!$B$8:$BJ$8,0)), "") &amp; ""</f>
        <v>M300</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2</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0">
        <f>IF(Input_Lieferant!B44="","",Input_Lieferant!B44)</f>
        <v>36</v>
      </c>
      <c r="B37" s="160" t="str">
        <f>_xlfn.IFNA(INDEX('Systemmanager - Datenassistent'!$B$9:$BJ$159,MATCH($A37,Input_Lieferant!$B$9:$B$158,0),MATCH("WERKS",'Systemmanager - Datenassistent'!$B$8:$BJ$8,0)), "") &amp; ""</f>
        <v>0420</v>
      </c>
      <c r="C37" s="164"/>
      <c r="D37" s="164"/>
      <c r="E37" s="164"/>
      <c r="F37" s="164"/>
      <c r="G37" s="158" t="str">
        <f>_xlfn.IFNA(INDEX('Systemmanager - Datenassistent'!$B$9:$BJ$159,MATCH($A37,Input_Lieferant!$B$9:$B$158,0),MATCH(G$1,'Systemmanager - Datenassistent'!$B$8:$BJ$8,0)), "") &amp; ""</f>
        <v>S</v>
      </c>
      <c r="H37" s="160">
        <f>IFERROR(ROUND(INDEX(Input_Lieferant!$D$9:$BE$158,MATCH($A37,Input_Lieferant!$B$9:$B$158,0),MATCH("V_BEWERTUNGSPREIS",Input_Lieferant!$D$8:$BE$8,0)),2), "")</f>
        <v>200</v>
      </c>
      <c r="I37" s="160">
        <f t="shared" si="1"/>
        <v>200</v>
      </c>
      <c r="J37" s="160">
        <f>_xlfn.IFNA(INDEX(Input_Lieferant!$D$9:$BE$158,MATCH($A37,Input_Lieferant!$B$9:$B$158,0),MATCH("V_PREISEINHEIT",Input_Lieferant!$D$8:$BE$8,0)), "")</f>
        <v>1</v>
      </c>
      <c r="K37" s="160" t="str">
        <f>_xlfn.IFNA(INDEX('Systemmanager - Datenassistent'!$B$9:$BJ$159,MATCH($A37,Input_Lieferant!$B$9:$B$158,0),MATCH(K$1,'Systemmanager - Datenassistent'!$B$8:$BJ$8,0)), "") &amp; ""</f>
        <v>M300</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2</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0">
        <f>IF(Input_Lieferant!B45="","",Input_Lieferant!B45)</f>
        <v>37</v>
      </c>
      <c r="B38" s="160" t="str">
        <f>_xlfn.IFNA(INDEX('Systemmanager - Datenassistent'!$B$9:$BJ$159,MATCH($A38,Input_Lieferant!$B$9:$B$158,0),MATCH("WERKS",'Systemmanager - Datenassistent'!$B$8:$BJ$8,0)), "") &amp; ""</f>
        <v>0420</v>
      </c>
      <c r="C38" s="164"/>
      <c r="D38" s="164"/>
      <c r="E38" s="164"/>
      <c r="F38" s="164"/>
      <c r="G38" s="158" t="str">
        <f>_xlfn.IFNA(INDEX('Systemmanager - Datenassistent'!$B$9:$BJ$159,MATCH($A38,Input_Lieferant!$B$9:$B$158,0),MATCH(G$1,'Systemmanager - Datenassistent'!$B$8:$BJ$8,0)), "") &amp; ""</f>
        <v>S</v>
      </c>
      <c r="H38" s="160">
        <f>IFERROR(ROUND(INDEX(Input_Lieferant!$D$9:$BE$158,MATCH($A38,Input_Lieferant!$B$9:$B$158,0),MATCH("V_BEWERTUNGSPREIS",Input_Lieferant!$D$8:$BE$8,0)),2), "")</f>
        <v>200</v>
      </c>
      <c r="I38" s="160">
        <f t="shared" si="1"/>
        <v>200</v>
      </c>
      <c r="J38" s="160">
        <f>_xlfn.IFNA(INDEX(Input_Lieferant!$D$9:$BE$158,MATCH($A38,Input_Lieferant!$B$9:$B$158,0),MATCH("V_PREISEINHEIT",Input_Lieferant!$D$8:$BE$8,0)), "")</f>
        <v>1</v>
      </c>
      <c r="K38" s="160" t="str">
        <f>_xlfn.IFNA(INDEX('Systemmanager - Datenassistent'!$B$9:$BJ$159,MATCH($A38,Input_Lieferant!$B$9:$B$158,0),MATCH(K$1,'Systemmanager - Datenassistent'!$B$8:$BJ$8,0)), "") &amp; ""</f>
        <v>M300</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2</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0">
        <f>IF(Input_Lieferant!B46="","",Input_Lieferant!B46)</f>
        <v>38</v>
      </c>
      <c r="B39" s="160" t="str">
        <f>_xlfn.IFNA(INDEX('Systemmanager - Datenassistent'!$B$9:$BJ$159,MATCH($A39,Input_Lieferant!$B$9:$B$158,0),MATCH("WERKS",'Systemmanager - Datenassistent'!$B$8:$BJ$8,0)), "") &amp; ""</f>
        <v>0420</v>
      </c>
      <c r="C39" s="164"/>
      <c r="D39" s="164"/>
      <c r="E39" s="164"/>
      <c r="F39" s="164"/>
      <c r="G39" s="158" t="str">
        <f>_xlfn.IFNA(INDEX('Systemmanager - Datenassistent'!$B$9:$BJ$159,MATCH($A39,Input_Lieferant!$B$9:$B$158,0),MATCH(G$1,'Systemmanager - Datenassistent'!$B$8:$BJ$8,0)), "") &amp; ""</f>
        <v>S</v>
      </c>
      <c r="H39" s="160">
        <f>IFERROR(ROUND(INDEX(Input_Lieferant!$D$9:$BE$158,MATCH($A39,Input_Lieferant!$B$9:$B$158,0),MATCH("V_BEWERTUNGSPREIS",Input_Lieferant!$D$8:$BE$8,0)),2), "")</f>
        <v>200</v>
      </c>
      <c r="I39" s="160">
        <f t="shared" si="1"/>
        <v>200</v>
      </c>
      <c r="J39" s="160">
        <f>_xlfn.IFNA(INDEX(Input_Lieferant!$D$9:$BE$158,MATCH($A39,Input_Lieferant!$B$9:$B$158,0),MATCH("V_PREISEINHEIT",Input_Lieferant!$D$8:$BE$8,0)), "")</f>
        <v>1</v>
      </c>
      <c r="K39" s="160" t="str">
        <f>_xlfn.IFNA(INDEX('Systemmanager - Datenassistent'!$B$9:$BJ$159,MATCH($A39,Input_Lieferant!$B$9:$B$158,0),MATCH(K$1,'Systemmanager - Datenassistent'!$B$8:$BJ$8,0)), "") &amp; ""</f>
        <v>M300</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2</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0">
        <f>IF(Input_Lieferant!B47="","",Input_Lieferant!B47)</f>
        <v>39</v>
      </c>
      <c r="B40" s="160" t="str">
        <f>_xlfn.IFNA(INDEX('Systemmanager - Datenassistent'!$B$9:$BJ$159,MATCH($A40,Input_Lieferant!$B$9:$B$158,0),MATCH("WERKS",'Systemmanager - Datenassistent'!$B$8:$BJ$8,0)), "") &amp; ""</f>
        <v>0420</v>
      </c>
      <c r="C40" s="164"/>
      <c r="D40" s="164"/>
      <c r="E40" s="164"/>
      <c r="F40" s="164"/>
      <c r="G40" s="158" t="str">
        <f>_xlfn.IFNA(INDEX('Systemmanager - Datenassistent'!$B$9:$BJ$159,MATCH($A40,Input_Lieferant!$B$9:$B$158,0),MATCH(G$1,'Systemmanager - Datenassistent'!$B$8:$BJ$8,0)), "") &amp; ""</f>
        <v>S</v>
      </c>
      <c r="H40" s="160">
        <f>IFERROR(ROUND(INDEX(Input_Lieferant!$D$9:$BE$158,MATCH($A40,Input_Lieferant!$B$9:$B$158,0),MATCH("V_BEWERTUNGSPREIS",Input_Lieferant!$D$8:$BE$8,0)),2), "")</f>
        <v>200</v>
      </c>
      <c r="I40" s="160">
        <f t="shared" si="1"/>
        <v>200</v>
      </c>
      <c r="J40" s="160">
        <f>_xlfn.IFNA(INDEX(Input_Lieferant!$D$9:$BE$158,MATCH($A40,Input_Lieferant!$B$9:$B$158,0),MATCH("V_PREISEINHEIT",Input_Lieferant!$D$8:$BE$8,0)), "")</f>
        <v>1</v>
      </c>
      <c r="K40" s="160" t="str">
        <f>_xlfn.IFNA(INDEX('Systemmanager - Datenassistent'!$B$9:$BJ$159,MATCH($A40,Input_Lieferant!$B$9:$B$158,0),MATCH(K$1,'Systemmanager - Datenassistent'!$B$8:$BJ$8,0)), "") &amp; ""</f>
        <v>M300</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2</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0">
        <f>IF(Input_Lieferant!B48="","",Input_Lieferant!B48)</f>
        <v>40</v>
      </c>
      <c r="B41" s="160" t="str">
        <f>_xlfn.IFNA(INDEX('Systemmanager - Datenassistent'!$B$9:$BJ$159,MATCH($A41,Input_Lieferant!$B$9:$B$158,0),MATCH("WERKS",'Systemmanager - Datenassistent'!$B$8:$BJ$8,0)), "") &amp; ""</f>
        <v>0420</v>
      </c>
      <c r="C41" s="164"/>
      <c r="D41" s="164"/>
      <c r="E41" s="164"/>
      <c r="F41" s="164"/>
      <c r="G41" s="158" t="str">
        <f>_xlfn.IFNA(INDEX('Systemmanager - Datenassistent'!$B$9:$BJ$159,MATCH($A41,Input_Lieferant!$B$9:$B$158,0),MATCH(G$1,'Systemmanager - Datenassistent'!$B$8:$BJ$8,0)), "") &amp; ""</f>
        <v>S</v>
      </c>
      <c r="H41" s="160">
        <f>IFERROR(ROUND(INDEX(Input_Lieferant!$D$9:$BE$158,MATCH($A41,Input_Lieferant!$B$9:$B$158,0),MATCH("V_BEWERTUNGSPREIS",Input_Lieferant!$D$8:$BE$8,0)),2), "")</f>
        <v>200</v>
      </c>
      <c r="I41" s="160">
        <f t="shared" si="1"/>
        <v>200</v>
      </c>
      <c r="J41" s="160">
        <f>_xlfn.IFNA(INDEX(Input_Lieferant!$D$9:$BE$158,MATCH($A41,Input_Lieferant!$B$9:$B$158,0),MATCH("V_PREISEINHEIT",Input_Lieferant!$D$8:$BE$8,0)), "")</f>
        <v>1</v>
      </c>
      <c r="K41" s="160" t="str">
        <f>_xlfn.IFNA(INDEX('Systemmanager - Datenassistent'!$B$9:$BJ$159,MATCH($A41,Input_Lieferant!$B$9:$B$158,0),MATCH(K$1,'Systemmanager - Datenassistent'!$B$8:$BJ$8,0)), "") &amp; ""</f>
        <v>M300</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2</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0">
        <f>IF(Input_Lieferant!B49="","",Input_Lieferant!B49)</f>
        <v>41</v>
      </c>
      <c r="B42" s="160" t="str">
        <f>_xlfn.IFNA(INDEX('Systemmanager - Datenassistent'!$B$9:$BJ$159,MATCH($A42,Input_Lieferant!$B$9:$B$158,0),MATCH("WERKS",'Systemmanager - Datenassistent'!$B$8:$BJ$8,0)), "") &amp; ""</f>
        <v>0420</v>
      </c>
      <c r="C42" s="164"/>
      <c r="D42" s="164"/>
      <c r="E42" s="164"/>
      <c r="F42" s="164"/>
      <c r="G42" s="158" t="str">
        <f>_xlfn.IFNA(INDEX('Systemmanager - Datenassistent'!$B$9:$BJ$159,MATCH($A42,Input_Lieferant!$B$9:$B$158,0),MATCH(G$1,'Systemmanager - Datenassistent'!$B$8:$BJ$8,0)), "") &amp; ""</f>
        <v>S</v>
      </c>
      <c r="H42" s="160">
        <f>IFERROR(ROUND(INDEX(Input_Lieferant!$D$9:$BE$158,MATCH($A42,Input_Lieferant!$B$9:$B$158,0),MATCH("V_BEWERTUNGSPREIS",Input_Lieferant!$D$8:$BE$8,0)),2), "")</f>
        <v>200</v>
      </c>
      <c r="I42" s="160">
        <f t="shared" si="1"/>
        <v>200</v>
      </c>
      <c r="J42" s="160">
        <f>_xlfn.IFNA(INDEX(Input_Lieferant!$D$9:$BE$158,MATCH($A42,Input_Lieferant!$B$9:$B$158,0),MATCH("V_PREISEINHEIT",Input_Lieferant!$D$8:$BE$8,0)), "")</f>
        <v>1</v>
      </c>
      <c r="K42" s="160" t="str">
        <f>_xlfn.IFNA(INDEX('Systemmanager - Datenassistent'!$B$9:$BJ$159,MATCH($A42,Input_Lieferant!$B$9:$B$158,0),MATCH(K$1,'Systemmanager - Datenassistent'!$B$8:$BJ$8,0)), "") &amp; ""</f>
        <v>M300</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2</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0">
        <f>IF(Input_Lieferant!B50="","",Input_Lieferant!B50)</f>
        <v>42</v>
      </c>
      <c r="B43" s="160" t="str">
        <f>_xlfn.IFNA(INDEX('Systemmanager - Datenassistent'!$B$9:$BJ$159,MATCH($A43,Input_Lieferant!$B$9:$B$158,0),MATCH("WERKS",'Systemmanager - Datenassistent'!$B$8:$BJ$8,0)), "") &amp; ""</f>
        <v>0420</v>
      </c>
      <c r="C43" s="164"/>
      <c r="D43" s="164"/>
      <c r="E43" s="164"/>
      <c r="F43" s="164"/>
      <c r="G43" s="158" t="str">
        <f>_xlfn.IFNA(INDEX('Systemmanager - Datenassistent'!$B$9:$BJ$159,MATCH($A43,Input_Lieferant!$B$9:$B$158,0),MATCH(G$1,'Systemmanager - Datenassistent'!$B$8:$BJ$8,0)), "") &amp; ""</f>
        <v>S</v>
      </c>
      <c r="H43" s="160">
        <f>IFERROR(ROUND(INDEX(Input_Lieferant!$D$9:$BE$158,MATCH($A43,Input_Lieferant!$B$9:$B$158,0),MATCH("V_BEWERTUNGSPREIS",Input_Lieferant!$D$8:$BE$8,0)),2), "")</f>
        <v>200</v>
      </c>
      <c r="I43" s="160">
        <f t="shared" si="1"/>
        <v>200</v>
      </c>
      <c r="J43" s="160">
        <f>_xlfn.IFNA(INDEX(Input_Lieferant!$D$9:$BE$158,MATCH($A43,Input_Lieferant!$B$9:$B$158,0),MATCH("V_PREISEINHEIT",Input_Lieferant!$D$8:$BE$8,0)), "")</f>
        <v>1</v>
      </c>
      <c r="K43" s="160" t="str">
        <f>_xlfn.IFNA(INDEX('Systemmanager - Datenassistent'!$B$9:$BJ$159,MATCH($A43,Input_Lieferant!$B$9:$B$158,0),MATCH(K$1,'Systemmanager - Datenassistent'!$B$8:$BJ$8,0)), "") &amp; ""</f>
        <v>M300</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2</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0">
        <f>IF(Input_Lieferant!B51="","",Input_Lieferant!B51)</f>
        <v>43</v>
      </c>
      <c r="B44" s="160" t="str">
        <f>_xlfn.IFNA(INDEX('Systemmanager - Datenassistent'!$B$9:$BJ$159,MATCH($A44,Input_Lieferant!$B$9:$B$158,0),MATCH("WERKS",'Systemmanager - Datenassistent'!$B$8:$BJ$8,0)), "") &amp; ""</f>
        <v>0420</v>
      </c>
      <c r="C44" s="164"/>
      <c r="D44" s="164"/>
      <c r="E44" s="164"/>
      <c r="F44" s="164"/>
      <c r="G44" s="158" t="str">
        <f>_xlfn.IFNA(INDEX('Systemmanager - Datenassistent'!$B$9:$BJ$159,MATCH($A44,Input_Lieferant!$B$9:$B$158,0),MATCH(G$1,'Systemmanager - Datenassistent'!$B$8:$BJ$8,0)), "") &amp; ""</f>
        <v>S</v>
      </c>
      <c r="H44" s="160">
        <f>IFERROR(ROUND(INDEX(Input_Lieferant!$D$9:$BE$158,MATCH($A44,Input_Lieferant!$B$9:$B$158,0),MATCH("V_BEWERTUNGSPREIS",Input_Lieferant!$D$8:$BE$8,0)),2), "")</f>
        <v>200</v>
      </c>
      <c r="I44" s="160">
        <f t="shared" si="1"/>
        <v>200</v>
      </c>
      <c r="J44" s="160">
        <f>_xlfn.IFNA(INDEX(Input_Lieferant!$D$9:$BE$158,MATCH($A44,Input_Lieferant!$B$9:$B$158,0),MATCH("V_PREISEINHEIT",Input_Lieferant!$D$8:$BE$8,0)), "")</f>
        <v>1</v>
      </c>
      <c r="K44" s="160" t="str">
        <f>_xlfn.IFNA(INDEX('Systemmanager - Datenassistent'!$B$9:$BJ$159,MATCH($A44,Input_Lieferant!$B$9:$B$158,0),MATCH(K$1,'Systemmanager - Datenassistent'!$B$8:$BJ$8,0)), "") &amp; ""</f>
        <v>M300</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2</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0">
        <f>IF(Input_Lieferant!B52="","",Input_Lieferant!B52)</f>
        <v>44</v>
      </c>
      <c r="B45" s="160" t="str">
        <f>_xlfn.IFNA(INDEX('Systemmanager - Datenassistent'!$B$9:$BJ$159,MATCH($A45,Input_Lieferant!$B$9:$B$158,0),MATCH("WERKS",'Systemmanager - Datenassistent'!$B$8:$BJ$8,0)), "") &amp; ""</f>
        <v>0420</v>
      </c>
      <c r="C45" s="164"/>
      <c r="D45" s="164"/>
      <c r="E45" s="164"/>
      <c r="F45" s="164"/>
      <c r="G45" s="158" t="str">
        <f>_xlfn.IFNA(INDEX('Systemmanager - Datenassistent'!$B$9:$BJ$159,MATCH($A45,Input_Lieferant!$B$9:$B$158,0),MATCH(G$1,'Systemmanager - Datenassistent'!$B$8:$BJ$8,0)), "") &amp; ""</f>
        <v>S</v>
      </c>
      <c r="H45" s="160">
        <f>IFERROR(ROUND(INDEX(Input_Lieferant!$D$9:$BE$158,MATCH($A45,Input_Lieferant!$B$9:$B$158,0),MATCH("V_BEWERTUNGSPREIS",Input_Lieferant!$D$8:$BE$8,0)),2), "")</f>
        <v>200</v>
      </c>
      <c r="I45" s="160">
        <f t="shared" si="1"/>
        <v>200</v>
      </c>
      <c r="J45" s="160">
        <f>_xlfn.IFNA(INDEX(Input_Lieferant!$D$9:$BE$158,MATCH($A45,Input_Lieferant!$B$9:$B$158,0),MATCH("V_PREISEINHEIT",Input_Lieferant!$D$8:$BE$8,0)), "")</f>
        <v>1</v>
      </c>
      <c r="K45" s="160" t="str">
        <f>_xlfn.IFNA(INDEX('Systemmanager - Datenassistent'!$B$9:$BJ$159,MATCH($A45,Input_Lieferant!$B$9:$B$158,0),MATCH(K$1,'Systemmanager - Datenassistent'!$B$8:$BJ$8,0)), "") &amp; ""</f>
        <v>M300</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2</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0">
        <f>IF(Input_Lieferant!B53="","",Input_Lieferant!B53)</f>
        <v>45</v>
      </c>
      <c r="B46" s="160" t="str">
        <f>_xlfn.IFNA(INDEX('Systemmanager - Datenassistent'!$B$9:$BJ$159,MATCH($A46,Input_Lieferant!$B$9:$B$158,0),MATCH("WERKS",'Systemmanager - Datenassistent'!$B$8:$BJ$8,0)), "") &amp; ""</f>
        <v>0420</v>
      </c>
      <c r="C46" s="164"/>
      <c r="D46" s="164"/>
      <c r="E46" s="164"/>
      <c r="F46" s="164"/>
      <c r="G46" s="158" t="str">
        <f>_xlfn.IFNA(INDEX('Systemmanager - Datenassistent'!$B$9:$BJ$159,MATCH($A46,Input_Lieferant!$B$9:$B$158,0),MATCH(G$1,'Systemmanager - Datenassistent'!$B$8:$BJ$8,0)), "") &amp; ""</f>
        <v>S</v>
      </c>
      <c r="H46" s="160">
        <f>IFERROR(ROUND(INDEX(Input_Lieferant!$D$9:$BE$158,MATCH($A46,Input_Lieferant!$B$9:$B$158,0),MATCH("V_BEWERTUNGSPREIS",Input_Lieferant!$D$8:$BE$8,0)),2), "")</f>
        <v>200</v>
      </c>
      <c r="I46" s="160">
        <f t="shared" si="1"/>
        <v>200</v>
      </c>
      <c r="J46" s="160">
        <f>_xlfn.IFNA(INDEX(Input_Lieferant!$D$9:$BE$158,MATCH($A46,Input_Lieferant!$B$9:$B$158,0),MATCH("V_PREISEINHEIT",Input_Lieferant!$D$8:$BE$8,0)), "")</f>
        <v>1</v>
      </c>
      <c r="K46" s="160" t="str">
        <f>_xlfn.IFNA(INDEX('Systemmanager - Datenassistent'!$B$9:$BJ$159,MATCH($A46,Input_Lieferant!$B$9:$B$158,0),MATCH(K$1,'Systemmanager - Datenassistent'!$B$8:$BJ$8,0)), "") &amp; ""</f>
        <v>M300</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2</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0">
        <f>IF(Input_Lieferant!B54="","",Input_Lieferant!B54)</f>
        <v>46</v>
      </c>
      <c r="B47" s="160" t="str">
        <f>_xlfn.IFNA(INDEX('Systemmanager - Datenassistent'!$B$9:$BJ$159,MATCH($A47,Input_Lieferant!$B$9:$B$158,0),MATCH("WERKS",'Systemmanager - Datenassistent'!$B$8:$BJ$8,0)), "") &amp; ""</f>
        <v>0420</v>
      </c>
      <c r="C47" s="164"/>
      <c r="D47" s="164"/>
      <c r="E47" s="164"/>
      <c r="F47" s="164"/>
      <c r="G47" s="158" t="str">
        <f>_xlfn.IFNA(INDEX('Systemmanager - Datenassistent'!$B$9:$BJ$159,MATCH($A47,Input_Lieferant!$B$9:$B$158,0),MATCH(G$1,'Systemmanager - Datenassistent'!$B$8:$BJ$8,0)), "") &amp; ""</f>
        <v>S</v>
      </c>
      <c r="H47" s="160">
        <f>IFERROR(ROUND(INDEX(Input_Lieferant!$D$9:$BE$158,MATCH($A47,Input_Lieferant!$B$9:$B$158,0),MATCH("V_BEWERTUNGSPREIS",Input_Lieferant!$D$8:$BE$8,0)),2), "")</f>
        <v>200</v>
      </c>
      <c r="I47" s="160">
        <f t="shared" si="1"/>
        <v>200</v>
      </c>
      <c r="J47" s="160">
        <f>_xlfn.IFNA(INDEX(Input_Lieferant!$D$9:$BE$158,MATCH($A47,Input_Lieferant!$B$9:$B$158,0),MATCH("V_PREISEINHEIT",Input_Lieferant!$D$8:$BE$8,0)), "")</f>
        <v>1</v>
      </c>
      <c r="K47" s="160" t="str">
        <f>_xlfn.IFNA(INDEX('Systemmanager - Datenassistent'!$B$9:$BJ$159,MATCH($A47,Input_Lieferant!$B$9:$B$158,0),MATCH(K$1,'Systemmanager - Datenassistent'!$B$8:$BJ$8,0)), "") &amp; ""</f>
        <v>M300</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2</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0">
        <f>IF(Input_Lieferant!B55="","",Input_Lieferant!B55)</f>
        <v>47</v>
      </c>
      <c r="B48" s="160" t="str">
        <f>_xlfn.IFNA(INDEX('Systemmanager - Datenassistent'!$B$9:$BJ$159,MATCH($A48,Input_Lieferant!$B$9:$B$158,0),MATCH("WERKS",'Systemmanager - Datenassistent'!$B$8:$BJ$8,0)), "") &amp; ""</f>
        <v>0420</v>
      </c>
      <c r="C48" s="164"/>
      <c r="D48" s="164"/>
      <c r="E48" s="164"/>
      <c r="F48" s="164"/>
      <c r="G48" s="158" t="str">
        <f>_xlfn.IFNA(INDEX('Systemmanager - Datenassistent'!$B$9:$BJ$159,MATCH($A48,Input_Lieferant!$B$9:$B$158,0),MATCH(G$1,'Systemmanager - Datenassistent'!$B$8:$BJ$8,0)), "") &amp; ""</f>
        <v>S</v>
      </c>
      <c r="H48" s="160">
        <f>IFERROR(ROUND(INDEX(Input_Lieferant!$D$9:$BE$158,MATCH($A48,Input_Lieferant!$B$9:$B$158,0),MATCH("V_BEWERTUNGSPREIS",Input_Lieferant!$D$8:$BE$8,0)),2), "")</f>
        <v>200</v>
      </c>
      <c r="I48" s="160">
        <f t="shared" si="1"/>
        <v>200</v>
      </c>
      <c r="J48" s="160">
        <f>_xlfn.IFNA(INDEX(Input_Lieferant!$D$9:$BE$158,MATCH($A48,Input_Lieferant!$B$9:$B$158,0),MATCH("V_PREISEINHEIT",Input_Lieferant!$D$8:$BE$8,0)), "")</f>
        <v>1</v>
      </c>
      <c r="K48" s="160" t="str">
        <f>_xlfn.IFNA(INDEX('Systemmanager - Datenassistent'!$B$9:$BJ$159,MATCH($A48,Input_Lieferant!$B$9:$B$158,0),MATCH(K$1,'Systemmanager - Datenassistent'!$B$8:$BJ$8,0)), "") &amp; ""</f>
        <v>M300</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2</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0">
        <f>IF(Input_Lieferant!B56="","",Input_Lieferant!B56)</f>
        <v>48</v>
      </c>
      <c r="B49" s="160" t="str">
        <f>_xlfn.IFNA(INDEX('Systemmanager - Datenassistent'!$B$9:$BJ$159,MATCH($A49,Input_Lieferant!$B$9:$B$158,0),MATCH("WERKS",'Systemmanager - Datenassistent'!$B$8:$BJ$8,0)), "") &amp; ""</f>
        <v>0420</v>
      </c>
      <c r="C49" s="164"/>
      <c r="D49" s="164"/>
      <c r="E49" s="164"/>
      <c r="F49" s="164"/>
      <c r="G49" s="158" t="str">
        <f>_xlfn.IFNA(INDEX('Systemmanager - Datenassistent'!$B$9:$BJ$159,MATCH($A49,Input_Lieferant!$B$9:$B$158,0),MATCH(G$1,'Systemmanager - Datenassistent'!$B$8:$BJ$8,0)), "") &amp; ""</f>
        <v>S</v>
      </c>
      <c r="H49" s="160">
        <f>IFERROR(ROUND(INDEX(Input_Lieferant!$D$9:$BE$158,MATCH($A49,Input_Lieferant!$B$9:$B$158,0),MATCH("V_BEWERTUNGSPREIS",Input_Lieferant!$D$8:$BE$8,0)),2), "")</f>
        <v>200</v>
      </c>
      <c r="I49" s="160">
        <f t="shared" si="1"/>
        <v>200</v>
      </c>
      <c r="J49" s="160">
        <f>_xlfn.IFNA(INDEX(Input_Lieferant!$D$9:$BE$158,MATCH($A49,Input_Lieferant!$B$9:$B$158,0),MATCH("V_PREISEINHEIT",Input_Lieferant!$D$8:$BE$8,0)), "")</f>
        <v>1</v>
      </c>
      <c r="K49" s="160" t="str">
        <f>_xlfn.IFNA(INDEX('Systemmanager - Datenassistent'!$B$9:$BJ$159,MATCH($A49,Input_Lieferant!$B$9:$B$158,0),MATCH(K$1,'Systemmanager - Datenassistent'!$B$8:$BJ$8,0)), "") &amp; ""</f>
        <v>M300</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2</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0">
        <f>IF(Input_Lieferant!B57="","",Input_Lieferant!B57)</f>
        <v>49</v>
      </c>
      <c r="B50" s="160" t="str">
        <f>_xlfn.IFNA(INDEX('Systemmanager - Datenassistent'!$B$9:$BJ$159,MATCH($A50,Input_Lieferant!$B$9:$B$158,0),MATCH("WERKS",'Systemmanager - Datenassistent'!$B$8:$BJ$8,0)), "") &amp; ""</f>
        <v>0420</v>
      </c>
      <c r="C50" s="164"/>
      <c r="D50" s="164"/>
      <c r="E50" s="164"/>
      <c r="F50" s="164"/>
      <c r="G50" s="158" t="str">
        <f>_xlfn.IFNA(INDEX('Systemmanager - Datenassistent'!$B$9:$BJ$159,MATCH($A50,Input_Lieferant!$B$9:$B$158,0),MATCH(G$1,'Systemmanager - Datenassistent'!$B$8:$BJ$8,0)), "") &amp; ""</f>
        <v>S</v>
      </c>
      <c r="H50" s="160">
        <f>IFERROR(ROUND(INDEX(Input_Lieferant!$D$9:$BE$158,MATCH($A50,Input_Lieferant!$B$9:$B$158,0),MATCH("V_BEWERTUNGSPREIS",Input_Lieferant!$D$8:$BE$8,0)),2), "")</f>
        <v>200</v>
      </c>
      <c r="I50" s="160">
        <f t="shared" si="1"/>
        <v>200</v>
      </c>
      <c r="J50" s="160">
        <f>_xlfn.IFNA(INDEX(Input_Lieferant!$D$9:$BE$158,MATCH($A50,Input_Lieferant!$B$9:$B$158,0),MATCH("V_PREISEINHEIT",Input_Lieferant!$D$8:$BE$8,0)), "")</f>
        <v>1</v>
      </c>
      <c r="K50" s="160" t="str">
        <f>_xlfn.IFNA(INDEX('Systemmanager - Datenassistent'!$B$9:$BJ$159,MATCH($A50,Input_Lieferant!$B$9:$B$158,0),MATCH(K$1,'Systemmanager - Datenassistent'!$B$8:$BJ$8,0)), "") &amp; ""</f>
        <v>M300</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2</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0">
        <f>IF(Input_Lieferant!B58="","",Input_Lieferant!B58)</f>
        <v>50</v>
      </c>
      <c r="B51" s="160" t="str">
        <f>_xlfn.IFNA(INDEX('Systemmanager - Datenassistent'!$B$9:$BJ$159,MATCH($A51,Input_Lieferant!$B$9:$B$158,0),MATCH("WERKS",'Systemmanager - Datenassistent'!$B$8:$BJ$8,0)), "") &amp; ""</f>
        <v>0420</v>
      </c>
      <c r="C51" s="164"/>
      <c r="D51" s="164"/>
      <c r="E51" s="164"/>
      <c r="F51" s="164"/>
      <c r="G51" s="158" t="str">
        <f>_xlfn.IFNA(INDEX('Systemmanager - Datenassistent'!$B$9:$BJ$159,MATCH($A51,Input_Lieferant!$B$9:$B$158,0),MATCH(G$1,'Systemmanager - Datenassistent'!$B$8:$BJ$8,0)), "") &amp; ""</f>
        <v>S</v>
      </c>
      <c r="H51" s="160">
        <f>IFERROR(ROUND(INDEX(Input_Lieferant!$D$9:$BE$158,MATCH($A51,Input_Lieferant!$B$9:$B$158,0),MATCH("V_BEWERTUNGSPREIS",Input_Lieferant!$D$8:$BE$8,0)),2), "")</f>
        <v>200</v>
      </c>
      <c r="I51" s="160">
        <f t="shared" si="1"/>
        <v>200</v>
      </c>
      <c r="J51" s="160">
        <f>_xlfn.IFNA(INDEX(Input_Lieferant!$D$9:$BE$158,MATCH($A51,Input_Lieferant!$B$9:$B$158,0),MATCH("V_PREISEINHEIT",Input_Lieferant!$D$8:$BE$8,0)), "")</f>
        <v>1</v>
      </c>
      <c r="K51" s="160" t="str">
        <f>_xlfn.IFNA(INDEX('Systemmanager - Datenassistent'!$B$9:$BJ$159,MATCH($A51,Input_Lieferant!$B$9:$B$158,0),MATCH(K$1,'Systemmanager - Datenassistent'!$B$8:$BJ$8,0)), "") &amp; ""</f>
        <v>M300</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2</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0"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0"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0"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0"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0"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0"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0"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0"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0"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0"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0"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0"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0"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0"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0"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0"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0"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0"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0"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0"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0"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0"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0"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0"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0"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0"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0"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0"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0"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0"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0"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0"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0"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0"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0"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0"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0"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0"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0"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0"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0"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0"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0"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0"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0"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0"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0"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0"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0"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0"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0"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0"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0"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0"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0"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0"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0"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0"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0"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0"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0"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0"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0"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0"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0"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0"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0"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0"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0"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0"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0"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0"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0"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0"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0"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0"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0"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0"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0"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0"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0"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0"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0"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0"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0"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0"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0"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0"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0"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0"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0"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0"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0"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0"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0"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0"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0"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0"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0"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0"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4" width="9.15234375" style="161"/>
    <col min="5" max="9" width="9.15234375" style="161" customWidth="1"/>
    <col min="10" max="15" width="9.15234375" style="161"/>
    <col min="16" max="61" width="9.15234375" style="161" customWidth="1"/>
    <col min="62" max="16384" width="9.15234375" style="160"/>
  </cols>
  <sheetData>
    <row r="1" spans="1:61" x14ac:dyDescent="0.4">
      <c r="A1" s="368" t="s">
        <v>33438</v>
      </c>
      <c r="B1" s="364" t="s">
        <v>66</v>
      </c>
      <c r="C1" s="367" t="s">
        <v>1</v>
      </c>
      <c r="D1" s="367" t="s">
        <v>33198</v>
      </c>
      <c r="E1" s="162" t="s">
        <v>33297</v>
      </c>
      <c r="F1" s="162" t="s">
        <v>33356</v>
      </c>
      <c r="G1" s="162" t="s">
        <v>33527</v>
      </c>
      <c r="H1" s="162" t="s">
        <v>33528</v>
      </c>
      <c r="I1" s="162" t="s">
        <v>33529</v>
      </c>
      <c r="J1" s="367" t="s">
        <v>33530</v>
      </c>
      <c r="K1" s="366" t="s">
        <v>27</v>
      </c>
      <c r="L1" s="366" t="s">
        <v>33301</v>
      </c>
      <c r="M1" s="366" t="s">
        <v>33199</v>
      </c>
      <c r="N1" s="366" t="s">
        <v>33531</v>
      </c>
      <c r="O1" s="366" t="s">
        <v>33532</v>
      </c>
      <c r="P1" s="365" t="s">
        <v>33300</v>
      </c>
      <c r="Q1" s="365" t="s">
        <v>33302</v>
      </c>
      <c r="R1" s="365" t="s">
        <v>33533</v>
      </c>
      <c r="S1" s="365" t="s">
        <v>33534</v>
      </c>
      <c r="T1" s="365" t="s">
        <v>33535</v>
      </c>
      <c r="U1" s="365" t="s">
        <v>33536</v>
      </c>
      <c r="V1" s="365" t="s">
        <v>33537</v>
      </c>
      <c r="W1" s="365" t="s">
        <v>33538</v>
      </c>
      <c r="X1" s="365" t="s">
        <v>33539</v>
      </c>
      <c r="Y1" s="365" t="s">
        <v>33540</v>
      </c>
      <c r="Z1" s="365" t="s">
        <v>33541</v>
      </c>
      <c r="AA1" s="365" t="s">
        <v>33542</v>
      </c>
      <c r="AB1" s="365" t="s">
        <v>33543</v>
      </c>
      <c r="AC1" s="365" t="s">
        <v>33544</v>
      </c>
      <c r="AD1" s="365" t="s">
        <v>33545</v>
      </c>
      <c r="AE1" s="365" t="s">
        <v>33546</v>
      </c>
      <c r="AF1" s="365" t="s">
        <v>33547</v>
      </c>
      <c r="AG1" s="365" t="s">
        <v>33548</v>
      </c>
      <c r="AH1" s="365" t="s">
        <v>33549</v>
      </c>
      <c r="AI1" s="365" t="s">
        <v>33550</v>
      </c>
      <c r="AJ1" s="365" t="s">
        <v>33551</v>
      </c>
      <c r="AK1" s="365" t="s">
        <v>33552</v>
      </c>
      <c r="AL1" s="365" t="s">
        <v>33553</v>
      </c>
      <c r="AM1" s="365" t="s">
        <v>33554</v>
      </c>
      <c r="AN1" s="365" t="s">
        <v>33555</v>
      </c>
      <c r="AO1" s="365" t="s">
        <v>33556</v>
      </c>
      <c r="AP1" s="365" t="s">
        <v>33557</v>
      </c>
      <c r="AQ1" s="365" t="s">
        <v>33558</v>
      </c>
      <c r="AR1" s="365" t="s">
        <v>33559</v>
      </c>
      <c r="AS1" s="365" t="s">
        <v>33560</v>
      </c>
      <c r="AT1" s="365" t="s">
        <v>33561</v>
      </c>
      <c r="AU1" s="365" t="s">
        <v>33562</v>
      </c>
      <c r="AV1" s="365" t="s">
        <v>33563</v>
      </c>
      <c r="AW1" s="365" t="s">
        <v>33564</v>
      </c>
      <c r="AX1" s="365" t="s">
        <v>33565</v>
      </c>
      <c r="AY1" s="365" t="s">
        <v>33566</v>
      </c>
      <c r="AZ1" s="365" t="s">
        <v>33567</v>
      </c>
      <c r="BA1" s="365" t="s">
        <v>33568</v>
      </c>
      <c r="BB1" s="365" t="s">
        <v>33569</v>
      </c>
      <c r="BC1" s="365" t="s">
        <v>33570</v>
      </c>
      <c r="BD1" s="365" t="s">
        <v>33571</v>
      </c>
      <c r="BE1" s="365" t="s">
        <v>33572</v>
      </c>
      <c r="BF1" s="365" t="s">
        <v>33573</v>
      </c>
      <c r="BG1" s="365" t="s">
        <v>33574</v>
      </c>
      <c r="BH1" s="365" t="s">
        <v>33376</v>
      </c>
      <c r="BI1" s="364" t="s">
        <v>52</v>
      </c>
    </row>
    <row r="2" spans="1:61" x14ac:dyDescent="0.4">
      <c r="A2" s="164"/>
      <c r="B2" s="164"/>
      <c r="C2" s="164">
        <f>IF(Input_Lieferant!B9="","",Input_Lieferant!B9)</f>
        <v>1</v>
      </c>
      <c r="D2" s="164" t="str">
        <f>_xlfn.IFNA(INDEX('Systemmanager - Datenassistent'!$B$9:$BJ$159,MATCH($C2,Input_Lieferant!$B$9:$B$158,0),MATCH("WERKS",'Systemmanager - Datenassistent'!$B$8:$BJ$8,0)), "") &amp; ""</f>
        <v>0420</v>
      </c>
      <c r="E2" s="164"/>
      <c r="F2" s="164"/>
      <c r="G2" s="164"/>
      <c r="H2" s="164"/>
      <c r="I2" s="164"/>
      <c r="J2" s="164" t="str">
        <f t="shared" ref="J2:J33" si="0">IF(C2&lt;&gt;"","10","")</f>
        <v>10</v>
      </c>
      <c r="K2" s="164">
        <f>_xlfn.IFNA(INDEX(Input_Lieferant!$D$9:$BE$158,MATCH($C2,Input_Lieferant!$B$9:$B$158,0),MATCH("V_PREISEINHEIT",Input_Lieferant!$D$8:$BE$8,0)), "")</f>
        <v>1</v>
      </c>
      <c r="L2" s="164" t="str">
        <f>_xlfn.IFNA(INDEX('Systemmanager - Datenassistent'!$B$9:$BJ$159,MATCH($C2,Input_Lieferant!$B$9:$B$158,0),MATCH(L$1,'Systemmanager - Datenassistent'!$B$8:$BJ$8,0)), "") &amp; ""</f>
        <v>S</v>
      </c>
      <c r="M2" s="164">
        <f>IFERROR(ROUND(INDEX(Input_Lieferant!$D$9:$BE$158,MATCH($C2,Input_Lieferant!$B$9:$B$158,0),MATCH("V_BEWERTUNGSPREIS",Input_Lieferant!$D$8:$BE$8,0)), 2), "")</f>
        <v>200</v>
      </c>
      <c r="N2" s="164">
        <f t="shared" ref="N2:N33" si="1">M2</f>
        <v>200</v>
      </c>
      <c r="O2" s="164" t="str">
        <f t="shared" ref="O2:O33" si="2">IF(C2&lt;&gt;"","CHF","")</f>
        <v>CHF</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f>IF(Input_Lieferant!B10="","",Input_Lieferant!B10)</f>
        <v>2</v>
      </c>
      <c r="D3" s="164" t="str">
        <f>_xlfn.IFNA(INDEX('Systemmanager - Datenassistent'!$B$9:$BJ$159,MATCH($C3,Input_Lieferant!$B$9:$B$158,0),MATCH("WERKS",'Systemmanager - Datenassistent'!$B$8:$BJ$8,0)), "") &amp; ""</f>
        <v>0420</v>
      </c>
      <c r="E3" s="164"/>
      <c r="F3" s="164"/>
      <c r="G3" s="164"/>
      <c r="H3" s="164"/>
      <c r="I3" s="164"/>
      <c r="J3" s="164" t="str">
        <f t="shared" si="0"/>
        <v>10</v>
      </c>
      <c r="K3" s="164">
        <f>_xlfn.IFNA(INDEX(Input_Lieferant!$D$9:$BE$158,MATCH($C3,Input_Lieferant!$B$9:$B$158,0),MATCH("V_PREISEINHEIT",Input_Lieferant!$D$8:$BE$8,0)), "")</f>
        <v>1</v>
      </c>
      <c r="L3" s="164" t="str">
        <f>_xlfn.IFNA(INDEX('Systemmanager - Datenassistent'!$B$9:$BJ$159,MATCH($C3,Input_Lieferant!$B$9:$B$158,0),MATCH(L$1,'Systemmanager - Datenassistent'!$B$8:$BJ$8,0)), "") &amp; ""</f>
        <v>S</v>
      </c>
      <c r="M3" s="164">
        <f>IFERROR(ROUND(INDEX(Input_Lieferant!$D$9:$BE$158,MATCH($C3,Input_Lieferant!$B$9:$B$158,0),MATCH("V_BEWERTUNGSPREIS",Input_Lieferant!$D$8:$BE$8,0)), 2), "")</f>
        <v>200</v>
      </c>
      <c r="N3" s="164">
        <f t="shared" si="1"/>
        <v>200</v>
      </c>
      <c r="O3" s="164" t="str">
        <f t="shared" si="2"/>
        <v>CHF</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f>IF(Input_Lieferant!B11="","",Input_Lieferant!B11)</f>
        <v>3</v>
      </c>
      <c r="D4" s="164" t="str">
        <f>_xlfn.IFNA(INDEX('Systemmanager - Datenassistent'!$B$9:$BJ$159,MATCH($C4,Input_Lieferant!$B$9:$B$158,0),MATCH("WERKS",'Systemmanager - Datenassistent'!$B$8:$BJ$8,0)), "") &amp; ""</f>
        <v>0420</v>
      </c>
      <c r="E4" s="164"/>
      <c r="F4" s="164"/>
      <c r="G4" s="164"/>
      <c r="H4" s="164"/>
      <c r="I4" s="164"/>
      <c r="J4" s="164" t="str">
        <f t="shared" si="0"/>
        <v>10</v>
      </c>
      <c r="K4" s="164">
        <f>_xlfn.IFNA(INDEX(Input_Lieferant!$D$9:$BE$158,MATCH($C4,Input_Lieferant!$B$9:$B$158,0),MATCH("V_PREISEINHEIT",Input_Lieferant!$D$8:$BE$8,0)), "")</f>
        <v>1</v>
      </c>
      <c r="L4" s="164" t="str">
        <f>_xlfn.IFNA(INDEX('Systemmanager - Datenassistent'!$B$9:$BJ$159,MATCH($C4,Input_Lieferant!$B$9:$B$158,0),MATCH(L$1,'Systemmanager - Datenassistent'!$B$8:$BJ$8,0)), "") &amp; ""</f>
        <v>S</v>
      </c>
      <c r="M4" s="164">
        <f>IFERROR(ROUND(INDEX(Input_Lieferant!$D$9:$BE$158,MATCH($C4,Input_Lieferant!$B$9:$B$158,0),MATCH("V_BEWERTUNGSPREIS",Input_Lieferant!$D$8:$BE$8,0)), 2), "")</f>
        <v>200</v>
      </c>
      <c r="N4" s="164">
        <f t="shared" si="1"/>
        <v>200</v>
      </c>
      <c r="O4" s="164" t="str">
        <f t="shared" si="2"/>
        <v>CHF</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f>IF(Input_Lieferant!B12="","",Input_Lieferant!B12)</f>
        <v>4</v>
      </c>
      <c r="D5" s="164" t="str">
        <f>_xlfn.IFNA(INDEX('Systemmanager - Datenassistent'!$B$9:$BJ$159,MATCH($C5,Input_Lieferant!$B$9:$B$158,0),MATCH("WERKS",'Systemmanager - Datenassistent'!$B$8:$BJ$8,0)), "") &amp; ""</f>
        <v>0420</v>
      </c>
      <c r="E5" s="164"/>
      <c r="F5" s="164"/>
      <c r="G5" s="164"/>
      <c r="H5" s="164"/>
      <c r="I5" s="164"/>
      <c r="J5" s="164" t="str">
        <f t="shared" si="0"/>
        <v>10</v>
      </c>
      <c r="K5" s="164">
        <f>_xlfn.IFNA(INDEX(Input_Lieferant!$D$9:$BE$158,MATCH($C5,Input_Lieferant!$B$9:$B$158,0),MATCH("V_PREISEINHEIT",Input_Lieferant!$D$8:$BE$8,0)), "")</f>
        <v>1</v>
      </c>
      <c r="L5" s="164" t="str">
        <f>_xlfn.IFNA(INDEX('Systemmanager - Datenassistent'!$B$9:$BJ$159,MATCH($C5,Input_Lieferant!$B$9:$B$158,0),MATCH(L$1,'Systemmanager - Datenassistent'!$B$8:$BJ$8,0)), "") &amp; ""</f>
        <v>S</v>
      </c>
      <c r="M5" s="164">
        <f>IFERROR(ROUND(INDEX(Input_Lieferant!$D$9:$BE$158,MATCH($C5,Input_Lieferant!$B$9:$B$158,0),MATCH("V_BEWERTUNGSPREIS",Input_Lieferant!$D$8:$BE$8,0)), 2), "")</f>
        <v>200</v>
      </c>
      <c r="N5" s="164">
        <f t="shared" si="1"/>
        <v>200</v>
      </c>
      <c r="O5" s="164" t="str">
        <f t="shared" si="2"/>
        <v>CHF</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f>IF(Input_Lieferant!B13="","",Input_Lieferant!B13)</f>
        <v>5</v>
      </c>
      <c r="D6" s="164" t="str">
        <f>_xlfn.IFNA(INDEX('Systemmanager - Datenassistent'!$B$9:$BJ$159,MATCH($C6,Input_Lieferant!$B$9:$B$158,0),MATCH("WERKS",'Systemmanager - Datenassistent'!$B$8:$BJ$8,0)), "") &amp; ""</f>
        <v>0420</v>
      </c>
      <c r="E6" s="164"/>
      <c r="F6" s="164"/>
      <c r="G6" s="164"/>
      <c r="H6" s="164"/>
      <c r="I6" s="164"/>
      <c r="J6" s="164" t="str">
        <f t="shared" si="0"/>
        <v>10</v>
      </c>
      <c r="K6" s="164">
        <f>_xlfn.IFNA(INDEX(Input_Lieferant!$D$9:$BE$158,MATCH($C6,Input_Lieferant!$B$9:$B$158,0),MATCH("V_PREISEINHEIT",Input_Lieferant!$D$8:$BE$8,0)), "")</f>
        <v>1</v>
      </c>
      <c r="L6" s="164" t="str">
        <f>_xlfn.IFNA(INDEX('Systemmanager - Datenassistent'!$B$9:$BJ$159,MATCH($C6,Input_Lieferant!$B$9:$B$158,0),MATCH(L$1,'Systemmanager - Datenassistent'!$B$8:$BJ$8,0)), "") &amp; ""</f>
        <v>S</v>
      </c>
      <c r="M6" s="164">
        <f>IFERROR(ROUND(INDEX(Input_Lieferant!$D$9:$BE$158,MATCH($C6,Input_Lieferant!$B$9:$B$158,0),MATCH("V_BEWERTUNGSPREIS",Input_Lieferant!$D$8:$BE$8,0)), 2), "")</f>
        <v>200</v>
      </c>
      <c r="N6" s="164">
        <f t="shared" si="1"/>
        <v>200</v>
      </c>
      <c r="O6" s="164" t="str">
        <f t="shared" si="2"/>
        <v>CHF</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f>IF(Input_Lieferant!B14="","",Input_Lieferant!B14)</f>
        <v>6</v>
      </c>
      <c r="D7" s="164" t="str">
        <f>_xlfn.IFNA(INDEX('Systemmanager - Datenassistent'!$B$9:$BJ$159,MATCH($C7,Input_Lieferant!$B$9:$B$158,0),MATCH("WERKS",'Systemmanager - Datenassistent'!$B$8:$BJ$8,0)), "") &amp; ""</f>
        <v>0420</v>
      </c>
      <c r="E7" s="164"/>
      <c r="F7" s="164"/>
      <c r="G7" s="164"/>
      <c r="H7" s="164"/>
      <c r="I7" s="164"/>
      <c r="J7" s="164" t="str">
        <f t="shared" si="0"/>
        <v>10</v>
      </c>
      <c r="K7" s="164">
        <f>_xlfn.IFNA(INDEX(Input_Lieferant!$D$9:$BE$158,MATCH($C7,Input_Lieferant!$B$9:$B$158,0),MATCH("V_PREISEINHEIT",Input_Lieferant!$D$8:$BE$8,0)), "")</f>
        <v>1</v>
      </c>
      <c r="L7" s="164" t="str">
        <f>_xlfn.IFNA(INDEX('Systemmanager - Datenassistent'!$B$9:$BJ$159,MATCH($C7,Input_Lieferant!$B$9:$B$158,0),MATCH(L$1,'Systemmanager - Datenassistent'!$B$8:$BJ$8,0)), "") &amp; ""</f>
        <v>S</v>
      </c>
      <c r="M7" s="164">
        <f>IFERROR(ROUND(INDEX(Input_Lieferant!$D$9:$BE$158,MATCH($C7,Input_Lieferant!$B$9:$B$158,0),MATCH("V_BEWERTUNGSPREIS",Input_Lieferant!$D$8:$BE$8,0)), 2), "")</f>
        <v>200</v>
      </c>
      <c r="N7" s="164">
        <f t="shared" si="1"/>
        <v>200</v>
      </c>
      <c r="O7" s="164" t="str">
        <f t="shared" si="2"/>
        <v>CHF</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f>IF(Input_Lieferant!B15="","",Input_Lieferant!B15)</f>
        <v>7</v>
      </c>
      <c r="D8" s="164" t="str">
        <f>_xlfn.IFNA(INDEX('Systemmanager - Datenassistent'!$B$9:$BJ$159,MATCH($C8,Input_Lieferant!$B$9:$B$158,0),MATCH("WERKS",'Systemmanager - Datenassistent'!$B$8:$BJ$8,0)), "") &amp; ""</f>
        <v>0420</v>
      </c>
      <c r="E8" s="164"/>
      <c r="F8" s="164"/>
      <c r="G8" s="164"/>
      <c r="H8" s="164"/>
      <c r="I8" s="164"/>
      <c r="J8" s="164" t="str">
        <f t="shared" si="0"/>
        <v>10</v>
      </c>
      <c r="K8" s="164">
        <f>_xlfn.IFNA(INDEX(Input_Lieferant!$D$9:$BE$158,MATCH($C8,Input_Lieferant!$B$9:$B$158,0),MATCH("V_PREISEINHEIT",Input_Lieferant!$D$8:$BE$8,0)), "")</f>
        <v>1</v>
      </c>
      <c r="L8" s="164" t="str">
        <f>_xlfn.IFNA(INDEX('Systemmanager - Datenassistent'!$B$9:$BJ$159,MATCH($C8,Input_Lieferant!$B$9:$B$158,0),MATCH(L$1,'Systemmanager - Datenassistent'!$B$8:$BJ$8,0)), "") &amp; ""</f>
        <v>S</v>
      </c>
      <c r="M8" s="164">
        <f>IFERROR(ROUND(INDEX(Input_Lieferant!$D$9:$BE$158,MATCH($C8,Input_Lieferant!$B$9:$B$158,0),MATCH("V_BEWERTUNGSPREIS",Input_Lieferant!$D$8:$BE$8,0)), 2), "")</f>
        <v>200</v>
      </c>
      <c r="N8" s="164">
        <f t="shared" si="1"/>
        <v>200</v>
      </c>
      <c r="O8" s="164" t="str">
        <f t="shared" si="2"/>
        <v>CHF</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f>IF(Input_Lieferant!B16="","",Input_Lieferant!B16)</f>
        <v>8</v>
      </c>
      <c r="D9" s="164" t="str">
        <f>_xlfn.IFNA(INDEX('Systemmanager - Datenassistent'!$B$9:$BJ$159,MATCH($C9,Input_Lieferant!$B$9:$B$158,0),MATCH("WERKS",'Systemmanager - Datenassistent'!$B$8:$BJ$8,0)), "") &amp; ""</f>
        <v>0420</v>
      </c>
      <c r="E9" s="164"/>
      <c r="F9" s="164"/>
      <c r="G9" s="164"/>
      <c r="H9" s="164"/>
      <c r="I9" s="164"/>
      <c r="J9" s="164" t="str">
        <f t="shared" si="0"/>
        <v>10</v>
      </c>
      <c r="K9" s="164">
        <f>_xlfn.IFNA(INDEX(Input_Lieferant!$D$9:$BE$158,MATCH($C9,Input_Lieferant!$B$9:$B$158,0),MATCH("V_PREISEINHEIT",Input_Lieferant!$D$8:$BE$8,0)), "")</f>
        <v>1</v>
      </c>
      <c r="L9" s="164" t="str">
        <f>_xlfn.IFNA(INDEX('Systemmanager - Datenassistent'!$B$9:$BJ$159,MATCH($C9,Input_Lieferant!$B$9:$B$158,0),MATCH(L$1,'Systemmanager - Datenassistent'!$B$8:$BJ$8,0)), "") &amp; ""</f>
        <v>S</v>
      </c>
      <c r="M9" s="164">
        <f>IFERROR(ROUND(INDEX(Input_Lieferant!$D$9:$BE$158,MATCH($C9,Input_Lieferant!$B$9:$B$158,0),MATCH("V_BEWERTUNGSPREIS",Input_Lieferant!$D$8:$BE$8,0)), 2), "")</f>
        <v>200</v>
      </c>
      <c r="N9" s="164">
        <f t="shared" si="1"/>
        <v>200</v>
      </c>
      <c r="O9" s="164" t="str">
        <f t="shared" si="2"/>
        <v>CHF</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f>IF(Input_Lieferant!B17="","",Input_Lieferant!B17)</f>
        <v>9</v>
      </c>
      <c r="D10" s="164" t="str">
        <f>_xlfn.IFNA(INDEX('Systemmanager - Datenassistent'!$B$9:$BJ$159,MATCH($C10,Input_Lieferant!$B$9:$B$158,0),MATCH("WERKS",'Systemmanager - Datenassistent'!$B$8:$BJ$8,0)), "") &amp; ""</f>
        <v>0420</v>
      </c>
      <c r="E10" s="164"/>
      <c r="F10" s="164"/>
      <c r="G10" s="164"/>
      <c r="H10" s="164"/>
      <c r="I10" s="164"/>
      <c r="J10" s="164" t="str">
        <f t="shared" si="0"/>
        <v>10</v>
      </c>
      <c r="K10" s="164">
        <f>_xlfn.IFNA(INDEX(Input_Lieferant!$D$9:$BE$158,MATCH($C10,Input_Lieferant!$B$9:$B$158,0),MATCH("V_PREISEINHEIT",Input_Lieferant!$D$8:$BE$8,0)), "")</f>
        <v>1</v>
      </c>
      <c r="L10" s="164" t="str">
        <f>_xlfn.IFNA(INDEX('Systemmanager - Datenassistent'!$B$9:$BJ$159,MATCH($C10,Input_Lieferant!$B$9:$B$158,0),MATCH(L$1,'Systemmanager - Datenassistent'!$B$8:$BJ$8,0)), "") &amp; ""</f>
        <v>S</v>
      </c>
      <c r="M10" s="164">
        <f>IFERROR(ROUND(INDEX(Input_Lieferant!$D$9:$BE$158,MATCH($C10,Input_Lieferant!$B$9:$B$158,0),MATCH("V_BEWERTUNGSPREIS",Input_Lieferant!$D$8:$BE$8,0)), 2), "")</f>
        <v>200</v>
      </c>
      <c r="N10" s="164">
        <f t="shared" si="1"/>
        <v>200</v>
      </c>
      <c r="O10" s="164" t="str">
        <f t="shared" si="2"/>
        <v>CHF</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f>IF(Input_Lieferant!B18="","",Input_Lieferant!B18)</f>
        <v>10</v>
      </c>
      <c r="D11" s="164" t="str">
        <f>_xlfn.IFNA(INDEX('Systemmanager - Datenassistent'!$B$9:$BJ$159,MATCH($C11,Input_Lieferant!$B$9:$B$158,0),MATCH("WERKS",'Systemmanager - Datenassistent'!$B$8:$BJ$8,0)), "") &amp; ""</f>
        <v>0420</v>
      </c>
      <c r="E11" s="164"/>
      <c r="F11" s="164"/>
      <c r="G11" s="164"/>
      <c r="H11" s="164"/>
      <c r="I11" s="164"/>
      <c r="J11" s="164" t="str">
        <f t="shared" si="0"/>
        <v>10</v>
      </c>
      <c r="K11" s="164">
        <f>_xlfn.IFNA(INDEX(Input_Lieferant!$D$9:$BE$158,MATCH($C11,Input_Lieferant!$B$9:$B$158,0),MATCH("V_PREISEINHEIT",Input_Lieferant!$D$8:$BE$8,0)), "")</f>
        <v>1</v>
      </c>
      <c r="L11" s="164" t="str">
        <f>_xlfn.IFNA(INDEX('Systemmanager - Datenassistent'!$B$9:$BJ$159,MATCH($C11,Input_Lieferant!$B$9:$B$158,0),MATCH(L$1,'Systemmanager - Datenassistent'!$B$8:$BJ$8,0)), "") &amp; ""</f>
        <v>S</v>
      </c>
      <c r="M11" s="164">
        <f>IFERROR(ROUND(INDEX(Input_Lieferant!$D$9:$BE$158,MATCH($C11,Input_Lieferant!$B$9:$B$158,0),MATCH("V_BEWERTUNGSPREIS",Input_Lieferant!$D$8:$BE$8,0)), 2), "")</f>
        <v>200</v>
      </c>
      <c r="N11" s="164">
        <f t="shared" si="1"/>
        <v>200</v>
      </c>
      <c r="O11" s="164" t="str">
        <f t="shared" si="2"/>
        <v>CHF</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f>IF(Input_Lieferant!B19="","",Input_Lieferant!B19)</f>
        <v>11</v>
      </c>
      <c r="D12" s="164" t="str">
        <f>_xlfn.IFNA(INDEX('Systemmanager - Datenassistent'!$B$9:$BJ$159,MATCH($C12,Input_Lieferant!$B$9:$B$158,0),MATCH("WERKS",'Systemmanager - Datenassistent'!$B$8:$BJ$8,0)), "") &amp; ""</f>
        <v>0420</v>
      </c>
      <c r="E12" s="164"/>
      <c r="F12" s="164"/>
      <c r="G12" s="164"/>
      <c r="H12" s="164"/>
      <c r="I12" s="164"/>
      <c r="J12" s="164" t="str">
        <f t="shared" si="0"/>
        <v>10</v>
      </c>
      <c r="K12" s="164">
        <f>_xlfn.IFNA(INDEX(Input_Lieferant!$D$9:$BE$158,MATCH($C12,Input_Lieferant!$B$9:$B$158,0),MATCH("V_PREISEINHEIT",Input_Lieferant!$D$8:$BE$8,0)), "")</f>
        <v>1</v>
      </c>
      <c r="L12" s="164" t="str">
        <f>_xlfn.IFNA(INDEX('Systemmanager - Datenassistent'!$B$9:$BJ$159,MATCH($C12,Input_Lieferant!$B$9:$B$158,0),MATCH(L$1,'Systemmanager - Datenassistent'!$B$8:$BJ$8,0)), "") &amp; ""</f>
        <v>S</v>
      </c>
      <c r="M12" s="164">
        <f>IFERROR(ROUND(INDEX(Input_Lieferant!$D$9:$BE$158,MATCH($C12,Input_Lieferant!$B$9:$B$158,0),MATCH("V_BEWERTUNGSPREIS",Input_Lieferant!$D$8:$BE$8,0)), 2), "")</f>
        <v>200</v>
      </c>
      <c r="N12" s="164">
        <f t="shared" si="1"/>
        <v>200</v>
      </c>
      <c r="O12" s="164" t="str">
        <f t="shared" si="2"/>
        <v>CHF</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f>IF(Input_Lieferant!B20="","",Input_Lieferant!B20)</f>
        <v>12</v>
      </c>
      <c r="D13" s="164" t="str">
        <f>_xlfn.IFNA(INDEX('Systemmanager - Datenassistent'!$B$9:$BJ$159,MATCH($C13,Input_Lieferant!$B$9:$B$158,0),MATCH("WERKS",'Systemmanager - Datenassistent'!$B$8:$BJ$8,0)), "") &amp; ""</f>
        <v>0420</v>
      </c>
      <c r="E13" s="164"/>
      <c r="F13" s="164"/>
      <c r="G13" s="164"/>
      <c r="H13" s="164"/>
      <c r="I13" s="164"/>
      <c r="J13" s="164" t="str">
        <f t="shared" si="0"/>
        <v>10</v>
      </c>
      <c r="K13" s="164">
        <f>_xlfn.IFNA(INDEX(Input_Lieferant!$D$9:$BE$158,MATCH($C13,Input_Lieferant!$B$9:$B$158,0),MATCH("V_PREISEINHEIT",Input_Lieferant!$D$8:$BE$8,0)), "")</f>
        <v>1</v>
      </c>
      <c r="L13" s="164" t="str">
        <f>_xlfn.IFNA(INDEX('Systemmanager - Datenassistent'!$B$9:$BJ$159,MATCH($C13,Input_Lieferant!$B$9:$B$158,0),MATCH(L$1,'Systemmanager - Datenassistent'!$B$8:$BJ$8,0)), "") &amp; ""</f>
        <v>S</v>
      </c>
      <c r="M13" s="164">
        <f>IFERROR(ROUND(INDEX(Input_Lieferant!$D$9:$BE$158,MATCH($C13,Input_Lieferant!$B$9:$B$158,0),MATCH("V_BEWERTUNGSPREIS",Input_Lieferant!$D$8:$BE$8,0)), 2), "")</f>
        <v>200</v>
      </c>
      <c r="N13" s="164">
        <f t="shared" si="1"/>
        <v>200</v>
      </c>
      <c r="O13" s="164" t="str">
        <f t="shared" si="2"/>
        <v>CHF</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f>IF(Input_Lieferant!B21="","",Input_Lieferant!B21)</f>
        <v>13</v>
      </c>
      <c r="D14" s="164" t="str">
        <f>_xlfn.IFNA(INDEX('Systemmanager - Datenassistent'!$B$9:$BJ$159,MATCH($C14,Input_Lieferant!$B$9:$B$158,0),MATCH("WERKS",'Systemmanager - Datenassistent'!$B$8:$BJ$8,0)), "") &amp; ""</f>
        <v>0420</v>
      </c>
      <c r="E14" s="164"/>
      <c r="F14" s="164"/>
      <c r="G14" s="164"/>
      <c r="H14" s="164"/>
      <c r="I14" s="164"/>
      <c r="J14" s="164" t="str">
        <f t="shared" si="0"/>
        <v>10</v>
      </c>
      <c r="K14" s="164">
        <f>_xlfn.IFNA(INDEX(Input_Lieferant!$D$9:$BE$158,MATCH($C14,Input_Lieferant!$B$9:$B$158,0),MATCH("V_PREISEINHEIT",Input_Lieferant!$D$8:$BE$8,0)), "")</f>
        <v>1</v>
      </c>
      <c r="L14" s="164" t="str">
        <f>_xlfn.IFNA(INDEX('Systemmanager - Datenassistent'!$B$9:$BJ$159,MATCH($C14,Input_Lieferant!$B$9:$B$158,0),MATCH(L$1,'Systemmanager - Datenassistent'!$B$8:$BJ$8,0)), "") &amp; ""</f>
        <v>S</v>
      </c>
      <c r="M14" s="164">
        <f>IFERROR(ROUND(INDEX(Input_Lieferant!$D$9:$BE$158,MATCH($C14,Input_Lieferant!$B$9:$B$158,0),MATCH("V_BEWERTUNGSPREIS",Input_Lieferant!$D$8:$BE$8,0)), 2), "")</f>
        <v>200</v>
      </c>
      <c r="N14" s="164">
        <f t="shared" si="1"/>
        <v>200</v>
      </c>
      <c r="O14" s="164" t="str">
        <f t="shared" si="2"/>
        <v>CHF</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f>IF(Input_Lieferant!B22="","",Input_Lieferant!B22)</f>
        <v>14</v>
      </c>
      <c r="D15" s="164" t="str">
        <f>_xlfn.IFNA(INDEX('Systemmanager - Datenassistent'!$B$9:$BJ$159,MATCH($C15,Input_Lieferant!$B$9:$B$158,0),MATCH("WERKS",'Systemmanager - Datenassistent'!$B$8:$BJ$8,0)), "") &amp; ""</f>
        <v>0420</v>
      </c>
      <c r="E15" s="164"/>
      <c r="F15" s="164"/>
      <c r="G15" s="164"/>
      <c r="H15" s="164"/>
      <c r="I15" s="164"/>
      <c r="J15" s="164" t="str">
        <f t="shared" si="0"/>
        <v>10</v>
      </c>
      <c r="K15" s="164">
        <f>_xlfn.IFNA(INDEX(Input_Lieferant!$D$9:$BE$158,MATCH($C15,Input_Lieferant!$B$9:$B$158,0),MATCH("V_PREISEINHEIT",Input_Lieferant!$D$8:$BE$8,0)), "")</f>
        <v>1</v>
      </c>
      <c r="L15" s="164" t="str">
        <f>_xlfn.IFNA(INDEX('Systemmanager - Datenassistent'!$B$9:$BJ$159,MATCH($C15,Input_Lieferant!$B$9:$B$158,0),MATCH(L$1,'Systemmanager - Datenassistent'!$B$8:$BJ$8,0)), "") &amp; ""</f>
        <v>S</v>
      </c>
      <c r="M15" s="164">
        <f>IFERROR(ROUND(INDEX(Input_Lieferant!$D$9:$BE$158,MATCH($C15,Input_Lieferant!$B$9:$B$158,0),MATCH("V_BEWERTUNGSPREIS",Input_Lieferant!$D$8:$BE$8,0)), 2), "")</f>
        <v>200</v>
      </c>
      <c r="N15" s="164">
        <f t="shared" si="1"/>
        <v>200</v>
      </c>
      <c r="O15" s="164" t="str">
        <f t="shared" si="2"/>
        <v>CHF</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f>IF(Input_Lieferant!B23="","",Input_Lieferant!B23)</f>
        <v>15</v>
      </c>
      <c r="D16" s="164" t="str">
        <f>_xlfn.IFNA(INDEX('Systemmanager - Datenassistent'!$B$9:$BJ$159,MATCH($C16,Input_Lieferant!$B$9:$B$158,0),MATCH("WERKS",'Systemmanager - Datenassistent'!$B$8:$BJ$8,0)), "") &amp; ""</f>
        <v>0420</v>
      </c>
      <c r="E16" s="164"/>
      <c r="F16" s="164"/>
      <c r="G16" s="164"/>
      <c r="H16" s="164"/>
      <c r="I16" s="164"/>
      <c r="J16" s="164" t="str">
        <f t="shared" si="0"/>
        <v>10</v>
      </c>
      <c r="K16" s="164">
        <f>_xlfn.IFNA(INDEX(Input_Lieferant!$D$9:$BE$158,MATCH($C16,Input_Lieferant!$B$9:$B$158,0),MATCH("V_PREISEINHEIT",Input_Lieferant!$D$8:$BE$8,0)), "")</f>
        <v>1</v>
      </c>
      <c r="L16" s="164" t="str">
        <f>_xlfn.IFNA(INDEX('Systemmanager - Datenassistent'!$B$9:$BJ$159,MATCH($C16,Input_Lieferant!$B$9:$B$158,0),MATCH(L$1,'Systemmanager - Datenassistent'!$B$8:$BJ$8,0)), "") &amp; ""</f>
        <v>S</v>
      </c>
      <c r="M16" s="164">
        <f>IFERROR(ROUND(INDEX(Input_Lieferant!$D$9:$BE$158,MATCH($C16,Input_Lieferant!$B$9:$B$158,0),MATCH("V_BEWERTUNGSPREIS",Input_Lieferant!$D$8:$BE$8,0)), 2), "")</f>
        <v>200</v>
      </c>
      <c r="N16" s="164">
        <f t="shared" si="1"/>
        <v>200</v>
      </c>
      <c r="O16" s="164" t="str">
        <f t="shared" si="2"/>
        <v>CHF</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f>IF(Input_Lieferant!B24="","",Input_Lieferant!B24)</f>
        <v>16</v>
      </c>
      <c r="D17" s="164" t="str">
        <f>_xlfn.IFNA(INDEX('Systemmanager - Datenassistent'!$B$9:$BJ$159,MATCH($C17,Input_Lieferant!$B$9:$B$158,0),MATCH("WERKS",'Systemmanager - Datenassistent'!$B$8:$BJ$8,0)), "") &amp; ""</f>
        <v>0420</v>
      </c>
      <c r="E17" s="164"/>
      <c r="F17" s="164"/>
      <c r="G17" s="164"/>
      <c r="H17" s="164"/>
      <c r="I17" s="164"/>
      <c r="J17" s="164" t="str">
        <f t="shared" si="0"/>
        <v>10</v>
      </c>
      <c r="K17" s="164">
        <f>_xlfn.IFNA(INDEX(Input_Lieferant!$D$9:$BE$158,MATCH($C17,Input_Lieferant!$B$9:$B$158,0),MATCH("V_PREISEINHEIT",Input_Lieferant!$D$8:$BE$8,0)), "")</f>
        <v>1</v>
      </c>
      <c r="L17" s="164" t="str">
        <f>_xlfn.IFNA(INDEX('Systemmanager - Datenassistent'!$B$9:$BJ$159,MATCH($C17,Input_Lieferant!$B$9:$B$158,0),MATCH(L$1,'Systemmanager - Datenassistent'!$B$8:$BJ$8,0)), "") &amp; ""</f>
        <v>S</v>
      </c>
      <c r="M17" s="164">
        <f>IFERROR(ROUND(INDEX(Input_Lieferant!$D$9:$BE$158,MATCH($C17,Input_Lieferant!$B$9:$B$158,0),MATCH("V_BEWERTUNGSPREIS",Input_Lieferant!$D$8:$BE$8,0)), 2), "")</f>
        <v>200</v>
      </c>
      <c r="N17" s="164">
        <f t="shared" si="1"/>
        <v>200</v>
      </c>
      <c r="O17" s="164" t="str">
        <f t="shared" si="2"/>
        <v>CHF</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f>IF(Input_Lieferant!B25="","",Input_Lieferant!B25)</f>
        <v>17</v>
      </c>
      <c r="D18" s="164" t="str">
        <f>_xlfn.IFNA(INDEX('Systemmanager - Datenassistent'!$B$9:$BJ$159,MATCH($C18,Input_Lieferant!$B$9:$B$158,0),MATCH("WERKS",'Systemmanager - Datenassistent'!$B$8:$BJ$8,0)), "") &amp; ""</f>
        <v>0420</v>
      </c>
      <c r="E18" s="164"/>
      <c r="F18" s="164"/>
      <c r="G18" s="164"/>
      <c r="H18" s="164"/>
      <c r="I18" s="164"/>
      <c r="J18" s="164" t="str">
        <f t="shared" si="0"/>
        <v>10</v>
      </c>
      <c r="K18" s="164">
        <f>_xlfn.IFNA(INDEX(Input_Lieferant!$D$9:$BE$158,MATCH($C18,Input_Lieferant!$B$9:$B$158,0),MATCH("V_PREISEINHEIT",Input_Lieferant!$D$8:$BE$8,0)), "")</f>
        <v>1</v>
      </c>
      <c r="L18" s="164" t="str">
        <f>_xlfn.IFNA(INDEX('Systemmanager - Datenassistent'!$B$9:$BJ$159,MATCH($C18,Input_Lieferant!$B$9:$B$158,0),MATCH(L$1,'Systemmanager - Datenassistent'!$B$8:$BJ$8,0)), "") &amp; ""</f>
        <v>S</v>
      </c>
      <c r="M18" s="164">
        <f>IFERROR(ROUND(INDEX(Input_Lieferant!$D$9:$BE$158,MATCH($C18,Input_Lieferant!$B$9:$B$158,0),MATCH("V_BEWERTUNGSPREIS",Input_Lieferant!$D$8:$BE$8,0)), 2), "")</f>
        <v>200</v>
      </c>
      <c r="N18" s="164">
        <f t="shared" si="1"/>
        <v>200</v>
      </c>
      <c r="O18" s="164" t="str">
        <f t="shared" si="2"/>
        <v>CHF</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f>IF(Input_Lieferant!B26="","",Input_Lieferant!B26)</f>
        <v>18</v>
      </c>
      <c r="D19" s="164" t="str">
        <f>_xlfn.IFNA(INDEX('Systemmanager - Datenassistent'!$B$9:$BJ$159,MATCH($C19,Input_Lieferant!$B$9:$B$158,0),MATCH("WERKS",'Systemmanager - Datenassistent'!$B$8:$BJ$8,0)), "") &amp; ""</f>
        <v>0420</v>
      </c>
      <c r="E19" s="164"/>
      <c r="F19" s="164"/>
      <c r="G19" s="164"/>
      <c r="H19" s="164"/>
      <c r="I19" s="164"/>
      <c r="J19" s="164" t="str">
        <f t="shared" si="0"/>
        <v>10</v>
      </c>
      <c r="K19" s="164">
        <f>_xlfn.IFNA(INDEX(Input_Lieferant!$D$9:$BE$158,MATCH($C19,Input_Lieferant!$B$9:$B$158,0),MATCH("V_PREISEINHEIT",Input_Lieferant!$D$8:$BE$8,0)), "")</f>
        <v>1</v>
      </c>
      <c r="L19" s="164" t="str">
        <f>_xlfn.IFNA(INDEX('Systemmanager - Datenassistent'!$B$9:$BJ$159,MATCH($C19,Input_Lieferant!$B$9:$B$158,0),MATCH(L$1,'Systemmanager - Datenassistent'!$B$8:$BJ$8,0)), "") &amp; ""</f>
        <v>S</v>
      </c>
      <c r="M19" s="164">
        <f>IFERROR(ROUND(INDEX(Input_Lieferant!$D$9:$BE$158,MATCH($C19,Input_Lieferant!$B$9:$B$158,0),MATCH("V_BEWERTUNGSPREIS",Input_Lieferant!$D$8:$BE$8,0)), 2), "")</f>
        <v>200</v>
      </c>
      <c r="N19" s="164">
        <f t="shared" si="1"/>
        <v>200</v>
      </c>
      <c r="O19" s="164" t="str">
        <f t="shared" si="2"/>
        <v>CHF</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f>IF(Input_Lieferant!B27="","",Input_Lieferant!B27)</f>
        <v>19</v>
      </c>
      <c r="D20" s="164" t="str">
        <f>_xlfn.IFNA(INDEX('Systemmanager - Datenassistent'!$B$9:$BJ$159,MATCH($C20,Input_Lieferant!$B$9:$B$158,0),MATCH("WERKS",'Systemmanager - Datenassistent'!$B$8:$BJ$8,0)), "") &amp; ""</f>
        <v>0420</v>
      </c>
      <c r="E20" s="164"/>
      <c r="F20" s="164"/>
      <c r="G20" s="164"/>
      <c r="H20" s="164"/>
      <c r="I20" s="164"/>
      <c r="J20" s="164" t="str">
        <f t="shared" si="0"/>
        <v>10</v>
      </c>
      <c r="K20" s="164">
        <f>_xlfn.IFNA(INDEX(Input_Lieferant!$D$9:$BE$158,MATCH($C20,Input_Lieferant!$B$9:$B$158,0),MATCH("V_PREISEINHEIT",Input_Lieferant!$D$8:$BE$8,0)), "")</f>
        <v>1</v>
      </c>
      <c r="L20" s="164" t="str">
        <f>_xlfn.IFNA(INDEX('Systemmanager - Datenassistent'!$B$9:$BJ$159,MATCH($C20,Input_Lieferant!$B$9:$B$158,0),MATCH(L$1,'Systemmanager - Datenassistent'!$B$8:$BJ$8,0)), "") &amp; ""</f>
        <v>S</v>
      </c>
      <c r="M20" s="164">
        <f>IFERROR(ROUND(INDEX(Input_Lieferant!$D$9:$BE$158,MATCH($C20,Input_Lieferant!$B$9:$B$158,0),MATCH("V_BEWERTUNGSPREIS",Input_Lieferant!$D$8:$BE$8,0)), 2), "")</f>
        <v>200</v>
      </c>
      <c r="N20" s="164">
        <f t="shared" si="1"/>
        <v>200</v>
      </c>
      <c r="O20" s="164" t="str">
        <f t="shared" si="2"/>
        <v>CHF</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f>IF(Input_Lieferant!B28="","",Input_Lieferant!B28)</f>
        <v>20</v>
      </c>
      <c r="D21" s="164" t="str">
        <f>_xlfn.IFNA(INDEX('Systemmanager - Datenassistent'!$B$9:$BJ$159,MATCH($C21,Input_Lieferant!$B$9:$B$158,0),MATCH("WERKS",'Systemmanager - Datenassistent'!$B$8:$BJ$8,0)), "") &amp; ""</f>
        <v>0420</v>
      </c>
      <c r="E21" s="164"/>
      <c r="F21" s="164"/>
      <c r="G21" s="164"/>
      <c r="H21" s="164"/>
      <c r="I21" s="164"/>
      <c r="J21" s="164" t="str">
        <f t="shared" si="0"/>
        <v>10</v>
      </c>
      <c r="K21" s="164">
        <f>_xlfn.IFNA(INDEX(Input_Lieferant!$D$9:$BE$158,MATCH($C21,Input_Lieferant!$B$9:$B$158,0),MATCH("V_PREISEINHEIT",Input_Lieferant!$D$8:$BE$8,0)), "")</f>
        <v>1</v>
      </c>
      <c r="L21" s="164" t="str">
        <f>_xlfn.IFNA(INDEX('Systemmanager - Datenassistent'!$B$9:$BJ$159,MATCH($C21,Input_Lieferant!$B$9:$B$158,0),MATCH(L$1,'Systemmanager - Datenassistent'!$B$8:$BJ$8,0)), "") &amp; ""</f>
        <v>S</v>
      </c>
      <c r="M21" s="164">
        <f>IFERROR(ROUND(INDEX(Input_Lieferant!$D$9:$BE$158,MATCH($C21,Input_Lieferant!$B$9:$B$158,0),MATCH("V_BEWERTUNGSPREIS",Input_Lieferant!$D$8:$BE$8,0)), 2), "")</f>
        <v>200</v>
      </c>
      <c r="N21" s="164">
        <f t="shared" si="1"/>
        <v>200</v>
      </c>
      <c r="O21" s="164" t="str">
        <f t="shared" si="2"/>
        <v>CHF</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f>IF(Input_Lieferant!B29="","",Input_Lieferant!B29)</f>
        <v>21</v>
      </c>
      <c r="D22" s="164" t="str">
        <f>_xlfn.IFNA(INDEX('Systemmanager - Datenassistent'!$B$9:$BJ$159,MATCH($C22,Input_Lieferant!$B$9:$B$158,0),MATCH("WERKS",'Systemmanager - Datenassistent'!$B$8:$BJ$8,0)), "") &amp; ""</f>
        <v>0420</v>
      </c>
      <c r="E22" s="164"/>
      <c r="F22" s="164"/>
      <c r="G22" s="164"/>
      <c r="H22" s="164"/>
      <c r="I22" s="164"/>
      <c r="J22" s="164" t="str">
        <f t="shared" si="0"/>
        <v>10</v>
      </c>
      <c r="K22" s="164">
        <f>_xlfn.IFNA(INDEX(Input_Lieferant!$D$9:$BE$158,MATCH($C22,Input_Lieferant!$B$9:$B$158,0),MATCH("V_PREISEINHEIT",Input_Lieferant!$D$8:$BE$8,0)), "")</f>
        <v>1</v>
      </c>
      <c r="L22" s="164" t="str">
        <f>_xlfn.IFNA(INDEX('Systemmanager - Datenassistent'!$B$9:$BJ$159,MATCH($C22,Input_Lieferant!$B$9:$B$158,0),MATCH(L$1,'Systemmanager - Datenassistent'!$B$8:$BJ$8,0)), "") &amp; ""</f>
        <v>S</v>
      </c>
      <c r="M22" s="164">
        <f>IFERROR(ROUND(INDEX(Input_Lieferant!$D$9:$BE$158,MATCH($C22,Input_Lieferant!$B$9:$B$158,0),MATCH("V_BEWERTUNGSPREIS",Input_Lieferant!$D$8:$BE$8,0)), 2), "")</f>
        <v>200</v>
      </c>
      <c r="N22" s="164">
        <f t="shared" si="1"/>
        <v>200</v>
      </c>
      <c r="O22" s="164" t="str">
        <f t="shared" si="2"/>
        <v>CHF</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f>IF(Input_Lieferant!B30="","",Input_Lieferant!B30)</f>
        <v>22</v>
      </c>
      <c r="D23" s="164" t="str">
        <f>_xlfn.IFNA(INDEX('Systemmanager - Datenassistent'!$B$9:$BJ$159,MATCH($C23,Input_Lieferant!$B$9:$B$158,0),MATCH("WERKS",'Systemmanager - Datenassistent'!$B$8:$BJ$8,0)), "") &amp; ""</f>
        <v>0420</v>
      </c>
      <c r="E23" s="164"/>
      <c r="F23" s="164"/>
      <c r="G23" s="164"/>
      <c r="H23" s="164"/>
      <c r="I23" s="164"/>
      <c r="J23" s="164" t="str">
        <f t="shared" si="0"/>
        <v>10</v>
      </c>
      <c r="K23" s="164">
        <f>_xlfn.IFNA(INDEX(Input_Lieferant!$D$9:$BE$158,MATCH($C23,Input_Lieferant!$B$9:$B$158,0),MATCH("V_PREISEINHEIT",Input_Lieferant!$D$8:$BE$8,0)), "")</f>
        <v>1</v>
      </c>
      <c r="L23" s="164" t="str">
        <f>_xlfn.IFNA(INDEX('Systemmanager - Datenassistent'!$B$9:$BJ$159,MATCH($C23,Input_Lieferant!$B$9:$B$158,0),MATCH(L$1,'Systemmanager - Datenassistent'!$B$8:$BJ$8,0)), "") &amp; ""</f>
        <v>S</v>
      </c>
      <c r="M23" s="164">
        <f>IFERROR(ROUND(INDEX(Input_Lieferant!$D$9:$BE$158,MATCH($C23,Input_Lieferant!$B$9:$B$158,0),MATCH("V_BEWERTUNGSPREIS",Input_Lieferant!$D$8:$BE$8,0)), 2), "")</f>
        <v>200</v>
      </c>
      <c r="N23" s="164">
        <f t="shared" si="1"/>
        <v>200</v>
      </c>
      <c r="O23" s="164" t="str">
        <f t="shared" si="2"/>
        <v>CHF</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f>IF(Input_Lieferant!B31="","",Input_Lieferant!B31)</f>
        <v>23</v>
      </c>
      <c r="D24" s="164" t="str">
        <f>_xlfn.IFNA(INDEX('Systemmanager - Datenassistent'!$B$9:$BJ$159,MATCH($C24,Input_Lieferant!$B$9:$B$158,0),MATCH("WERKS",'Systemmanager - Datenassistent'!$B$8:$BJ$8,0)), "") &amp; ""</f>
        <v>0420</v>
      </c>
      <c r="E24" s="164"/>
      <c r="F24" s="164"/>
      <c r="G24" s="164"/>
      <c r="H24" s="164"/>
      <c r="I24" s="164"/>
      <c r="J24" s="164" t="str">
        <f t="shared" si="0"/>
        <v>10</v>
      </c>
      <c r="K24" s="164">
        <f>_xlfn.IFNA(INDEX(Input_Lieferant!$D$9:$BE$158,MATCH($C24,Input_Lieferant!$B$9:$B$158,0),MATCH("V_PREISEINHEIT",Input_Lieferant!$D$8:$BE$8,0)), "")</f>
        <v>1</v>
      </c>
      <c r="L24" s="164" t="str">
        <f>_xlfn.IFNA(INDEX('Systemmanager - Datenassistent'!$B$9:$BJ$159,MATCH($C24,Input_Lieferant!$B$9:$B$158,0),MATCH(L$1,'Systemmanager - Datenassistent'!$B$8:$BJ$8,0)), "") &amp; ""</f>
        <v>S</v>
      </c>
      <c r="M24" s="164">
        <f>IFERROR(ROUND(INDEX(Input_Lieferant!$D$9:$BE$158,MATCH($C24,Input_Lieferant!$B$9:$B$158,0),MATCH("V_BEWERTUNGSPREIS",Input_Lieferant!$D$8:$BE$8,0)), 2), "")</f>
        <v>200</v>
      </c>
      <c r="N24" s="164">
        <f t="shared" si="1"/>
        <v>200</v>
      </c>
      <c r="O24" s="164" t="str">
        <f t="shared" si="2"/>
        <v>CHF</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f>IF(Input_Lieferant!B32="","",Input_Lieferant!B32)</f>
        <v>24</v>
      </c>
      <c r="D25" s="164" t="str">
        <f>_xlfn.IFNA(INDEX('Systemmanager - Datenassistent'!$B$9:$BJ$159,MATCH($C25,Input_Lieferant!$B$9:$B$158,0),MATCH("WERKS",'Systemmanager - Datenassistent'!$B$8:$BJ$8,0)), "") &amp; ""</f>
        <v>0420</v>
      </c>
      <c r="E25" s="164"/>
      <c r="F25" s="164"/>
      <c r="G25" s="164"/>
      <c r="H25" s="164"/>
      <c r="I25" s="164"/>
      <c r="J25" s="164" t="str">
        <f t="shared" si="0"/>
        <v>10</v>
      </c>
      <c r="K25" s="164">
        <f>_xlfn.IFNA(INDEX(Input_Lieferant!$D$9:$BE$158,MATCH($C25,Input_Lieferant!$B$9:$B$158,0),MATCH("V_PREISEINHEIT",Input_Lieferant!$D$8:$BE$8,0)), "")</f>
        <v>1</v>
      </c>
      <c r="L25" s="164" t="str">
        <f>_xlfn.IFNA(INDEX('Systemmanager - Datenassistent'!$B$9:$BJ$159,MATCH($C25,Input_Lieferant!$B$9:$B$158,0),MATCH(L$1,'Systemmanager - Datenassistent'!$B$8:$BJ$8,0)), "") &amp; ""</f>
        <v>S</v>
      </c>
      <c r="M25" s="164">
        <f>IFERROR(ROUND(INDEX(Input_Lieferant!$D$9:$BE$158,MATCH($C25,Input_Lieferant!$B$9:$B$158,0),MATCH("V_BEWERTUNGSPREIS",Input_Lieferant!$D$8:$BE$8,0)), 2), "")</f>
        <v>200</v>
      </c>
      <c r="N25" s="164">
        <f t="shared" si="1"/>
        <v>200</v>
      </c>
      <c r="O25" s="164" t="str">
        <f t="shared" si="2"/>
        <v>CHF</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f>IF(Input_Lieferant!B33="","",Input_Lieferant!B33)</f>
        <v>25</v>
      </c>
      <c r="D26" s="164" t="str">
        <f>_xlfn.IFNA(INDEX('Systemmanager - Datenassistent'!$B$9:$BJ$159,MATCH($C26,Input_Lieferant!$B$9:$B$158,0),MATCH("WERKS",'Systemmanager - Datenassistent'!$B$8:$BJ$8,0)), "") &amp; ""</f>
        <v>0420</v>
      </c>
      <c r="E26" s="164"/>
      <c r="F26" s="164"/>
      <c r="G26" s="164"/>
      <c r="H26" s="164"/>
      <c r="I26" s="164"/>
      <c r="J26" s="164" t="str">
        <f t="shared" si="0"/>
        <v>10</v>
      </c>
      <c r="K26" s="164">
        <f>_xlfn.IFNA(INDEX(Input_Lieferant!$D$9:$BE$158,MATCH($C26,Input_Lieferant!$B$9:$B$158,0),MATCH("V_PREISEINHEIT",Input_Lieferant!$D$8:$BE$8,0)), "")</f>
        <v>1</v>
      </c>
      <c r="L26" s="164" t="str">
        <f>_xlfn.IFNA(INDEX('Systemmanager - Datenassistent'!$B$9:$BJ$159,MATCH($C26,Input_Lieferant!$B$9:$B$158,0),MATCH(L$1,'Systemmanager - Datenassistent'!$B$8:$BJ$8,0)), "") &amp; ""</f>
        <v>S</v>
      </c>
      <c r="M26" s="164">
        <f>IFERROR(ROUND(INDEX(Input_Lieferant!$D$9:$BE$158,MATCH($C26,Input_Lieferant!$B$9:$B$158,0),MATCH("V_BEWERTUNGSPREIS",Input_Lieferant!$D$8:$BE$8,0)), 2), "")</f>
        <v>200</v>
      </c>
      <c r="N26" s="164">
        <f t="shared" si="1"/>
        <v>200</v>
      </c>
      <c r="O26" s="164" t="str">
        <f t="shared" si="2"/>
        <v>CHF</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f>IF(Input_Lieferant!B34="","",Input_Lieferant!B34)</f>
        <v>26</v>
      </c>
      <c r="D27" s="164" t="str">
        <f>_xlfn.IFNA(INDEX('Systemmanager - Datenassistent'!$B$9:$BJ$159,MATCH($C27,Input_Lieferant!$B$9:$B$158,0),MATCH("WERKS",'Systemmanager - Datenassistent'!$B$8:$BJ$8,0)), "") &amp; ""</f>
        <v>0420</v>
      </c>
      <c r="E27" s="164"/>
      <c r="F27" s="164"/>
      <c r="G27" s="164"/>
      <c r="H27" s="164"/>
      <c r="I27" s="164"/>
      <c r="J27" s="164" t="str">
        <f t="shared" si="0"/>
        <v>10</v>
      </c>
      <c r="K27" s="164">
        <f>_xlfn.IFNA(INDEX(Input_Lieferant!$D$9:$BE$158,MATCH($C27,Input_Lieferant!$B$9:$B$158,0),MATCH("V_PREISEINHEIT",Input_Lieferant!$D$8:$BE$8,0)), "")</f>
        <v>1</v>
      </c>
      <c r="L27" s="164" t="str">
        <f>_xlfn.IFNA(INDEX('Systemmanager - Datenassistent'!$B$9:$BJ$159,MATCH($C27,Input_Lieferant!$B$9:$B$158,0),MATCH(L$1,'Systemmanager - Datenassistent'!$B$8:$BJ$8,0)), "") &amp; ""</f>
        <v>S</v>
      </c>
      <c r="M27" s="164">
        <f>IFERROR(ROUND(INDEX(Input_Lieferant!$D$9:$BE$158,MATCH($C27,Input_Lieferant!$B$9:$B$158,0),MATCH("V_BEWERTUNGSPREIS",Input_Lieferant!$D$8:$BE$8,0)), 2), "")</f>
        <v>200</v>
      </c>
      <c r="N27" s="164">
        <f t="shared" si="1"/>
        <v>200</v>
      </c>
      <c r="O27" s="164" t="str">
        <f t="shared" si="2"/>
        <v>CHF</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f>IF(Input_Lieferant!B35="","",Input_Lieferant!B35)</f>
        <v>27</v>
      </c>
      <c r="D28" s="164" t="str">
        <f>_xlfn.IFNA(INDEX('Systemmanager - Datenassistent'!$B$9:$BJ$159,MATCH($C28,Input_Lieferant!$B$9:$B$158,0),MATCH("WERKS",'Systemmanager - Datenassistent'!$B$8:$BJ$8,0)), "") &amp; ""</f>
        <v>0420</v>
      </c>
      <c r="E28" s="164"/>
      <c r="F28" s="164"/>
      <c r="G28" s="164"/>
      <c r="H28" s="164"/>
      <c r="I28" s="164"/>
      <c r="J28" s="164" t="str">
        <f t="shared" si="0"/>
        <v>10</v>
      </c>
      <c r="K28" s="164">
        <f>_xlfn.IFNA(INDEX(Input_Lieferant!$D$9:$BE$158,MATCH($C28,Input_Lieferant!$B$9:$B$158,0),MATCH("V_PREISEINHEIT",Input_Lieferant!$D$8:$BE$8,0)), "")</f>
        <v>1</v>
      </c>
      <c r="L28" s="164" t="str">
        <f>_xlfn.IFNA(INDEX('Systemmanager - Datenassistent'!$B$9:$BJ$159,MATCH($C28,Input_Lieferant!$B$9:$B$158,0),MATCH(L$1,'Systemmanager - Datenassistent'!$B$8:$BJ$8,0)), "") &amp; ""</f>
        <v>S</v>
      </c>
      <c r="M28" s="164">
        <f>IFERROR(ROUND(INDEX(Input_Lieferant!$D$9:$BE$158,MATCH($C28,Input_Lieferant!$B$9:$B$158,0),MATCH("V_BEWERTUNGSPREIS",Input_Lieferant!$D$8:$BE$8,0)), 2), "")</f>
        <v>200</v>
      </c>
      <c r="N28" s="164">
        <f t="shared" si="1"/>
        <v>200</v>
      </c>
      <c r="O28" s="164" t="str">
        <f t="shared" si="2"/>
        <v>CHF</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f>IF(Input_Lieferant!B36="","",Input_Lieferant!B36)</f>
        <v>28</v>
      </c>
      <c r="D29" s="164" t="str">
        <f>_xlfn.IFNA(INDEX('Systemmanager - Datenassistent'!$B$9:$BJ$159,MATCH($C29,Input_Lieferant!$B$9:$B$158,0),MATCH("WERKS",'Systemmanager - Datenassistent'!$B$8:$BJ$8,0)), "") &amp; ""</f>
        <v>0420</v>
      </c>
      <c r="E29" s="164"/>
      <c r="F29" s="164"/>
      <c r="G29" s="164"/>
      <c r="H29" s="164"/>
      <c r="I29" s="164"/>
      <c r="J29" s="164" t="str">
        <f t="shared" si="0"/>
        <v>10</v>
      </c>
      <c r="K29" s="164">
        <f>_xlfn.IFNA(INDEX(Input_Lieferant!$D$9:$BE$158,MATCH($C29,Input_Lieferant!$B$9:$B$158,0),MATCH("V_PREISEINHEIT",Input_Lieferant!$D$8:$BE$8,0)), "")</f>
        <v>1</v>
      </c>
      <c r="L29" s="164" t="str">
        <f>_xlfn.IFNA(INDEX('Systemmanager - Datenassistent'!$B$9:$BJ$159,MATCH($C29,Input_Lieferant!$B$9:$B$158,0),MATCH(L$1,'Systemmanager - Datenassistent'!$B$8:$BJ$8,0)), "") &amp; ""</f>
        <v>S</v>
      </c>
      <c r="M29" s="164">
        <f>IFERROR(ROUND(INDEX(Input_Lieferant!$D$9:$BE$158,MATCH($C29,Input_Lieferant!$B$9:$B$158,0),MATCH("V_BEWERTUNGSPREIS",Input_Lieferant!$D$8:$BE$8,0)), 2), "")</f>
        <v>200</v>
      </c>
      <c r="N29" s="164">
        <f t="shared" si="1"/>
        <v>200</v>
      </c>
      <c r="O29" s="164" t="str">
        <f t="shared" si="2"/>
        <v>CHF</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f>IF(Input_Lieferant!B37="","",Input_Lieferant!B37)</f>
        <v>29</v>
      </c>
      <c r="D30" s="164" t="str">
        <f>_xlfn.IFNA(INDEX('Systemmanager - Datenassistent'!$B$9:$BJ$159,MATCH($C30,Input_Lieferant!$B$9:$B$158,0),MATCH("WERKS",'Systemmanager - Datenassistent'!$B$8:$BJ$8,0)), "") &amp; ""</f>
        <v>0420</v>
      </c>
      <c r="E30" s="164"/>
      <c r="F30" s="164"/>
      <c r="G30" s="164"/>
      <c r="H30" s="164"/>
      <c r="I30" s="164"/>
      <c r="J30" s="164" t="str">
        <f t="shared" si="0"/>
        <v>10</v>
      </c>
      <c r="K30" s="164">
        <f>_xlfn.IFNA(INDEX(Input_Lieferant!$D$9:$BE$158,MATCH($C30,Input_Lieferant!$B$9:$B$158,0),MATCH("V_PREISEINHEIT",Input_Lieferant!$D$8:$BE$8,0)), "")</f>
        <v>1</v>
      </c>
      <c r="L30" s="164" t="str">
        <f>_xlfn.IFNA(INDEX('Systemmanager - Datenassistent'!$B$9:$BJ$159,MATCH($C30,Input_Lieferant!$B$9:$B$158,0),MATCH(L$1,'Systemmanager - Datenassistent'!$B$8:$BJ$8,0)), "") &amp; ""</f>
        <v>S</v>
      </c>
      <c r="M30" s="164">
        <f>IFERROR(ROUND(INDEX(Input_Lieferant!$D$9:$BE$158,MATCH($C30,Input_Lieferant!$B$9:$B$158,0),MATCH("V_BEWERTUNGSPREIS",Input_Lieferant!$D$8:$BE$8,0)), 2), "")</f>
        <v>200</v>
      </c>
      <c r="N30" s="164">
        <f t="shared" si="1"/>
        <v>200</v>
      </c>
      <c r="O30" s="164" t="str">
        <f t="shared" si="2"/>
        <v>CHF</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f>IF(Input_Lieferant!B38="","",Input_Lieferant!B38)</f>
        <v>30</v>
      </c>
      <c r="D31" s="164" t="str">
        <f>_xlfn.IFNA(INDEX('Systemmanager - Datenassistent'!$B$9:$BJ$159,MATCH($C31,Input_Lieferant!$B$9:$B$158,0),MATCH("WERKS",'Systemmanager - Datenassistent'!$B$8:$BJ$8,0)), "") &amp; ""</f>
        <v>0420</v>
      </c>
      <c r="E31" s="164"/>
      <c r="F31" s="164"/>
      <c r="G31" s="164"/>
      <c r="H31" s="164"/>
      <c r="I31" s="164"/>
      <c r="J31" s="164" t="str">
        <f t="shared" si="0"/>
        <v>10</v>
      </c>
      <c r="K31" s="164">
        <f>_xlfn.IFNA(INDEX(Input_Lieferant!$D$9:$BE$158,MATCH($C31,Input_Lieferant!$B$9:$B$158,0),MATCH("V_PREISEINHEIT",Input_Lieferant!$D$8:$BE$8,0)), "")</f>
        <v>1</v>
      </c>
      <c r="L31" s="164" t="str">
        <f>_xlfn.IFNA(INDEX('Systemmanager - Datenassistent'!$B$9:$BJ$159,MATCH($C31,Input_Lieferant!$B$9:$B$158,0),MATCH(L$1,'Systemmanager - Datenassistent'!$B$8:$BJ$8,0)), "") &amp; ""</f>
        <v>S</v>
      </c>
      <c r="M31" s="164">
        <f>IFERROR(ROUND(INDEX(Input_Lieferant!$D$9:$BE$158,MATCH($C31,Input_Lieferant!$B$9:$B$158,0),MATCH("V_BEWERTUNGSPREIS",Input_Lieferant!$D$8:$BE$8,0)), 2), "")</f>
        <v>200</v>
      </c>
      <c r="N31" s="164">
        <f t="shared" si="1"/>
        <v>200</v>
      </c>
      <c r="O31" s="164" t="str">
        <f t="shared" si="2"/>
        <v>CHF</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f>IF(Input_Lieferant!B39="","",Input_Lieferant!B39)</f>
        <v>31</v>
      </c>
      <c r="D32" s="164" t="str">
        <f>_xlfn.IFNA(INDEX('Systemmanager - Datenassistent'!$B$9:$BJ$159,MATCH($C32,Input_Lieferant!$B$9:$B$158,0),MATCH("WERKS",'Systemmanager - Datenassistent'!$B$8:$BJ$8,0)), "") &amp; ""</f>
        <v>0420</v>
      </c>
      <c r="E32" s="164"/>
      <c r="F32" s="164"/>
      <c r="G32" s="164"/>
      <c r="H32" s="164"/>
      <c r="I32" s="164"/>
      <c r="J32" s="164" t="str">
        <f t="shared" si="0"/>
        <v>10</v>
      </c>
      <c r="K32" s="164">
        <f>_xlfn.IFNA(INDEX(Input_Lieferant!$D$9:$BE$158,MATCH($C32,Input_Lieferant!$B$9:$B$158,0),MATCH("V_PREISEINHEIT",Input_Lieferant!$D$8:$BE$8,0)), "")</f>
        <v>1</v>
      </c>
      <c r="L32" s="164" t="str">
        <f>_xlfn.IFNA(INDEX('Systemmanager - Datenassistent'!$B$9:$BJ$159,MATCH($C32,Input_Lieferant!$B$9:$B$158,0),MATCH(L$1,'Systemmanager - Datenassistent'!$B$8:$BJ$8,0)), "") &amp; ""</f>
        <v>S</v>
      </c>
      <c r="M32" s="164">
        <f>IFERROR(ROUND(INDEX(Input_Lieferant!$D$9:$BE$158,MATCH($C32,Input_Lieferant!$B$9:$B$158,0),MATCH("V_BEWERTUNGSPREIS",Input_Lieferant!$D$8:$BE$8,0)), 2), "")</f>
        <v>200</v>
      </c>
      <c r="N32" s="164">
        <f t="shared" si="1"/>
        <v>200</v>
      </c>
      <c r="O32" s="164" t="str">
        <f t="shared" si="2"/>
        <v>CHF</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f>IF(Input_Lieferant!B40="","",Input_Lieferant!B40)</f>
        <v>32</v>
      </c>
      <c r="D33" s="164" t="str">
        <f>_xlfn.IFNA(INDEX('Systemmanager - Datenassistent'!$B$9:$BJ$159,MATCH($C33,Input_Lieferant!$B$9:$B$158,0),MATCH("WERKS",'Systemmanager - Datenassistent'!$B$8:$BJ$8,0)), "") &amp; ""</f>
        <v>0420</v>
      </c>
      <c r="E33" s="164"/>
      <c r="F33" s="164"/>
      <c r="G33" s="164"/>
      <c r="H33" s="164"/>
      <c r="I33" s="164"/>
      <c r="J33" s="164" t="str">
        <f t="shared" si="0"/>
        <v>10</v>
      </c>
      <c r="K33" s="164">
        <f>_xlfn.IFNA(INDEX(Input_Lieferant!$D$9:$BE$158,MATCH($C33,Input_Lieferant!$B$9:$B$158,0),MATCH("V_PREISEINHEIT",Input_Lieferant!$D$8:$BE$8,0)), "")</f>
        <v>1</v>
      </c>
      <c r="L33" s="164" t="str">
        <f>_xlfn.IFNA(INDEX('Systemmanager - Datenassistent'!$B$9:$BJ$159,MATCH($C33,Input_Lieferant!$B$9:$B$158,0),MATCH(L$1,'Systemmanager - Datenassistent'!$B$8:$BJ$8,0)), "") &amp; ""</f>
        <v>S</v>
      </c>
      <c r="M33" s="164">
        <f>IFERROR(ROUND(INDEX(Input_Lieferant!$D$9:$BE$158,MATCH($C33,Input_Lieferant!$B$9:$B$158,0),MATCH("V_BEWERTUNGSPREIS",Input_Lieferant!$D$8:$BE$8,0)), 2), "")</f>
        <v>200</v>
      </c>
      <c r="N33" s="164">
        <f t="shared" si="1"/>
        <v>200</v>
      </c>
      <c r="O33" s="164" t="str">
        <f t="shared" si="2"/>
        <v>CHF</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f>IF(Input_Lieferant!B41="","",Input_Lieferant!B41)</f>
        <v>33</v>
      </c>
      <c r="D34" s="164" t="str">
        <f>_xlfn.IFNA(INDEX('Systemmanager - Datenassistent'!$B$9:$BJ$159,MATCH($C34,Input_Lieferant!$B$9:$B$158,0),MATCH("WERKS",'Systemmanager - Datenassistent'!$B$8:$BJ$8,0)), "") &amp; ""</f>
        <v>0420</v>
      </c>
      <c r="E34" s="164"/>
      <c r="F34" s="164"/>
      <c r="G34" s="164"/>
      <c r="H34" s="164"/>
      <c r="I34" s="164"/>
      <c r="J34" s="164" t="str">
        <f t="shared" ref="J34:J65" si="3">IF(C34&lt;&gt;"","10","")</f>
        <v>10</v>
      </c>
      <c r="K34" s="164">
        <f>_xlfn.IFNA(INDEX(Input_Lieferant!$D$9:$BE$158,MATCH($C34,Input_Lieferant!$B$9:$B$158,0),MATCH("V_PREISEINHEIT",Input_Lieferant!$D$8:$BE$8,0)), "")</f>
        <v>1</v>
      </c>
      <c r="L34" s="164" t="str">
        <f>_xlfn.IFNA(INDEX('Systemmanager - Datenassistent'!$B$9:$BJ$159,MATCH($C34,Input_Lieferant!$B$9:$B$158,0),MATCH(L$1,'Systemmanager - Datenassistent'!$B$8:$BJ$8,0)), "") &amp; ""</f>
        <v>S</v>
      </c>
      <c r="M34" s="164">
        <f>IFERROR(ROUND(INDEX(Input_Lieferant!$D$9:$BE$158,MATCH($C34,Input_Lieferant!$B$9:$B$158,0),MATCH("V_BEWERTUNGSPREIS",Input_Lieferant!$D$8:$BE$8,0)), 2), "")</f>
        <v>200</v>
      </c>
      <c r="N34" s="164">
        <f t="shared" ref="N34:N65" si="4">M34</f>
        <v>200</v>
      </c>
      <c r="O34" s="164" t="str">
        <f t="shared" ref="O34:O65" si="5">IF(C34&lt;&gt;"","CHF","")</f>
        <v>CHF</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f>IF(Input_Lieferant!B42="","",Input_Lieferant!B42)</f>
        <v>34</v>
      </c>
      <c r="D35" s="164" t="str">
        <f>_xlfn.IFNA(INDEX('Systemmanager - Datenassistent'!$B$9:$BJ$159,MATCH($C35,Input_Lieferant!$B$9:$B$158,0),MATCH("WERKS",'Systemmanager - Datenassistent'!$B$8:$BJ$8,0)), "") &amp; ""</f>
        <v>0420</v>
      </c>
      <c r="E35" s="164"/>
      <c r="F35" s="164"/>
      <c r="G35" s="164"/>
      <c r="H35" s="164"/>
      <c r="I35" s="164"/>
      <c r="J35" s="164" t="str">
        <f t="shared" si="3"/>
        <v>10</v>
      </c>
      <c r="K35" s="164">
        <f>_xlfn.IFNA(INDEX(Input_Lieferant!$D$9:$BE$158,MATCH($C35,Input_Lieferant!$B$9:$B$158,0),MATCH("V_PREISEINHEIT",Input_Lieferant!$D$8:$BE$8,0)), "")</f>
        <v>1</v>
      </c>
      <c r="L35" s="164" t="str">
        <f>_xlfn.IFNA(INDEX('Systemmanager - Datenassistent'!$B$9:$BJ$159,MATCH($C35,Input_Lieferant!$B$9:$B$158,0),MATCH(L$1,'Systemmanager - Datenassistent'!$B$8:$BJ$8,0)), "") &amp; ""</f>
        <v>S</v>
      </c>
      <c r="M35" s="164">
        <f>IFERROR(ROUND(INDEX(Input_Lieferant!$D$9:$BE$158,MATCH($C35,Input_Lieferant!$B$9:$B$158,0),MATCH("V_BEWERTUNGSPREIS",Input_Lieferant!$D$8:$BE$8,0)), 2), "")</f>
        <v>200</v>
      </c>
      <c r="N35" s="164">
        <f t="shared" si="4"/>
        <v>200</v>
      </c>
      <c r="O35" s="164" t="str">
        <f t="shared" si="5"/>
        <v>CHF</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f>IF(Input_Lieferant!B43="","",Input_Lieferant!B43)</f>
        <v>35</v>
      </c>
      <c r="D36" s="164" t="str">
        <f>_xlfn.IFNA(INDEX('Systemmanager - Datenassistent'!$B$9:$BJ$159,MATCH($C36,Input_Lieferant!$B$9:$B$158,0),MATCH("WERKS",'Systemmanager - Datenassistent'!$B$8:$BJ$8,0)), "") &amp; ""</f>
        <v>0420</v>
      </c>
      <c r="E36" s="164"/>
      <c r="F36" s="164"/>
      <c r="G36" s="164"/>
      <c r="H36" s="164"/>
      <c r="I36" s="164"/>
      <c r="J36" s="164" t="str">
        <f t="shared" si="3"/>
        <v>10</v>
      </c>
      <c r="K36" s="164">
        <f>_xlfn.IFNA(INDEX(Input_Lieferant!$D$9:$BE$158,MATCH($C36,Input_Lieferant!$B$9:$B$158,0),MATCH("V_PREISEINHEIT",Input_Lieferant!$D$8:$BE$8,0)), "")</f>
        <v>1</v>
      </c>
      <c r="L36" s="164" t="str">
        <f>_xlfn.IFNA(INDEX('Systemmanager - Datenassistent'!$B$9:$BJ$159,MATCH($C36,Input_Lieferant!$B$9:$B$158,0),MATCH(L$1,'Systemmanager - Datenassistent'!$B$8:$BJ$8,0)), "") &amp; ""</f>
        <v>S</v>
      </c>
      <c r="M36" s="164">
        <f>IFERROR(ROUND(INDEX(Input_Lieferant!$D$9:$BE$158,MATCH($C36,Input_Lieferant!$B$9:$B$158,0),MATCH("V_BEWERTUNGSPREIS",Input_Lieferant!$D$8:$BE$8,0)), 2), "")</f>
        <v>200</v>
      </c>
      <c r="N36" s="164">
        <f t="shared" si="4"/>
        <v>200</v>
      </c>
      <c r="O36" s="164" t="str">
        <f t="shared" si="5"/>
        <v>CHF</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f>IF(Input_Lieferant!B44="","",Input_Lieferant!B44)</f>
        <v>36</v>
      </c>
      <c r="D37" s="164" t="str">
        <f>_xlfn.IFNA(INDEX('Systemmanager - Datenassistent'!$B$9:$BJ$159,MATCH($C37,Input_Lieferant!$B$9:$B$158,0),MATCH("WERKS",'Systemmanager - Datenassistent'!$B$8:$BJ$8,0)), "") &amp; ""</f>
        <v>0420</v>
      </c>
      <c r="E37" s="164"/>
      <c r="F37" s="164"/>
      <c r="G37" s="164"/>
      <c r="H37" s="164"/>
      <c r="I37" s="164"/>
      <c r="J37" s="164" t="str">
        <f t="shared" si="3"/>
        <v>10</v>
      </c>
      <c r="K37" s="164">
        <f>_xlfn.IFNA(INDEX(Input_Lieferant!$D$9:$BE$158,MATCH($C37,Input_Lieferant!$B$9:$B$158,0),MATCH("V_PREISEINHEIT",Input_Lieferant!$D$8:$BE$8,0)), "")</f>
        <v>1</v>
      </c>
      <c r="L37" s="164" t="str">
        <f>_xlfn.IFNA(INDEX('Systemmanager - Datenassistent'!$B$9:$BJ$159,MATCH($C37,Input_Lieferant!$B$9:$B$158,0),MATCH(L$1,'Systemmanager - Datenassistent'!$B$8:$BJ$8,0)), "") &amp; ""</f>
        <v>S</v>
      </c>
      <c r="M37" s="164">
        <f>IFERROR(ROUND(INDEX(Input_Lieferant!$D$9:$BE$158,MATCH($C37,Input_Lieferant!$B$9:$B$158,0),MATCH("V_BEWERTUNGSPREIS",Input_Lieferant!$D$8:$BE$8,0)), 2), "")</f>
        <v>200</v>
      </c>
      <c r="N37" s="164">
        <f t="shared" si="4"/>
        <v>200</v>
      </c>
      <c r="O37" s="164" t="str">
        <f t="shared" si="5"/>
        <v>CHF</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f>IF(Input_Lieferant!B45="","",Input_Lieferant!B45)</f>
        <v>37</v>
      </c>
      <c r="D38" s="164" t="str">
        <f>_xlfn.IFNA(INDEX('Systemmanager - Datenassistent'!$B$9:$BJ$159,MATCH($C38,Input_Lieferant!$B$9:$B$158,0),MATCH("WERKS",'Systemmanager - Datenassistent'!$B$8:$BJ$8,0)), "") &amp; ""</f>
        <v>0420</v>
      </c>
      <c r="E38" s="164"/>
      <c r="F38" s="164"/>
      <c r="G38" s="164"/>
      <c r="H38" s="164"/>
      <c r="I38" s="164"/>
      <c r="J38" s="164" t="str">
        <f t="shared" si="3"/>
        <v>10</v>
      </c>
      <c r="K38" s="164">
        <f>_xlfn.IFNA(INDEX(Input_Lieferant!$D$9:$BE$158,MATCH($C38,Input_Lieferant!$B$9:$B$158,0),MATCH("V_PREISEINHEIT",Input_Lieferant!$D$8:$BE$8,0)), "")</f>
        <v>1</v>
      </c>
      <c r="L38" s="164" t="str">
        <f>_xlfn.IFNA(INDEX('Systemmanager - Datenassistent'!$B$9:$BJ$159,MATCH($C38,Input_Lieferant!$B$9:$B$158,0),MATCH(L$1,'Systemmanager - Datenassistent'!$B$8:$BJ$8,0)), "") &amp; ""</f>
        <v>S</v>
      </c>
      <c r="M38" s="164">
        <f>IFERROR(ROUND(INDEX(Input_Lieferant!$D$9:$BE$158,MATCH($C38,Input_Lieferant!$B$9:$B$158,0),MATCH("V_BEWERTUNGSPREIS",Input_Lieferant!$D$8:$BE$8,0)), 2), "")</f>
        <v>200</v>
      </c>
      <c r="N38" s="164">
        <f t="shared" si="4"/>
        <v>200</v>
      </c>
      <c r="O38" s="164" t="str">
        <f t="shared" si="5"/>
        <v>CHF</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f>IF(Input_Lieferant!B46="","",Input_Lieferant!B46)</f>
        <v>38</v>
      </c>
      <c r="D39" s="164" t="str">
        <f>_xlfn.IFNA(INDEX('Systemmanager - Datenassistent'!$B$9:$BJ$159,MATCH($C39,Input_Lieferant!$B$9:$B$158,0),MATCH("WERKS",'Systemmanager - Datenassistent'!$B$8:$BJ$8,0)), "") &amp; ""</f>
        <v>0420</v>
      </c>
      <c r="E39" s="164"/>
      <c r="F39" s="164"/>
      <c r="G39" s="164"/>
      <c r="H39" s="164"/>
      <c r="I39" s="164"/>
      <c r="J39" s="164" t="str">
        <f t="shared" si="3"/>
        <v>10</v>
      </c>
      <c r="K39" s="164">
        <f>_xlfn.IFNA(INDEX(Input_Lieferant!$D$9:$BE$158,MATCH($C39,Input_Lieferant!$B$9:$B$158,0),MATCH("V_PREISEINHEIT",Input_Lieferant!$D$8:$BE$8,0)), "")</f>
        <v>1</v>
      </c>
      <c r="L39" s="164" t="str">
        <f>_xlfn.IFNA(INDEX('Systemmanager - Datenassistent'!$B$9:$BJ$159,MATCH($C39,Input_Lieferant!$B$9:$B$158,0),MATCH(L$1,'Systemmanager - Datenassistent'!$B$8:$BJ$8,0)), "") &amp; ""</f>
        <v>S</v>
      </c>
      <c r="M39" s="164">
        <f>IFERROR(ROUND(INDEX(Input_Lieferant!$D$9:$BE$158,MATCH($C39,Input_Lieferant!$B$9:$B$158,0),MATCH("V_BEWERTUNGSPREIS",Input_Lieferant!$D$8:$BE$8,0)), 2), "")</f>
        <v>200</v>
      </c>
      <c r="N39" s="164">
        <f t="shared" si="4"/>
        <v>200</v>
      </c>
      <c r="O39" s="164" t="str">
        <f t="shared" si="5"/>
        <v>CHF</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f>IF(Input_Lieferant!B47="","",Input_Lieferant!B47)</f>
        <v>39</v>
      </c>
      <c r="D40" s="164" t="str">
        <f>_xlfn.IFNA(INDEX('Systemmanager - Datenassistent'!$B$9:$BJ$159,MATCH($C40,Input_Lieferant!$B$9:$B$158,0),MATCH("WERKS",'Systemmanager - Datenassistent'!$B$8:$BJ$8,0)), "") &amp; ""</f>
        <v>0420</v>
      </c>
      <c r="E40" s="164"/>
      <c r="F40" s="164"/>
      <c r="G40" s="164"/>
      <c r="H40" s="164"/>
      <c r="I40" s="164"/>
      <c r="J40" s="164" t="str">
        <f t="shared" si="3"/>
        <v>10</v>
      </c>
      <c r="K40" s="164">
        <f>_xlfn.IFNA(INDEX(Input_Lieferant!$D$9:$BE$158,MATCH($C40,Input_Lieferant!$B$9:$B$158,0),MATCH("V_PREISEINHEIT",Input_Lieferant!$D$8:$BE$8,0)), "")</f>
        <v>1</v>
      </c>
      <c r="L40" s="164" t="str">
        <f>_xlfn.IFNA(INDEX('Systemmanager - Datenassistent'!$B$9:$BJ$159,MATCH($C40,Input_Lieferant!$B$9:$B$158,0),MATCH(L$1,'Systemmanager - Datenassistent'!$B$8:$BJ$8,0)), "") &amp; ""</f>
        <v>S</v>
      </c>
      <c r="M40" s="164">
        <f>IFERROR(ROUND(INDEX(Input_Lieferant!$D$9:$BE$158,MATCH($C40,Input_Lieferant!$B$9:$B$158,0),MATCH("V_BEWERTUNGSPREIS",Input_Lieferant!$D$8:$BE$8,0)), 2), "")</f>
        <v>200</v>
      </c>
      <c r="N40" s="164">
        <f t="shared" si="4"/>
        <v>200</v>
      </c>
      <c r="O40" s="164" t="str">
        <f t="shared" si="5"/>
        <v>CHF</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f>IF(Input_Lieferant!B48="","",Input_Lieferant!B48)</f>
        <v>40</v>
      </c>
      <c r="D41" s="164" t="str">
        <f>_xlfn.IFNA(INDEX('Systemmanager - Datenassistent'!$B$9:$BJ$159,MATCH($C41,Input_Lieferant!$B$9:$B$158,0),MATCH("WERKS",'Systemmanager - Datenassistent'!$B$8:$BJ$8,0)), "") &amp; ""</f>
        <v>0420</v>
      </c>
      <c r="E41" s="164"/>
      <c r="F41" s="164"/>
      <c r="G41" s="164"/>
      <c r="H41" s="164"/>
      <c r="I41" s="164"/>
      <c r="J41" s="164" t="str">
        <f t="shared" si="3"/>
        <v>10</v>
      </c>
      <c r="K41" s="164">
        <f>_xlfn.IFNA(INDEX(Input_Lieferant!$D$9:$BE$158,MATCH($C41,Input_Lieferant!$B$9:$B$158,0),MATCH("V_PREISEINHEIT",Input_Lieferant!$D$8:$BE$8,0)), "")</f>
        <v>1</v>
      </c>
      <c r="L41" s="164" t="str">
        <f>_xlfn.IFNA(INDEX('Systemmanager - Datenassistent'!$B$9:$BJ$159,MATCH($C41,Input_Lieferant!$B$9:$B$158,0),MATCH(L$1,'Systemmanager - Datenassistent'!$B$8:$BJ$8,0)), "") &amp; ""</f>
        <v>S</v>
      </c>
      <c r="M41" s="164">
        <f>IFERROR(ROUND(INDEX(Input_Lieferant!$D$9:$BE$158,MATCH($C41,Input_Lieferant!$B$9:$B$158,0),MATCH("V_BEWERTUNGSPREIS",Input_Lieferant!$D$8:$BE$8,0)), 2), "")</f>
        <v>200</v>
      </c>
      <c r="N41" s="164">
        <f t="shared" si="4"/>
        <v>200</v>
      </c>
      <c r="O41" s="164" t="str">
        <f t="shared" si="5"/>
        <v>CHF</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f>IF(Input_Lieferant!B49="","",Input_Lieferant!B49)</f>
        <v>41</v>
      </c>
      <c r="D42" s="164" t="str">
        <f>_xlfn.IFNA(INDEX('Systemmanager - Datenassistent'!$B$9:$BJ$159,MATCH($C42,Input_Lieferant!$B$9:$B$158,0),MATCH("WERKS",'Systemmanager - Datenassistent'!$B$8:$BJ$8,0)), "") &amp; ""</f>
        <v>0420</v>
      </c>
      <c r="E42" s="164"/>
      <c r="F42" s="164"/>
      <c r="G42" s="164"/>
      <c r="H42" s="164"/>
      <c r="I42" s="164"/>
      <c r="J42" s="164" t="str">
        <f t="shared" si="3"/>
        <v>10</v>
      </c>
      <c r="K42" s="164">
        <f>_xlfn.IFNA(INDEX(Input_Lieferant!$D$9:$BE$158,MATCH($C42,Input_Lieferant!$B$9:$B$158,0),MATCH("V_PREISEINHEIT",Input_Lieferant!$D$8:$BE$8,0)), "")</f>
        <v>1</v>
      </c>
      <c r="L42" s="164" t="str">
        <f>_xlfn.IFNA(INDEX('Systemmanager - Datenassistent'!$B$9:$BJ$159,MATCH($C42,Input_Lieferant!$B$9:$B$158,0),MATCH(L$1,'Systemmanager - Datenassistent'!$B$8:$BJ$8,0)), "") &amp; ""</f>
        <v>S</v>
      </c>
      <c r="M42" s="164">
        <f>IFERROR(ROUND(INDEX(Input_Lieferant!$D$9:$BE$158,MATCH($C42,Input_Lieferant!$B$9:$B$158,0),MATCH("V_BEWERTUNGSPREIS",Input_Lieferant!$D$8:$BE$8,0)), 2), "")</f>
        <v>200</v>
      </c>
      <c r="N42" s="164">
        <f t="shared" si="4"/>
        <v>200</v>
      </c>
      <c r="O42" s="164" t="str">
        <f t="shared" si="5"/>
        <v>CHF</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f>IF(Input_Lieferant!B50="","",Input_Lieferant!B50)</f>
        <v>42</v>
      </c>
      <c r="D43" s="164" t="str">
        <f>_xlfn.IFNA(INDEX('Systemmanager - Datenassistent'!$B$9:$BJ$159,MATCH($C43,Input_Lieferant!$B$9:$B$158,0),MATCH("WERKS",'Systemmanager - Datenassistent'!$B$8:$BJ$8,0)), "") &amp; ""</f>
        <v>0420</v>
      </c>
      <c r="E43" s="164"/>
      <c r="F43" s="164"/>
      <c r="G43" s="164"/>
      <c r="H43" s="164"/>
      <c r="I43" s="164"/>
      <c r="J43" s="164" t="str">
        <f t="shared" si="3"/>
        <v>10</v>
      </c>
      <c r="K43" s="164">
        <f>_xlfn.IFNA(INDEX(Input_Lieferant!$D$9:$BE$158,MATCH($C43,Input_Lieferant!$B$9:$B$158,0),MATCH("V_PREISEINHEIT",Input_Lieferant!$D$8:$BE$8,0)), "")</f>
        <v>1</v>
      </c>
      <c r="L43" s="164" t="str">
        <f>_xlfn.IFNA(INDEX('Systemmanager - Datenassistent'!$B$9:$BJ$159,MATCH($C43,Input_Lieferant!$B$9:$B$158,0),MATCH(L$1,'Systemmanager - Datenassistent'!$B$8:$BJ$8,0)), "") &amp; ""</f>
        <v>S</v>
      </c>
      <c r="M43" s="164">
        <f>IFERROR(ROUND(INDEX(Input_Lieferant!$D$9:$BE$158,MATCH($C43,Input_Lieferant!$B$9:$B$158,0),MATCH("V_BEWERTUNGSPREIS",Input_Lieferant!$D$8:$BE$8,0)), 2), "")</f>
        <v>200</v>
      </c>
      <c r="N43" s="164">
        <f t="shared" si="4"/>
        <v>200</v>
      </c>
      <c r="O43" s="164" t="str">
        <f t="shared" si="5"/>
        <v>CHF</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f>IF(Input_Lieferant!B51="","",Input_Lieferant!B51)</f>
        <v>43</v>
      </c>
      <c r="D44" s="164" t="str">
        <f>_xlfn.IFNA(INDEX('Systemmanager - Datenassistent'!$B$9:$BJ$159,MATCH($C44,Input_Lieferant!$B$9:$B$158,0),MATCH("WERKS",'Systemmanager - Datenassistent'!$B$8:$BJ$8,0)), "") &amp; ""</f>
        <v>0420</v>
      </c>
      <c r="E44" s="164"/>
      <c r="F44" s="164"/>
      <c r="G44" s="164"/>
      <c r="H44" s="164"/>
      <c r="I44" s="164"/>
      <c r="J44" s="164" t="str">
        <f t="shared" si="3"/>
        <v>10</v>
      </c>
      <c r="K44" s="164">
        <f>_xlfn.IFNA(INDEX(Input_Lieferant!$D$9:$BE$158,MATCH($C44,Input_Lieferant!$B$9:$B$158,0),MATCH("V_PREISEINHEIT",Input_Lieferant!$D$8:$BE$8,0)), "")</f>
        <v>1</v>
      </c>
      <c r="L44" s="164" t="str">
        <f>_xlfn.IFNA(INDEX('Systemmanager - Datenassistent'!$B$9:$BJ$159,MATCH($C44,Input_Lieferant!$B$9:$B$158,0),MATCH(L$1,'Systemmanager - Datenassistent'!$B$8:$BJ$8,0)), "") &amp; ""</f>
        <v>S</v>
      </c>
      <c r="M44" s="164">
        <f>IFERROR(ROUND(INDEX(Input_Lieferant!$D$9:$BE$158,MATCH($C44,Input_Lieferant!$B$9:$B$158,0),MATCH("V_BEWERTUNGSPREIS",Input_Lieferant!$D$8:$BE$8,0)), 2), "")</f>
        <v>200</v>
      </c>
      <c r="N44" s="164">
        <f t="shared" si="4"/>
        <v>200</v>
      </c>
      <c r="O44" s="164" t="str">
        <f t="shared" si="5"/>
        <v>CHF</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f>IF(Input_Lieferant!B52="","",Input_Lieferant!B52)</f>
        <v>44</v>
      </c>
      <c r="D45" s="164" t="str">
        <f>_xlfn.IFNA(INDEX('Systemmanager - Datenassistent'!$B$9:$BJ$159,MATCH($C45,Input_Lieferant!$B$9:$B$158,0),MATCH("WERKS",'Systemmanager - Datenassistent'!$B$8:$BJ$8,0)), "") &amp; ""</f>
        <v>0420</v>
      </c>
      <c r="E45" s="164"/>
      <c r="F45" s="164"/>
      <c r="G45" s="164"/>
      <c r="H45" s="164"/>
      <c r="I45" s="164"/>
      <c r="J45" s="164" t="str">
        <f t="shared" si="3"/>
        <v>10</v>
      </c>
      <c r="K45" s="164">
        <f>_xlfn.IFNA(INDEX(Input_Lieferant!$D$9:$BE$158,MATCH($C45,Input_Lieferant!$B$9:$B$158,0),MATCH("V_PREISEINHEIT",Input_Lieferant!$D$8:$BE$8,0)), "")</f>
        <v>1</v>
      </c>
      <c r="L45" s="164" t="str">
        <f>_xlfn.IFNA(INDEX('Systemmanager - Datenassistent'!$B$9:$BJ$159,MATCH($C45,Input_Lieferant!$B$9:$B$158,0),MATCH(L$1,'Systemmanager - Datenassistent'!$B$8:$BJ$8,0)), "") &amp; ""</f>
        <v>S</v>
      </c>
      <c r="M45" s="164">
        <f>IFERROR(ROUND(INDEX(Input_Lieferant!$D$9:$BE$158,MATCH($C45,Input_Lieferant!$B$9:$B$158,0),MATCH("V_BEWERTUNGSPREIS",Input_Lieferant!$D$8:$BE$8,0)), 2), "")</f>
        <v>200</v>
      </c>
      <c r="N45" s="164">
        <f t="shared" si="4"/>
        <v>200</v>
      </c>
      <c r="O45" s="164" t="str">
        <f t="shared" si="5"/>
        <v>CHF</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f>IF(Input_Lieferant!B53="","",Input_Lieferant!B53)</f>
        <v>45</v>
      </c>
      <c r="D46" s="164" t="str">
        <f>_xlfn.IFNA(INDEX('Systemmanager - Datenassistent'!$B$9:$BJ$159,MATCH($C46,Input_Lieferant!$B$9:$B$158,0),MATCH("WERKS",'Systemmanager - Datenassistent'!$B$8:$BJ$8,0)), "") &amp; ""</f>
        <v>0420</v>
      </c>
      <c r="E46" s="164"/>
      <c r="F46" s="164"/>
      <c r="G46" s="164"/>
      <c r="H46" s="164"/>
      <c r="I46" s="164"/>
      <c r="J46" s="164" t="str">
        <f t="shared" si="3"/>
        <v>10</v>
      </c>
      <c r="K46" s="164">
        <f>_xlfn.IFNA(INDEX(Input_Lieferant!$D$9:$BE$158,MATCH($C46,Input_Lieferant!$B$9:$B$158,0),MATCH("V_PREISEINHEIT",Input_Lieferant!$D$8:$BE$8,0)), "")</f>
        <v>1</v>
      </c>
      <c r="L46" s="164" t="str">
        <f>_xlfn.IFNA(INDEX('Systemmanager - Datenassistent'!$B$9:$BJ$159,MATCH($C46,Input_Lieferant!$B$9:$B$158,0),MATCH(L$1,'Systemmanager - Datenassistent'!$B$8:$BJ$8,0)), "") &amp; ""</f>
        <v>S</v>
      </c>
      <c r="M46" s="164">
        <f>IFERROR(ROUND(INDEX(Input_Lieferant!$D$9:$BE$158,MATCH($C46,Input_Lieferant!$B$9:$B$158,0),MATCH("V_BEWERTUNGSPREIS",Input_Lieferant!$D$8:$BE$8,0)), 2), "")</f>
        <v>200</v>
      </c>
      <c r="N46" s="164">
        <f t="shared" si="4"/>
        <v>200</v>
      </c>
      <c r="O46" s="164" t="str">
        <f t="shared" si="5"/>
        <v>CHF</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f>IF(Input_Lieferant!B54="","",Input_Lieferant!B54)</f>
        <v>46</v>
      </c>
      <c r="D47" s="164" t="str">
        <f>_xlfn.IFNA(INDEX('Systemmanager - Datenassistent'!$B$9:$BJ$159,MATCH($C47,Input_Lieferant!$B$9:$B$158,0),MATCH("WERKS",'Systemmanager - Datenassistent'!$B$8:$BJ$8,0)), "") &amp; ""</f>
        <v>0420</v>
      </c>
      <c r="E47" s="164"/>
      <c r="F47" s="164"/>
      <c r="G47" s="164"/>
      <c r="H47" s="164"/>
      <c r="I47" s="164"/>
      <c r="J47" s="164" t="str">
        <f t="shared" si="3"/>
        <v>10</v>
      </c>
      <c r="K47" s="164">
        <f>_xlfn.IFNA(INDEX(Input_Lieferant!$D$9:$BE$158,MATCH($C47,Input_Lieferant!$B$9:$B$158,0),MATCH("V_PREISEINHEIT",Input_Lieferant!$D$8:$BE$8,0)), "")</f>
        <v>1</v>
      </c>
      <c r="L47" s="164" t="str">
        <f>_xlfn.IFNA(INDEX('Systemmanager - Datenassistent'!$B$9:$BJ$159,MATCH($C47,Input_Lieferant!$B$9:$B$158,0),MATCH(L$1,'Systemmanager - Datenassistent'!$B$8:$BJ$8,0)), "") &amp; ""</f>
        <v>S</v>
      </c>
      <c r="M47" s="164">
        <f>IFERROR(ROUND(INDEX(Input_Lieferant!$D$9:$BE$158,MATCH($C47,Input_Lieferant!$B$9:$B$158,0),MATCH("V_BEWERTUNGSPREIS",Input_Lieferant!$D$8:$BE$8,0)), 2), "")</f>
        <v>200</v>
      </c>
      <c r="N47" s="164">
        <f t="shared" si="4"/>
        <v>200</v>
      </c>
      <c r="O47" s="164" t="str">
        <f t="shared" si="5"/>
        <v>CHF</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f>IF(Input_Lieferant!B55="","",Input_Lieferant!B55)</f>
        <v>47</v>
      </c>
      <c r="D48" s="164" t="str">
        <f>_xlfn.IFNA(INDEX('Systemmanager - Datenassistent'!$B$9:$BJ$159,MATCH($C48,Input_Lieferant!$B$9:$B$158,0),MATCH("WERKS",'Systemmanager - Datenassistent'!$B$8:$BJ$8,0)), "") &amp; ""</f>
        <v>0420</v>
      </c>
      <c r="E48" s="164"/>
      <c r="F48" s="164"/>
      <c r="G48" s="164"/>
      <c r="H48" s="164"/>
      <c r="I48" s="164"/>
      <c r="J48" s="164" t="str">
        <f t="shared" si="3"/>
        <v>10</v>
      </c>
      <c r="K48" s="164">
        <f>_xlfn.IFNA(INDEX(Input_Lieferant!$D$9:$BE$158,MATCH($C48,Input_Lieferant!$B$9:$B$158,0),MATCH("V_PREISEINHEIT",Input_Lieferant!$D$8:$BE$8,0)), "")</f>
        <v>1</v>
      </c>
      <c r="L48" s="164" t="str">
        <f>_xlfn.IFNA(INDEX('Systemmanager - Datenassistent'!$B$9:$BJ$159,MATCH($C48,Input_Lieferant!$B$9:$B$158,0),MATCH(L$1,'Systemmanager - Datenassistent'!$B$8:$BJ$8,0)), "") &amp; ""</f>
        <v>S</v>
      </c>
      <c r="M48" s="164">
        <f>IFERROR(ROUND(INDEX(Input_Lieferant!$D$9:$BE$158,MATCH($C48,Input_Lieferant!$B$9:$B$158,0),MATCH("V_BEWERTUNGSPREIS",Input_Lieferant!$D$8:$BE$8,0)), 2), "")</f>
        <v>200</v>
      </c>
      <c r="N48" s="164">
        <f t="shared" si="4"/>
        <v>200</v>
      </c>
      <c r="O48" s="164" t="str">
        <f t="shared" si="5"/>
        <v>CHF</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f>IF(Input_Lieferant!B56="","",Input_Lieferant!B56)</f>
        <v>48</v>
      </c>
      <c r="D49" s="164" t="str">
        <f>_xlfn.IFNA(INDEX('Systemmanager - Datenassistent'!$B$9:$BJ$159,MATCH($C49,Input_Lieferant!$B$9:$B$158,0),MATCH("WERKS",'Systemmanager - Datenassistent'!$B$8:$BJ$8,0)), "") &amp; ""</f>
        <v>0420</v>
      </c>
      <c r="E49" s="164"/>
      <c r="F49" s="164"/>
      <c r="G49" s="164"/>
      <c r="H49" s="164"/>
      <c r="I49" s="164"/>
      <c r="J49" s="164" t="str">
        <f t="shared" si="3"/>
        <v>10</v>
      </c>
      <c r="K49" s="164">
        <f>_xlfn.IFNA(INDEX(Input_Lieferant!$D$9:$BE$158,MATCH($C49,Input_Lieferant!$B$9:$B$158,0),MATCH("V_PREISEINHEIT",Input_Lieferant!$D$8:$BE$8,0)), "")</f>
        <v>1</v>
      </c>
      <c r="L49" s="164" t="str">
        <f>_xlfn.IFNA(INDEX('Systemmanager - Datenassistent'!$B$9:$BJ$159,MATCH($C49,Input_Lieferant!$B$9:$B$158,0),MATCH(L$1,'Systemmanager - Datenassistent'!$B$8:$BJ$8,0)), "") &amp; ""</f>
        <v>S</v>
      </c>
      <c r="M49" s="164">
        <f>IFERROR(ROUND(INDEX(Input_Lieferant!$D$9:$BE$158,MATCH($C49,Input_Lieferant!$B$9:$B$158,0),MATCH("V_BEWERTUNGSPREIS",Input_Lieferant!$D$8:$BE$8,0)), 2), "")</f>
        <v>200</v>
      </c>
      <c r="N49" s="164">
        <f t="shared" si="4"/>
        <v>200</v>
      </c>
      <c r="O49" s="164" t="str">
        <f t="shared" si="5"/>
        <v>CHF</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f>IF(Input_Lieferant!B57="","",Input_Lieferant!B57)</f>
        <v>49</v>
      </c>
      <c r="D50" s="164" t="str">
        <f>_xlfn.IFNA(INDEX('Systemmanager - Datenassistent'!$B$9:$BJ$159,MATCH($C50,Input_Lieferant!$B$9:$B$158,0),MATCH("WERKS",'Systemmanager - Datenassistent'!$B$8:$BJ$8,0)), "") &amp; ""</f>
        <v>0420</v>
      </c>
      <c r="E50" s="164"/>
      <c r="F50" s="164"/>
      <c r="G50" s="164"/>
      <c r="H50" s="164"/>
      <c r="I50" s="164"/>
      <c r="J50" s="164" t="str">
        <f t="shared" si="3"/>
        <v>10</v>
      </c>
      <c r="K50" s="164">
        <f>_xlfn.IFNA(INDEX(Input_Lieferant!$D$9:$BE$158,MATCH($C50,Input_Lieferant!$B$9:$B$158,0),MATCH("V_PREISEINHEIT",Input_Lieferant!$D$8:$BE$8,0)), "")</f>
        <v>1</v>
      </c>
      <c r="L50" s="164" t="str">
        <f>_xlfn.IFNA(INDEX('Systemmanager - Datenassistent'!$B$9:$BJ$159,MATCH($C50,Input_Lieferant!$B$9:$B$158,0),MATCH(L$1,'Systemmanager - Datenassistent'!$B$8:$BJ$8,0)), "") &amp; ""</f>
        <v>S</v>
      </c>
      <c r="M50" s="164">
        <f>IFERROR(ROUND(INDEX(Input_Lieferant!$D$9:$BE$158,MATCH($C50,Input_Lieferant!$B$9:$B$158,0),MATCH("V_BEWERTUNGSPREIS",Input_Lieferant!$D$8:$BE$8,0)), 2), "")</f>
        <v>200</v>
      </c>
      <c r="N50" s="164">
        <f t="shared" si="4"/>
        <v>200</v>
      </c>
      <c r="O50" s="164" t="str">
        <f t="shared" si="5"/>
        <v>CHF</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f>IF(Input_Lieferant!B58="","",Input_Lieferant!B58)</f>
        <v>50</v>
      </c>
      <c r="D51" s="164" t="str">
        <f>_xlfn.IFNA(INDEX('Systemmanager - Datenassistent'!$B$9:$BJ$159,MATCH($C51,Input_Lieferant!$B$9:$B$158,0),MATCH("WERKS",'Systemmanager - Datenassistent'!$B$8:$BJ$8,0)), "") &amp; ""</f>
        <v>0420</v>
      </c>
      <c r="E51" s="164"/>
      <c r="F51" s="164"/>
      <c r="G51" s="164"/>
      <c r="H51" s="164"/>
      <c r="I51" s="164"/>
      <c r="J51" s="164" t="str">
        <f t="shared" si="3"/>
        <v>10</v>
      </c>
      <c r="K51" s="164">
        <f>_xlfn.IFNA(INDEX(Input_Lieferant!$D$9:$BE$158,MATCH($C51,Input_Lieferant!$B$9:$B$158,0),MATCH("V_PREISEINHEIT",Input_Lieferant!$D$8:$BE$8,0)), "")</f>
        <v>1</v>
      </c>
      <c r="L51" s="164" t="str">
        <f>_xlfn.IFNA(INDEX('Systemmanager - Datenassistent'!$B$9:$BJ$159,MATCH($C51,Input_Lieferant!$B$9:$B$158,0),MATCH(L$1,'Systemmanager - Datenassistent'!$B$8:$BJ$8,0)), "") &amp; ""</f>
        <v>S</v>
      </c>
      <c r="M51" s="164">
        <f>IFERROR(ROUND(INDEX(Input_Lieferant!$D$9:$BE$158,MATCH($C51,Input_Lieferant!$B$9:$B$158,0),MATCH("V_BEWERTUNGSPREIS",Input_Lieferant!$D$8:$BE$8,0)), 2), "")</f>
        <v>200</v>
      </c>
      <c r="N51" s="164">
        <f t="shared" si="4"/>
        <v>200</v>
      </c>
      <c r="O51" s="164" t="str">
        <f t="shared" si="5"/>
        <v>CHF</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2" t="s">
        <v>1</v>
      </c>
      <c r="B1" s="162" t="s">
        <v>42</v>
      </c>
      <c r="C1" s="367" t="s">
        <v>39</v>
      </c>
      <c r="D1" s="162" t="s">
        <v>87</v>
      </c>
      <c r="E1" s="162" t="s">
        <v>86</v>
      </c>
      <c r="F1" s="366" t="s">
        <v>43</v>
      </c>
      <c r="G1" s="365" t="s">
        <v>44</v>
      </c>
      <c r="H1" s="365" t="s">
        <v>45</v>
      </c>
      <c r="I1" s="365" t="s">
        <v>46</v>
      </c>
      <c r="J1" s="365" t="s">
        <v>47</v>
      </c>
      <c r="K1" s="365" t="s">
        <v>48</v>
      </c>
      <c r="L1" s="365" t="s">
        <v>85</v>
      </c>
      <c r="M1" s="365" t="s">
        <v>84</v>
      </c>
      <c r="N1" s="365" t="s">
        <v>83</v>
      </c>
      <c r="O1" s="365" t="s">
        <v>82</v>
      </c>
      <c r="P1" s="365" t="s">
        <v>49</v>
      </c>
      <c r="Q1" s="365" t="s">
        <v>81</v>
      </c>
      <c r="R1" s="365" t="s">
        <v>80</v>
      </c>
      <c r="S1" s="365" t="s">
        <v>79</v>
      </c>
      <c r="T1" s="365" t="s">
        <v>50</v>
      </c>
      <c r="U1" s="365" t="s">
        <v>78</v>
      </c>
      <c r="V1" s="365" t="s">
        <v>77</v>
      </c>
      <c r="W1" s="366" t="s">
        <v>51</v>
      </c>
      <c r="X1" s="365" t="s">
        <v>26</v>
      </c>
      <c r="Y1" s="365" t="s">
        <v>76</v>
      </c>
      <c r="Z1" s="365" t="s">
        <v>75</v>
      </c>
      <c r="AA1" s="365" t="s">
        <v>74</v>
      </c>
      <c r="AB1" s="365" t="s">
        <v>73</v>
      </c>
      <c r="AC1" s="365" t="s">
        <v>72</v>
      </c>
      <c r="AD1" s="365" t="s">
        <v>71</v>
      </c>
      <c r="AE1" s="365" t="s">
        <v>70</v>
      </c>
      <c r="AF1" s="365" t="s">
        <v>69</v>
      </c>
      <c r="AG1" s="365" t="s">
        <v>68</v>
      </c>
      <c r="AH1" s="364" t="s">
        <v>52</v>
      </c>
    </row>
    <row r="2" spans="1:34" x14ac:dyDescent="0.4">
      <c r="A2" s="160">
        <f>IF(Input_Lieferant!B9="","",Input_Lieferant!B9)</f>
        <v>1</v>
      </c>
      <c r="B2" s="164"/>
      <c r="C2" s="158" t="str">
        <f t="shared" ref="C2:C65" si="0">IF(A2="","","001")</f>
        <v>001</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f>IF(Input_Lieferant!B9="","",Input_Lieferant!B9)</f>
        <v>1</v>
      </c>
      <c r="B3" s="164"/>
      <c r="C3" s="158" t="str">
        <f t="shared" si="0"/>
        <v>001</v>
      </c>
      <c r="D3" s="164"/>
      <c r="E3" s="164"/>
      <c r="F3" t="str">
        <f>IF(A3&lt;&gt;"", _xlfn.IFNA(INDEX(Grunddaten!$A$9:$S$159,MATCH(A3,Input_Lieferant!$B$9:$B$158,0),MATCH(W3,Grunddaten!$A$8:$M$8,0)),""), "")&amp;""</f>
        <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f>IF(Input_Lieferant!B9="","",Input_Lieferant!B9)</f>
        <v>1</v>
      </c>
      <c r="B4" s="164"/>
      <c r="C4" s="158" t="str">
        <f t="shared" si="0"/>
        <v>001</v>
      </c>
      <c r="D4" s="164"/>
      <c r="E4" s="164"/>
      <c r="F4" t="str">
        <f>IF(A4&lt;&gt;"", _xlfn.IFNA(INDEX(Grunddaten!$A$9:$S$159,MATCH(A4,Input_Lieferant!$B$9:$B$158,0),MATCH(W4,Grunddaten!$A$8:$M$8,0)),""), "")&amp;""</f>
        <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f>IF(Input_Lieferant!B9="","",Input_Lieferant!B9)</f>
        <v>1</v>
      </c>
      <c r="B5" s="164"/>
      <c r="C5" s="158" t="str">
        <f t="shared" si="0"/>
        <v>001</v>
      </c>
      <c r="D5" s="164"/>
      <c r="E5" s="164"/>
      <c r="F5" t="str">
        <f>IF(A5&lt;&gt;"", _xlfn.IFNA(INDEX('Systemmanager - Datenassistent'!$A$9:$AE$159,MATCH(A5,Input_Lieferant!$B$9:$B$158,0),MATCH(W5,'Systemmanager - Datenassistent'!$A$8:$AE$8,0)),""), "")&amp;""</f>
        <v>KEVIN TIDY</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f>IF(Input_Lieferant!B9="","",Input_Lieferant!B9)</f>
        <v>1</v>
      </c>
      <c r="B6" s="164"/>
      <c r="C6" s="158" t="str">
        <f t="shared" si="0"/>
        <v>001</v>
      </c>
      <c r="D6" s="164"/>
      <c r="E6" s="164"/>
      <c r="F6" t="str">
        <f>IF(A6&lt;&gt;"", _xlfn.IFNA(INDEX(Grunddaten!$A$9:$S$159,MATCH(A6,Input_Lieferant!$B$9:$B$158,0),MATCH(W6,Grunddaten!$A$8:$M$8,0)),""), "")&amp;""</f>
        <v>U</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f>IF(Input_Lieferant!B9="","",Input_Lieferant!B9)</f>
        <v>1</v>
      </c>
      <c r="B7" s="164"/>
      <c r="C7" s="158" t="str">
        <f t="shared" si="0"/>
        <v>001</v>
      </c>
      <c r="D7" s="164"/>
      <c r="E7" s="164"/>
      <c r="F7" t="str">
        <f>IF(A7&lt;&gt;"", _xlfn.IFNA(INDEX('Systemmanager - Datenassistent'!$A$9:$AE$159,MATCH(A7,Input_Lieferant!$B$9:$B$158,0),MATCH(W7,'Systemmanager - Datenassistent'!$A$8:$AE$8,0)),""), "")&amp;""</f>
        <v>HO</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f>IF(Input_Lieferant!B9="","",Input_Lieferant!B9)</f>
        <v>1</v>
      </c>
      <c r="B8" s="164"/>
      <c r="C8" s="158" t="str">
        <f t="shared" si="0"/>
        <v>001</v>
      </c>
      <c r="D8" s="164"/>
      <c r="E8" s="164"/>
      <c r="F8" t="str">
        <f>IF(A8&lt;&gt;"", _xlfn.IFNA(INDEX('Systemmanager - Datenassistent'!$A$9:$AE$159,MATCH(A8,Input_Lieferant!$B$9:$B$158,0),MATCH(W8,'Systemmanager - Datenassistent'!$A$8:$AE$8,0)),""), "")&amp;""</f>
        <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f>IF(Input_Lieferant!B9="","",Input_Lieferant!B9)</f>
        <v>1</v>
      </c>
      <c r="B9" s="164"/>
      <c r="C9" s="158" t="str">
        <f t="shared" si="0"/>
        <v>001</v>
      </c>
      <c r="D9" s="164"/>
      <c r="E9" s="164"/>
      <c r="F9" t="str">
        <f>IF(A9&lt;&gt;"", _xlfn.IFNA(INDEX(Grunddaten!$A$9:$S$159,MATCH(A9,Input_Lieferant!$B$9:$B$158,0),MATCH(W9,Grunddaten!$A$8:$M$8,0)),""), "")&amp;""</f>
        <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f>IF(Input_Lieferant!B9="","",Input_Lieferant!B9)</f>
        <v>1</v>
      </c>
      <c r="B10" s="164"/>
      <c r="C10" s="158" t="str">
        <f t="shared" si="0"/>
        <v>001</v>
      </c>
      <c r="D10" s="164"/>
      <c r="E10" s="164"/>
      <c r="F10" t="str">
        <f>IF(A10&lt;&gt;"", _xlfn.IFNA(INDEX('Systemmanager - Datenassistent'!$A$9:$AE$159,MATCH(A10,Input_Lieferant!$B$9:$B$158,0),MATCH(W10,'Systemmanager - Datenassistent'!$A$8:$AE$8,0)),""), "")&amp;""</f>
        <v>X</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f>IF(Input_Lieferant!B9="","",Input_Lieferant!B9)</f>
        <v>1</v>
      </c>
      <c r="B11" s="164"/>
      <c r="C11" s="158" t="str">
        <f t="shared" si="0"/>
        <v>001</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f>IF(Input_Lieferant!B9="","",Input_Lieferant!B9)</f>
        <v>1</v>
      </c>
      <c r="B12" s="164"/>
      <c r="C12" s="158" t="str">
        <f t="shared" si="0"/>
        <v>001</v>
      </c>
      <c r="D12" s="164"/>
      <c r="E12" s="164"/>
      <c r="F12" t="str">
        <f>IF(A12&lt;&gt;"", _xlfn.IFNA(INDEX('Systemmanager - Datenassistent'!$A$9:$AE$159,MATCH(A12,Input_Lieferant!$B$9:$B$158,0),MATCH(W12,'Systemmanager - Datenassistent'!$A$8:$AE$8,0)),""), "")&amp;""</f>
        <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f>IF(Input_Lieferant!B9="","",Input_Lieferant!B9)</f>
        <v>1</v>
      </c>
      <c r="B13" s="164"/>
      <c r="C13" s="158" t="str">
        <f t="shared" si="0"/>
        <v>001</v>
      </c>
      <c r="D13" s="164"/>
      <c r="E13" s="164"/>
      <c r="F13" t="str">
        <f>IF(A13&lt;&gt;"", IFERROR(ROUND(INDEX(Input_Lieferant!$A$9:$AS$159,MATCH(A13,Input_Lieferant!$B$9:$B$158,0),MATCH(W13,Input_Lieferant!$A$8:$AS$8,0)),2),""), "")&amp;""</f>
        <v>200</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f>IF(Input_Lieferant!B9="","",Input_Lieferant!B9)</f>
        <v>1</v>
      </c>
      <c r="B14" s="164"/>
      <c r="C14" s="158" t="str">
        <f t="shared" si="0"/>
        <v>001</v>
      </c>
      <c r="D14" s="164"/>
      <c r="E14" s="164"/>
      <c r="F14" t="str">
        <f>IF(A14&lt;&gt;"", _xlfn.IFNA(INDEX(Input_Lieferant!$A$9:$AS$159,MATCH(A14,Input_Lieferant!$B$9:$B$158,0),MATCH(W14,Input_Lieferant!$A$8:$AS$8,0)),""), "")&amp;""</f>
        <v>CHF</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f>IF(Input_Lieferant!B9="","",Input_Lieferant!B9)</f>
        <v>1</v>
      </c>
      <c r="B15" s="164"/>
      <c r="C15" s="158" t="str">
        <f t="shared" si="0"/>
        <v>001</v>
      </c>
      <c r="D15" s="164"/>
      <c r="E15" s="164"/>
      <c r="F15" t="str">
        <f>IF(A15&lt;&gt;"", _xlfn.IFNA(INDEX(Input_Lieferant!$A$9:$AS$159,MATCH(A15,Input_Lieferant!$B$9:$B$158,0),MATCH(W15,Input_Lieferant!$A$8:$AS$8,0)),""), "")&amp;""</f>
        <v>1</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f>IF(Input_Lieferant!B9="","",Input_Lieferant!B9)</f>
        <v>1</v>
      </c>
      <c r="B16" s="164"/>
      <c r="C16" s="158" t="str">
        <f t="shared" si="0"/>
        <v>001</v>
      </c>
      <c r="D16" s="164"/>
      <c r="E16" s="164"/>
      <c r="F16" s="371">
        <f ca="1">IF(A16&lt;&gt;"",NOW(),"")</f>
        <v>45712.652886226853</v>
      </c>
      <c r="G16" s="164"/>
      <c r="H16" s="164"/>
      <c r="I16" s="164"/>
      <c r="J16" s="164"/>
      <c r="K16" s="164"/>
      <c r="L16" s="164"/>
      <c r="M16" s="164"/>
      <c r="N16" s="164"/>
      <c r="O16" s="164"/>
      <c r="P16" s="164"/>
      <c r="Q16" s="164"/>
      <c r="R16" s="164"/>
      <c r="S16" s="164"/>
      <c r="T16" s="164"/>
      <c r="U16" s="164"/>
      <c r="V16" s="164"/>
      <c r="W16" s="164" t="s">
        <v>33582</v>
      </c>
      <c r="X16" s="164"/>
      <c r="Y16" s="164"/>
      <c r="Z16" s="164"/>
      <c r="AA16" s="164"/>
      <c r="AB16" s="164"/>
      <c r="AC16" s="164"/>
      <c r="AD16" s="164"/>
      <c r="AE16" s="164"/>
      <c r="AF16" s="164"/>
      <c r="AG16" s="164"/>
      <c r="AH16" s="164"/>
    </row>
    <row r="17" spans="1:34" x14ac:dyDescent="0.4">
      <c r="A17" s="160">
        <f>IF(Input_Lieferant!B9="","",Input_Lieferant!B9)</f>
        <v>1</v>
      </c>
      <c r="B17" s="164"/>
      <c r="C17" s="158" t="str">
        <f t="shared" si="0"/>
        <v>001</v>
      </c>
      <c r="D17" s="164"/>
      <c r="E17" s="164"/>
      <c r="F17" t="str">
        <f>IF(A17&lt;&gt;"", _xlfn.IFNA(INDEX('Systemmanager - Datenassistent'!$A$9:$AE$159,MATCH(A17,Input_Lieferant!$B$9:$B$158,0),MATCH(W17,'Systemmanager - Datenassistent'!$A$8:$AE$8,0)),""), "")&amp;""</f>
        <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f>IF(Input_Lieferant!B9="","",Input_Lieferant!B9)</f>
        <v>1</v>
      </c>
      <c r="B18" s="164"/>
      <c r="C18" s="158" t="str">
        <f t="shared" si="0"/>
        <v>001</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f>IF(Input_Lieferant!B9="","",Input_Lieferant!B9)</f>
        <v>1</v>
      </c>
      <c r="B19" s="164"/>
      <c r="C19" s="158" t="str">
        <f t="shared" si="0"/>
        <v>001</v>
      </c>
      <c r="D19" s="164"/>
      <c r="E19" s="164"/>
      <c r="F19" t="str">
        <f>IF(A19&lt;&gt;"", _xlfn.IFNA(INDEX(Input_Lieferant!$A$9:$AS$159,MATCH(A19,Input_Lieferant!$B$9:$B$158,0),MATCH(W19,Input_Lieferant!$A$8:$AS$8,0)),""), "")&amp;""</f>
        <v/>
      </c>
      <c r="G19" s="164"/>
      <c r="H19" s="164"/>
      <c r="I19" s="164"/>
      <c r="J19" s="164"/>
      <c r="K19" s="164"/>
      <c r="L19" s="164"/>
      <c r="M19" s="164"/>
      <c r="N19" s="164"/>
      <c r="O19" s="164"/>
      <c r="P19" s="164"/>
      <c r="Q19" s="164"/>
      <c r="R19" s="164"/>
      <c r="S19" s="164"/>
      <c r="T19" s="164"/>
      <c r="U19" s="164"/>
      <c r="V19" s="164"/>
      <c r="W19" s="164" t="s">
        <v>33583</v>
      </c>
      <c r="X19" s="164"/>
      <c r="Y19" s="164"/>
      <c r="Z19" s="164"/>
      <c r="AA19" s="164"/>
      <c r="AB19" s="164"/>
      <c r="AC19" s="164"/>
      <c r="AD19" s="164"/>
      <c r="AE19" s="164"/>
      <c r="AF19" s="164"/>
      <c r="AG19" s="164"/>
      <c r="AH19" s="164"/>
    </row>
    <row r="20" spans="1:34" x14ac:dyDescent="0.4">
      <c r="A20" s="160">
        <f>IF(Input_Lieferant!B9="","",Input_Lieferant!B9)</f>
        <v>1</v>
      </c>
      <c r="B20" s="164"/>
      <c r="C20" s="158" t="str">
        <f t="shared" si="0"/>
        <v>001</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34022</v>
      </c>
      <c r="X20" s="164"/>
      <c r="Y20" s="164"/>
      <c r="Z20" s="164"/>
      <c r="AA20" s="164"/>
      <c r="AB20" s="164"/>
      <c r="AC20" s="164"/>
      <c r="AD20" s="164"/>
      <c r="AE20" s="164"/>
      <c r="AF20" s="164"/>
      <c r="AG20" s="164"/>
      <c r="AH20" s="164"/>
    </row>
    <row r="21" spans="1:34" x14ac:dyDescent="0.4">
      <c r="A21" s="160">
        <f>IF(Input_Lieferant!B9="","",Input_Lieferant!B9)</f>
        <v>1</v>
      </c>
      <c r="B21" s="164"/>
      <c r="C21" s="158" t="str">
        <f t="shared" si="0"/>
        <v>001</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34019</v>
      </c>
      <c r="X21" s="164"/>
      <c r="Y21" s="164"/>
      <c r="Z21" s="164"/>
      <c r="AA21" s="164"/>
      <c r="AB21" s="164"/>
      <c r="AC21" s="164"/>
      <c r="AD21" s="164"/>
      <c r="AE21" s="164"/>
      <c r="AF21" s="164"/>
      <c r="AG21" s="164"/>
      <c r="AH21" s="164"/>
    </row>
    <row r="22" spans="1:34" x14ac:dyDescent="0.4">
      <c r="A22" s="160">
        <f>IF(Input_Lieferant!B9="","",Input_Lieferant!B9)</f>
        <v>1</v>
      </c>
      <c r="B22" s="164"/>
      <c r="C22" s="158" t="str">
        <f t="shared" si="0"/>
        <v>001</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34020</v>
      </c>
      <c r="X22" s="164"/>
      <c r="Y22" s="164"/>
      <c r="Z22" s="164"/>
      <c r="AA22" s="164"/>
      <c r="AB22" s="164"/>
      <c r="AC22" s="164"/>
      <c r="AD22" s="164"/>
      <c r="AE22" s="164"/>
      <c r="AF22" s="164"/>
      <c r="AG22" s="164"/>
      <c r="AH22" s="164"/>
    </row>
    <row r="23" spans="1:34" x14ac:dyDescent="0.4">
      <c r="A23" s="160">
        <f>IF(Input_Lieferant!B9="","",Input_Lieferant!B9)</f>
        <v>1</v>
      </c>
      <c r="B23" s="164"/>
      <c r="C23" s="158" t="str">
        <f t="shared" si="0"/>
        <v>001</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03</v>
      </c>
      <c r="G23" s="164"/>
      <c r="H23" s="164"/>
      <c r="I23" s="164"/>
      <c r="J23" s="164"/>
      <c r="K23" s="164"/>
      <c r="L23" s="164"/>
      <c r="M23" s="164"/>
      <c r="N23" s="164"/>
      <c r="O23" s="164"/>
      <c r="P23" s="164"/>
      <c r="Q23" s="164"/>
      <c r="R23" s="164"/>
      <c r="S23" s="164"/>
      <c r="T23" s="164"/>
      <c r="U23" s="164"/>
      <c r="V23" s="164"/>
      <c r="W23" s="164" t="s">
        <v>34021</v>
      </c>
      <c r="X23" s="164"/>
      <c r="Y23" s="164"/>
      <c r="Z23" s="164"/>
      <c r="AA23" s="164"/>
      <c r="AB23" s="164"/>
      <c r="AC23" s="164"/>
      <c r="AD23" s="164"/>
      <c r="AE23" s="164"/>
      <c r="AF23" s="164"/>
      <c r="AG23" s="164"/>
      <c r="AH23" s="164"/>
    </row>
    <row r="24" spans="1:34" x14ac:dyDescent="0.4">
      <c r="A24" s="160">
        <f>IFERROR(IF(AND(A2=A3,A3=A4,A4=A5,A5=A6,A6=A7,A7=A8,A8=A9,A9=A10,A10=A11,A11=A12,A12=A13,A13=A14,A14=A15,A15=A16,A16=A17,A17=A18,A18=A19,A19=A20,A20=A21,A21=A22,A22=A23),IF(A23+1&gt;MATCH(0,Input_Lieferant!$B$9:$B$158,-1),"",A23+1),A23),"")</f>
        <v>2</v>
      </c>
      <c r="B24" s="164"/>
      <c r="C24" s="158" t="str">
        <f t="shared" si="0"/>
        <v>001</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V_A_NUMMER</v>
      </c>
      <c r="X24" s="164"/>
      <c r="Y24" s="164"/>
      <c r="Z24" s="164"/>
      <c r="AA24" s="164"/>
      <c r="AB24" s="164"/>
      <c r="AC24" s="164"/>
      <c r="AD24" s="164"/>
      <c r="AE24" s="164"/>
      <c r="AF24" s="164"/>
      <c r="AG24" s="164"/>
      <c r="AH24" s="164"/>
    </row>
    <row r="25" spans="1:34" x14ac:dyDescent="0.4">
      <c r="A25" s="160">
        <f>IFERROR(IF(AND(A3=A4,A4=A5,A5=A6,A6=A7,A7=A8,A8=A9,A9=A10,A10=A11,A11=A12,A12=A13,A13=A14,A14=A15,A15=A16,A16=A17,A17=A18,A18=A19,A19=A20,A20=A21,A21=A22,A22=A23,A23=A24),IF(A24+1&gt;MATCH(0,Input_Lieferant!$B$9:$B$158,-1),"",A24+1),A24),"")</f>
        <v>2</v>
      </c>
      <c r="B25" s="164"/>
      <c r="C25" s="158" t="str">
        <f t="shared" si="0"/>
        <v>001</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V_REVFREMD</v>
      </c>
      <c r="X25" s="164"/>
      <c r="Y25" s="164"/>
      <c r="Z25" s="164"/>
      <c r="AA25" s="164"/>
      <c r="AB25" s="164"/>
      <c r="AC25" s="164"/>
      <c r="AD25" s="164"/>
      <c r="AE25" s="164"/>
      <c r="AF25" s="164"/>
      <c r="AG25" s="164"/>
      <c r="AH25" s="164"/>
    </row>
    <row r="26" spans="1:34" x14ac:dyDescent="0.4">
      <c r="A26" s="160">
        <f>IFERROR(IF(AND(A4=A5,A5=A6,A6=A7,A7=A8,A8=A9,A9=A10,A10=A11,A11=A12,A12=A13,A13=A14,A14=A15,A15=A16,A16=A17,A17=A18,A18=A19,A19=A20,A20=A21,A21=A22,A22=A23,A23=A24,A24=A25),IF(A25+1&gt;MATCH(0,Input_Lieferant!$B$9:$B$158,-1),"",A25+1),A25),"")</f>
        <v>2</v>
      </c>
      <c r="B26" s="164"/>
      <c r="C26" s="158" t="str">
        <f t="shared" si="0"/>
        <v>001</v>
      </c>
      <c r="D26" s="164"/>
      <c r="E26" s="164"/>
      <c r="F26" s="164" t="str">
        <f>IF(A26&lt;&gt;"", _xlfn.IFNA(INDEX(Grunddaten!$A$9:$S$159,MATCH(A26,Input_Lieferant!$B$9:$B$158,0),MATCH(W26,Grunddaten!$A$8:$M$8,0)),""), "")&amp;""</f>
        <v/>
      </c>
      <c r="G26" s="164"/>
      <c r="H26" s="164"/>
      <c r="I26" s="164"/>
      <c r="J26" s="164"/>
      <c r="K26" s="164"/>
      <c r="L26" s="164"/>
      <c r="M26" s="164"/>
      <c r="N26" s="164"/>
      <c r="O26" s="164"/>
      <c r="P26" s="164"/>
      <c r="Q26" s="164"/>
      <c r="R26" s="164"/>
      <c r="S26" s="164"/>
      <c r="T26" s="164"/>
      <c r="U26" s="164"/>
      <c r="V26" s="164"/>
      <c r="W26" s="164" t="str">
        <f t="shared" si="1"/>
        <v>V_REVEIGEN</v>
      </c>
      <c r="X26" s="164"/>
      <c r="Y26" s="164"/>
      <c r="Z26" s="164"/>
      <c r="AA26" s="164"/>
      <c r="AB26" s="164"/>
      <c r="AC26" s="164"/>
      <c r="AD26" s="164"/>
      <c r="AE26" s="164"/>
      <c r="AF26" s="164"/>
      <c r="AG26" s="164"/>
      <c r="AH26" s="164"/>
    </row>
    <row r="27" spans="1:34" x14ac:dyDescent="0.4">
      <c r="A27" s="160">
        <f>IFERROR(IF(AND(A5=A6,A6=A7,A7=A8,A8=A9,A9=A10,A10=A11,A11=A12,A12=A13,A13=A14,A14=A15,A15=A16,A16=A17,A17=A18,A18=A19,A19=A20,A20=A21,A21=A22,A22=A23,A23=A24,A24=A25,A25=A26),IF(A26+1&gt;MATCH(0,Input_Lieferant!$B$9:$B$158,-1),"",A26+1),A26),"")</f>
        <v>2</v>
      </c>
      <c r="B27" s="164"/>
      <c r="C27" s="158" t="str">
        <f t="shared" si="0"/>
        <v>001</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V_SYSTEMMANAGER</v>
      </c>
      <c r="X27" s="164"/>
      <c r="Y27" s="164"/>
      <c r="Z27" s="164"/>
      <c r="AA27" s="164"/>
      <c r="AB27" s="164"/>
      <c r="AC27" s="164"/>
      <c r="AD27" s="164"/>
      <c r="AE27" s="164"/>
      <c r="AF27" s="164"/>
      <c r="AG27" s="164"/>
      <c r="AH27" s="164"/>
    </row>
    <row r="28" spans="1:34" x14ac:dyDescent="0.4">
      <c r="A28" s="160">
        <f>IFERROR(IF(AND(A6=A7,A7=A8,A8=A9,A9=A10,A10=A11,A11=A12,A12=A13,A13=A14,A14=A15,A15=A16,A16=A17,A17=A18,A18=A19,A19=A20,A20=A21,A21=A22,A22=A23,A23=A24,A24=A25,A25=A26,A26=A27),IF(A27+1&gt;MATCH(0,Input_Lieferant!$B$9:$B$158,-1),"",A27+1),A27),"")</f>
        <v>2</v>
      </c>
      <c r="B28" s="164"/>
      <c r="C28" s="158" t="str">
        <f t="shared" si="0"/>
        <v>001</v>
      </c>
      <c r="D28" s="164"/>
      <c r="E28" s="164"/>
      <c r="F28" s="164" t="str">
        <f>IF(A28&lt;&gt;"", _xlfn.IFNA(INDEX(Grunddaten!$A$9:$S$159,MATCH(A28,Input_Lieferant!$B$9:$B$158,0),MATCH(W28,Grunddaten!$A$8:$M$8,0)),""), "")&amp;""</f>
        <v>U</v>
      </c>
      <c r="G28" s="164"/>
      <c r="H28" s="164"/>
      <c r="I28" s="164"/>
      <c r="J28" s="164"/>
      <c r="K28" s="164"/>
      <c r="L28" s="164"/>
      <c r="M28" s="164"/>
      <c r="N28" s="164"/>
      <c r="O28" s="164"/>
      <c r="P28" s="164"/>
      <c r="Q28" s="164"/>
      <c r="R28" s="164"/>
      <c r="S28" s="164"/>
      <c r="T28" s="164"/>
      <c r="U28" s="164"/>
      <c r="V28" s="164"/>
      <c r="W28" s="164" t="str">
        <f t="shared" si="1"/>
        <v>V_UEBERSETZUNG</v>
      </c>
      <c r="X28" s="164"/>
      <c r="Y28" s="164"/>
      <c r="Z28" s="164"/>
      <c r="AA28" s="164"/>
      <c r="AB28" s="164"/>
      <c r="AC28" s="164"/>
      <c r="AD28" s="164"/>
      <c r="AE28" s="164"/>
      <c r="AF28" s="164"/>
      <c r="AG28" s="164"/>
      <c r="AH28" s="164"/>
    </row>
    <row r="29" spans="1:34" x14ac:dyDescent="0.4">
      <c r="A29" s="160">
        <f>IFERROR(IF(AND(A7=A8,A8=A9,A9=A10,A10=A11,A11=A12,A12=A13,A13=A14,A14=A15,A15=A16,A16=A17,A17=A18,A18=A19,A19=A20,A20=A21,A21=A22,A22=A23,A23=A24,A24=A25,A25=A26,A26=A27,A27=A28),IF(A28+1&gt;MATCH(0,Input_Lieferant!$B$9:$B$158,-1),"",A28+1),A28),"")</f>
        <v>2</v>
      </c>
      <c r="B29" s="164"/>
      <c r="C29" s="158" t="str">
        <f t="shared" si="0"/>
        <v>001</v>
      </c>
      <c r="D29" s="164"/>
      <c r="E29" s="164"/>
      <c r="F29" s="164" t="str">
        <f>IF(A29&lt;&gt;"", _xlfn.IFNA(INDEX('Systemmanager - Datenassistent'!$A$9:$AE$159,MATCH(A29,Input_Lieferant!$B$9:$B$158,0),MATCH(W29,'Systemmanager - Datenassistent'!$A$8:$AE$8,0)),""), "")&amp;""</f>
        <v/>
      </c>
      <c r="G29" s="164"/>
      <c r="H29" s="164"/>
      <c r="I29" s="164"/>
      <c r="J29" s="164"/>
      <c r="K29" s="164"/>
      <c r="L29" s="164"/>
      <c r="M29" s="164"/>
      <c r="N29" s="164"/>
      <c r="O29" s="164"/>
      <c r="P29" s="164"/>
      <c r="Q29" s="164"/>
      <c r="R29" s="164"/>
      <c r="S29" s="164"/>
      <c r="T29" s="164"/>
      <c r="U29" s="164"/>
      <c r="V29" s="164"/>
      <c r="W29" s="164" t="str">
        <f t="shared" si="1"/>
        <v>V_KENNZIFFER</v>
      </c>
      <c r="X29" s="164"/>
      <c r="Y29" s="164"/>
      <c r="Z29" s="164"/>
      <c r="AA29" s="164"/>
      <c r="AB29" s="164"/>
      <c r="AC29" s="164"/>
      <c r="AD29" s="164"/>
      <c r="AE29" s="164"/>
      <c r="AF29" s="164"/>
      <c r="AG29" s="164"/>
      <c r="AH29" s="164"/>
    </row>
    <row r="30" spans="1:34" x14ac:dyDescent="0.4">
      <c r="A30" s="160">
        <f>IFERROR(IF(AND(A8=A9,A9=A10,A10=A11,A11=A12,A12=A13,A13=A14,A14=A15,A15=A16,A16=A17,A17=A18,A18=A19,A19=A20,A20=A21,A21=A22,A22=A23,A23=A24,A24=A25,A25=A26,A26=A27,A27=A28,A28=A29),IF(A29+1&gt;MATCH(0,Input_Lieferant!$B$9:$B$158,-1),"",A29+1),A29),"")</f>
        <v>2</v>
      </c>
      <c r="B30" s="164"/>
      <c r="C30" s="158" t="str">
        <f t="shared" si="0"/>
        <v>001</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V_NEXT_HIGHER</v>
      </c>
      <c r="X30" s="164"/>
      <c r="Y30" s="164"/>
      <c r="Z30" s="164"/>
      <c r="AA30" s="164"/>
      <c r="AB30" s="164"/>
      <c r="AC30" s="164"/>
      <c r="AD30" s="164"/>
      <c r="AE30" s="164"/>
      <c r="AF30" s="164"/>
      <c r="AG30" s="164"/>
      <c r="AH30" s="164"/>
    </row>
    <row r="31" spans="1:34" x14ac:dyDescent="0.4">
      <c r="A31" s="160">
        <f>IFERROR(IF(AND(A9=A10,A10=A11,A11=A12,A12=A13,A13=A14,A14=A15,A15=A16,A16=A17,A17=A18,A18=A19,A19=A20,A20=A21,A21=A22,A22=A23,A23=A24,A24=A25,A25=A26,A26=A27,A27=A28,A28=A29,A29=A30),IF(A30+1&gt;MATCH(0,Input_Lieferant!$B$9:$B$158,-1),"",A30+1),A30),"")</f>
        <v>2</v>
      </c>
      <c r="B31" s="164"/>
      <c r="C31" s="158" t="str">
        <f t="shared" si="0"/>
        <v>001</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V_ZERTFLUG</v>
      </c>
      <c r="X31" s="164"/>
      <c r="Y31" s="164"/>
      <c r="Z31" s="164"/>
      <c r="AA31" s="164"/>
      <c r="AB31" s="164"/>
      <c r="AC31" s="164"/>
      <c r="AD31" s="164"/>
      <c r="AE31" s="164"/>
      <c r="AF31" s="164"/>
      <c r="AG31" s="164"/>
      <c r="AH31" s="164"/>
    </row>
    <row r="32" spans="1:34" x14ac:dyDescent="0.4">
      <c r="A32" s="160">
        <f>IFERROR(IF(AND(A10=A11,A11=A12,A12=A13,A13=A14,A14=A15,A15=A16,A16=A17,A17=A18,A18=A19,A19=A20,A20=A21,A21=A22,A22=A23,A23=A24,A24=A25,A25=A26,A26=A27,A27=A28,A28=A29,A29=A30,A30=A31),IF(A31+1&gt;MATCH(0,Input_Lieferant!$B$9:$B$158,-1),"",A31+1),A31),"")</f>
        <v>2</v>
      </c>
      <c r="B32" s="164"/>
      <c r="C32" s="158" t="str">
        <f t="shared" si="0"/>
        <v>001</v>
      </c>
      <c r="D32" s="164"/>
      <c r="E32" s="164"/>
      <c r="F32" s="164" t="str">
        <f>IF(A32&lt;&gt;"", _xlfn.IFNA(INDEX('Systemmanager - Datenassistent'!$A$9:$AE$159,MATCH(A32,Input_Lieferant!$B$9:$B$158,0),MATCH(W32,'Systemmanager - Datenassistent'!$A$8:$AE$8,0)),""), "")&amp;""</f>
        <v/>
      </c>
      <c r="G32" s="164"/>
      <c r="H32" s="164"/>
      <c r="I32" s="164"/>
      <c r="J32" s="164"/>
      <c r="K32" s="164"/>
      <c r="L32" s="164"/>
      <c r="M32" s="164"/>
      <c r="N32" s="164"/>
      <c r="O32" s="164"/>
      <c r="P32" s="164"/>
      <c r="Q32" s="164"/>
      <c r="R32" s="164"/>
      <c r="S32" s="164"/>
      <c r="T32" s="164"/>
      <c r="U32" s="164"/>
      <c r="V32" s="164"/>
      <c r="W32" s="164" t="str">
        <f t="shared" si="1"/>
        <v>V_APM</v>
      </c>
      <c r="X32" s="164"/>
      <c r="Y32" s="164"/>
      <c r="Z32" s="164"/>
      <c r="AA32" s="164"/>
      <c r="AB32" s="164"/>
      <c r="AC32" s="164"/>
      <c r="AD32" s="164"/>
      <c r="AE32" s="164"/>
      <c r="AF32" s="164"/>
      <c r="AG32" s="164"/>
      <c r="AH32" s="164"/>
    </row>
    <row r="33" spans="1:34" x14ac:dyDescent="0.4">
      <c r="A33" s="160">
        <f>IFERROR(IF(AND(A11=A12,A12=A13,A13=A14,A14=A15,A15=A16,A16=A17,A17=A18,A18=A19,A19=A20,A20=A21,A21=A22,A22=A23,A23=A24,A24=A25,A25=A26,A26=A27,A27=A28,A28=A29,A29=A30,A30=A31,A31=A32),IF(A32+1&gt;MATCH(0,Input_Lieferant!$B$9:$B$158,-1),"",A32+1),A32),"")</f>
        <v>2</v>
      </c>
      <c r="B33" s="164"/>
      <c r="C33" s="158" t="str">
        <f t="shared" si="0"/>
        <v>001</v>
      </c>
      <c r="D33" s="164"/>
      <c r="E33" s="164"/>
      <c r="F33" s="164"/>
      <c r="G33" s="164"/>
      <c r="H33" s="164"/>
      <c r="I33" s="164"/>
      <c r="J33" s="164"/>
      <c r="K33" s="164"/>
      <c r="L33" s="164"/>
      <c r="M33" s="164"/>
      <c r="N33" s="164"/>
      <c r="O33" s="164"/>
      <c r="P33" s="164"/>
      <c r="Q33" s="164"/>
      <c r="R33" s="164"/>
      <c r="S33" s="164"/>
      <c r="T33" s="164"/>
      <c r="U33" s="164"/>
      <c r="V33" s="164"/>
      <c r="W33" s="164" t="str">
        <f t="shared" si="1"/>
        <v>V_CHEOPS</v>
      </c>
      <c r="X33" s="164"/>
      <c r="Y33" s="164"/>
      <c r="Z33" s="164"/>
      <c r="AA33" s="164"/>
      <c r="AB33" s="164"/>
      <c r="AC33" s="164"/>
      <c r="AD33" s="164"/>
      <c r="AE33" s="164"/>
      <c r="AF33" s="164"/>
      <c r="AG33" s="164"/>
      <c r="AH33" s="164"/>
    </row>
    <row r="34" spans="1:34" x14ac:dyDescent="0.4">
      <c r="A34" s="160">
        <f>IFERROR(IF(AND(A12=A13,A13=A14,A14=A15,A15=A16,A16=A17,A17=A18,A18=A19,A19=A20,A20=A21,A21=A22,A22=A23,A23=A24,A24=A25,A25=A26,A26=A27,A27=A28,A28=A29,A29=A30,A30=A31,A31=A32,A32=A33),IF(A33+1&gt;MATCH(0,Input_Lieferant!$B$9:$B$158,-1),"",A33+1),A33),"")</f>
        <v>2</v>
      </c>
      <c r="B34" s="164"/>
      <c r="C34" s="158" t="str">
        <f t="shared" si="0"/>
        <v>001</v>
      </c>
      <c r="D34" s="164"/>
      <c r="E34" s="164"/>
      <c r="F34" s="164" t="str">
        <f>IF(A34&lt;&gt;"", _xlfn.IFNA(INDEX('Systemmanager - Datenassistent'!$A$9:$AE$159,MATCH(A34,Input_Lieferant!$B$9:$B$158,0),MATCH(W34,'Systemmanager - Datenassistent'!$A$8:$AE$8,0)),""), "")&amp;""</f>
        <v>X</v>
      </c>
      <c r="G34" s="164"/>
      <c r="H34" s="164"/>
      <c r="I34" s="164"/>
      <c r="J34" s="164"/>
      <c r="K34" s="164"/>
      <c r="L34" s="164"/>
      <c r="M34" s="164"/>
      <c r="N34" s="164"/>
      <c r="O34" s="164"/>
      <c r="P34" s="164"/>
      <c r="Q34" s="164"/>
      <c r="R34" s="164"/>
      <c r="S34" s="164"/>
      <c r="T34" s="164"/>
      <c r="U34" s="164"/>
      <c r="V34" s="164"/>
      <c r="W34" s="164" t="str">
        <f t="shared" si="1"/>
        <v>V_SVSAA</v>
      </c>
      <c r="X34" s="164"/>
      <c r="Y34" s="164"/>
      <c r="Z34" s="164"/>
      <c r="AA34" s="164"/>
      <c r="AB34" s="164"/>
      <c r="AC34" s="164"/>
      <c r="AD34" s="164"/>
      <c r="AE34" s="164"/>
      <c r="AF34" s="164"/>
      <c r="AG34" s="164"/>
      <c r="AH34" s="164"/>
    </row>
    <row r="35" spans="1:34" x14ac:dyDescent="0.4">
      <c r="A35" s="160">
        <f>IFERROR(IF(AND(A13=A14,A14=A15,A15=A16,A16=A17,A17=A18,A18=A19,A19=A20,A20=A21,A21=A22,A22=A23,A23=A24,A24=A25,A25=A26,A26=A27,A27=A28,A28=A29,A29=A30,A30=A31,A31=A32,A32=A33,A33=A34),IF(A34+1&gt;MATCH(0,Input_Lieferant!$B$9:$B$158,-1),"",A34+1),A34),"")</f>
        <v>2</v>
      </c>
      <c r="B35" s="164"/>
      <c r="C35" s="158" t="str">
        <f t="shared" si="0"/>
        <v>001</v>
      </c>
      <c r="D35" s="164"/>
      <c r="E35" s="164"/>
      <c r="F35" s="164" t="str">
        <f>IF(A35&lt;&gt;"", IFERROR(ROUND(INDEX(Input_Lieferant!$A$9:$AS$159,MATCH(A35,Input_Lieferant!$B$9:$B$158,0),MATCH(W35,Input_Lieferant!$A$8:$AS$8,0)),2),""), "")&amp;""</f>
        <v>200</v>
      </c>
      <c r="G35" s="164"/>
      <c r="H35" s="164"/>
      <c r="I35" s="164"/>
      <c r="J35" s="164"/>
      <c r="K35" s="164"/>
      <c r="L35" s="164"/>
      <c r="M35" s="164"/>
      <c r="N35" s="164"/>
      <c r="O35" s="164"/>
      <c r="P35" s="164"/>
      <c r="Q35" s="164"/>
      <c r="R35" s="164"/>
      <c r="S35" s="164"/>
      <c r="T35" s="164"/>
      <c r="U35" s="164"/>
      <c r="V35" s="164"/>
      <c r="W35" s="164" t="str">
        <f t="shared" si="1"/>
        <v>V_BEWERTUNGSPREIS</v>
      </c>
      <c r="X35" s="164"/>
      <c r="Y35" s="164"/>
      <c r="Z35" s="164"/>
      <c r="AA35" s="164"/>
      <c r="AB35" s="164"/>
      <c r="AC35" s="164"/>
      <c r="AD35" s="164"/>
      <c r="AE35" s="164"/>
      <c r="AF35" s="164"/>
      <c r="AG35" s="164"/>
      <c r="AH35" s="164"/>
    </row>
    <row r="36" spans="1:34" x14ac:dyDescent="0.4">
      <c r="A36" s="160">
        <f>IFERROR(IF(AND(A14=A15,A15=A16,A16=A17,A17=A18,A18=A19,A19=A20,A20=A21,A21=A22,A22=A23,A23=A24,A24=A25,A25=A26,A26=A27,A27=A28,A28=A29,A29=A30,A30=A31,A31=A32,A32=A33,A33=A34,A34=A35),IF(A35+1&gt;MATCH(0,Input_Lieferant!$B$9:$B$158,-1),"",A35+1),A35),"")</f>
        <v>2</v>
      </c>
      <c r="B36" s="164"/>
      <c r="C36" s="158" t="str">
        <f t="shared" si="0"/>
        <v>001</v>
      </c>
      <c r="D36" s="164"/>
      <c r="E36" s="164"/>
      <c r="F36" s="164" t="str">
        <f>IF(A36&lt;&gt;"", _xlfn.IFNA(INDEX(Input_Lieferant!$A$9:$AS$159,MATCH(A36,Input_Lieferant!$B$9:$B$158,0),MATCH(W36,Input_Lieferant!$A$8:$AS$8,0)),""), "")&amp;""</f>
        <v>CHF</v>
      </c>
      <c r="G36" s="164"/>
      <c r="H36" s="164"/>
      <c r="I36" s="164"/>
      <c r="J36" s="164"/>
      <c r="K36" s="164"/>
      <c r="L36" s="164"/>
      <c r="M36" s="164"/>
      <c r="N36" s="164"/>
      <c r="O36" s="164"/>
      <c r="P36" s="164"/>
      <c r="Q36" s="164"/>
      <c r="R36" s="164"/>
      <c r="S36" s="164"/>
      <c r="T36" s="164"/>
      <c r="U36" s="164"/>
      <c r="V36" s="164"/>
      <c r="W36" s="164" t="str">
        <f t="shared" si="1"/>
        <v>V_WAEHRUNG</v>
      </c>
      <c r="X36" s="164"/>
      <c r="Y36" s="164"/>
      <c r="Z36" s="164"/>
      <c r="AA36" s="164"/>
      <c r="AB36" s="164"/>
      <c r="AC36" s="164"/>
      <c r="AD36" s="164"/>
      <c r="AE36" s="164"/>
      <c r="AF36" s="164"/>
      <c r="AG36" s="164"/>
      <c r="AH36" s="164"/>
    </row>
    <row r="37" spans="1:34" x14ac:dyDescent="0.4">
      <c r="A37" s="160">
        <f>IFERROR(IF(AND(A15=A16,A16=A17,A17=A18,A18=A19,A19=A20,A20=A21,A21=A22,A22=A23,A23=A24,A24=A25,A25=A26,A26=A27,A27=A28,A28=A29,A29=A30,A30=A31,A31=A32,A32=A33,A33=A34,A34=A35,A35=A36),IF(A36+1&gt;MATCH(0,Input_Lieferant!$B$9:$B$158,-1),"",A36+1),A36),"")</f>
        <v>2</v>
      </c>
      <c r="B37" s="164"/>
      <c r="C37" s="158" t="str">
        <f t="shared" si="0"/>
        <v>001</v>
      </c>
      <c r="D37" s="164"/>
      <c r="E37" s="164"/>
      <c r="F37" s="164" t="str">
        <f>IF(A37&lt;&gt;"", _xlfn.IFNA(INDEX(Input_Lieferant!$A$9:$AS$159,MATCH(A37,Input_Lieferant!$B$9:$B$158,0),MATCH(W37,Input_Lieferant!$A$8:$AS$8,0)),""), "")&amp;""</f>
        <v>1</v>
      </c>
      <c r="G37" s="164"/>
      <c r="H37" s="164"/>
      <c r="I37" s="164"/>
      <c r="J37" s="164"/>
      <c r="K37" s="164"/>
      <c r="L37" s="164"/>
      <c r="M37" s="164"/>
      <c r="N37" s="164"/>
      <c r="O37" s="164"/>
      <c r="P37" s="164"/>
      <c r="Q37" s="164"/>
      <c r="R37" s="164"/>
      <c r="S37" s="164"/>
      <c r="T37" s="164"/>
      <c r="U37" s="164"/>
      <c r="V37" s="164"/>
      <c r="W37" s="164" t="str">
        <f t="shared" si="1"/>
        <v>V_PREISEINHEIT</v>
      </c>
      <c r="X37" s="164"/>
      <c r="Y37" s="164"/>
      <c r="Z37" s="164"/>
      <c r="AA37" s="164"/>
      <c r="AB37" s="164"/>
      <c r="AC37" s="164"/>
      <c r="AD37" s="164"/>
      <c r="AE37" s="164"/>
      <c r="AF37" s="164"/>
      <c r="AG37" s="164"/>
      <c r="AH37" s="164"/>
    </row>
    <row r="38" spans="1:34" x14ac:dyDescent="0.4">
      <c r="A38" s="160">
        <f>IFERROR(IF(AND(A16=A17,A17=A18,A18=A19,A19=A20,A20=A21,A21=A22,A22=A23,A23=A24,A24=A25,A25=A26,A26=A27,A27=A28,A28=A29,A29=A30,A30=A31,A31=A32,A32=A33,A33=A34,A34=A35,A35=A36,A36=A37),IF(A37+1&gt;MATCH(0,Input_Lieferant!$B$9:$B$158,-1),"",A37+1),A37),"")</f>
        <v>2</v>
      </c>
      <c r="B38" s="164"/>
      <c r="C38" s="158" t="str">
        <f t="shared" si="0"/>
        <v>001</v>
      </c>
      <c r="D38" s="164"/>
      <c r="E38" s="164"/>
      <c r="F38" s="164">
        <f ca="1">IF(A38&lt;&gt;"",NOW(),"")</f>
        <v>45712.652886226853</v>
      </c>
      <c r="G38" s="164"/>
      <c r="H38" s="164"/>
      <c r="I38" s="164"/>
      <c r="J38" s="164"/>
      <c r="K38" s="164"/>
      <c r="L38" s="164"/>
      <c r="M38" s="164"/>
      <c r="N38" s="164"/>
      <c r="O38" s="164"/>
      <c r="P38" s="164"/>
      <c r="Q38" s="164"/>
      <c r="R38" s="164"/>
      <c r="S38" s="164"/>
      <c r="T38" s="164"/>
      <c r="U38" s="164"/>
      <c r="V38" s="164"/>
      <c r="W38" s="164" t="str">
        <f t="shared" si="1"/>
        <v>V_GUELTIGAB</v>
      </c>
      <c r="X38" s="164"/>
      <c r="Y38" s="164"/>
      <c r="Z38" s="164"/>
      <c r="AA38" s="164"/>
      <c r="AB38" s="164"/>
      <c r="AC38" s="164"/>
      <c r="AD38" s="164"/>
      <c r="AE38" s="164"/>
      <c r="AF38" s="164"/>
      <c r="AG38" s="164"/>
      <c r="AH38" s="164"/>
    </row>
    <row r="39" spans="1:34" x14ac:dyDescent="0.4">
      <c r="A39" s="160">
        <f>IFERROR(IF(AND(A17=A18,A18=A19,A19=A20,A20=A21,A21=A22,A22=A23,A23=A24,A24=A25,A25=A26,A26=A27,A27=A28,A28=A29,A29=A30,A30=A31,A31=A32,A32=A33,A33=A34,A34=A35,A35=A36,A36=A37,A37=A38),IF(A38+1&gt;MATCH(0,Input_Lieferant!$B$9:$B$158,-1),"",A38+1),A38),"")</f>
        <v>2</v>
      </c>
      <c r="B39" s="164"/>
      <c r="C39" s="158" t="str">
        <f t="shared" si="0"/>
        <v>001</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V_MIET_RELEVANZ</v>
      </c>
      <c r="X39" s="164"/>
      <c r="Y39" s="164"/>
      <c r="Z39" s="164"/>
      <c r="AA39" s="164"/>
      <c r="AB39" s="164"/>
      <c r="AC39" s="164"/>
      <c r="AD39" s="164"/>
      <c r="AE39" s="164"/>
      <c r="AF39" s="164"/>
      <c r="AG39" s="164"/>
      <c r="AH39" s="164"/>
    </row>
    <row r="40" spans="1:34" x14ac:dyDescent="0.4">
      <c r="A40" s="160">
        <f>IFERROR(IF(AND(A18=A19,A19=A20,A20=A21,A21=A22,A22=A23,A23=A24,A24=A25,A25=A26,A26=A27,A27=A28,A28=A29,A29=A30,A30=A31,A31=A32,A32=A33,A33=A34,A34=A35,A35=A36,A36=A37,A37=A38,A38=A39),IF(A39+1&gt;MATCH(0,Input_Lieferant!$B$9:$B$158,-1),"",A39+1),A39),"")</f>
        <v>2</v>
      </c>
      <c r="B40" s="164"/>
      <c r="C40" s="158" t="str">
        <f t="shared" si="0"/>
        <v>001</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V_NACHSCHUBKLASSE</v>
      </c>
      <c r="X40" s="164"/>
      <c r="Y40" s="164"/>
      <c r="Z40" s="164"/>
      <c r="AA40" s="164"/>
      <c r="AB40" s="164"/>
      <c r="AC40" s="164"/>
      <c r="AD40" s="164"/>
      <c r="AE40" s="164"/>
      <c r="AF40" s="164"/>
      <c r="AG40" s="164"/>
      <c r="AH40" s="164"/>
    </row>
    <row r="41" spans="1:34" x14ac:dyDescent="0.4">
      <c r="A41" s="160">
        <f>IFERROR(IF(AND(A19=A20,A20=A21,A21=A22,A22=A23,A23=A24,A24=A25,A25=A26,A26=A27,A27=A28,A28=A29,A29=A30,A30=A31,A31=A32,A32=A33,A33=A34,A34=A35,A35=A36,A36=A37,A37=A38,A38=A39,A39=A40),IF(A40+1&gt;MATCH(0,Input_Lieferant!$B$9:$B$158,-1),"",A40+1),A40),"")</f>
        <v>2</v>
      </c>
      <c r="B41" s="164"/>
      <c r="C41" s="158" t="str">
        <f t="shared" si="0"/>
        <v>001</v>
      </c>
      <c r="D41" s="164"/>
      <c r="E41" s="164"/>
      <c r="F41" s="164" t="str">
        <f>IF(A41&lt;&gt;"", _xlfn.IFNA(INDEX(Input_Lieferant!$A$9:$AS$159,MATCH(A41,Input_Lieferant!$B$9:$B$158,0),MATCH(W41,Input_Lieferant!$A$8:$AS$8,0)),""), "")&amp;""</f>
        <v/>
      </c>
      <c r="G41" s="164"/>
      <c r="H41" s="164"/>
      <c r="I41" s="164"/>
      <c r="J41" s="164"/>
      <c r="K41" s="164"/>
      <c r="L41" s="164"/>
      <c r="M41" s="164"/>
      <c r="N41" s="164"/>
      <c r="O41" s="164"/>
      <c r="P41" s="164"/>
      <c r="Q41" s="164"/>
      <c r="R41" s="164"/>
      <c r="S41" s="164"/>
      <c r="T41" s="164"/>
      <c r="U41" s="164"/>
      <c r="V41" s="164"/>
      <c r="W41" s="164" t="str">
        <f t="shared" si="1"/>
        <v>V_LAGERFAEHIGKEIT</v>
      </c>
      <c r="X41" s="164"/>
      <c r="Y41" s="164"/>
      <c r="Z41" s="164"/>
      <c r="AA41" s="164"/>
      <c r="AB41" s="164"/>
      <c r="AC41" s="164"/>
      <c r="AD41" s="164"/>
      <c r="AE41" s="164"/>
      <c r="AF41" s="164"/>
      <c r="AG41" s="164"/>
      <c r="AH41" s="164"/>
    </row>
    <row r="42" spans="1:34" x14ac:dyDescent="0.4">
      <c r="A42" s="160">
        <f>IFERROR(IF(AND(A20=A21,A21=A22,A22=A23,A23=A24,A24=A25,A25=A26,A26=A27,A27=A28,A28=A29,A29=A30,A30=A31,A31=A32,A32=A33,A33=A34,A34=A35,A35=A36,A36=A37,A37=A38,A38=A39,A39=A40,A40=A41),IF(A41+1&gt;MATCH(0,Input_Lieferant!$B$9:$B$158,-1),"",A41+1),A41),"")</f>
        <v>2</v>
      </c>
      <c r="B42" s="164"/>
      <c r="C42" s="158" t="str">
        <f t="shared" si="0"/>
        <v>001</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V_BETRIEBSMITTEL</v>
      </c>
      <c r="X42" s="164"/>
      <c r="Y42" s="164"/>
      <c r="Z42" s="164"/>
      <c r="AA42" s="164"/>
      <c r="AB42" s="164"/>
      <c r="AC42" s="164"/>
      <c r="AD42" s="164"/>
      <c r="AE42" s="164"/>
      <c r="AF42" s="164"/>
      <c r="AG42" s="164"/>
      <c r="AH42" s="164"/>
    </row>
    <row r="43" spans="1:34" x14ac:dyDescent="0.4">
      <c r="A43" s="160">
        <f>IFERROR(IF(AND(A21=A22,A22=A23,A23=A24,A24=A25,A25=A26,A26=A27,A27=A28,A28=A29,A29=A30,A30=A31,A31=A32,A32=A33,A33=A34,A34=A35,A35=A36,A36=A37,A37=A38,A38=A39,A39=A40,A40=A41,A41=A42),IF(A42+1&gt;MATCH(0,Input_Lieferant!$B$9:$B$158,-1),"",A42+1),A42),"")</f>
        <v>2</v>
      </c>
      <c r="B43" s="164"/>
      <c r="C43" s="158" t="str">
        <f t="shared" si="0"/>
        <v>001</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164"/>
      <c r="H43" s="164"/>
      <c r="I43" s="164"/>
      <c r="J43" s="164"/>
      <c r="K43" s="164"/>
      <c r="L43" s="164"/>
      <c r="M43" s="164"/>
      <c r="N43" s="164"/>
      <c r="O43" s="164"/>
      <c r="P43" s="164"/>
      <c r="Q43" s="164"/>
      <c r="R43" s="164"/>
      <c r="S43" s="164"/>
      <c r="T43" s="164"/>
      <c r="U43" s="164"/>
      <c r="V43" s="164"/>
      <c r="W43" s="164" t="str">
        <f t="shared" si="1"/>
        <v>V_SONDERBETRIEBSMITTEL_MKZ</v>
      </c>
      <c r="X43" s="164"/>
      <c r="Y43" s="164"/>
      <c r="Z43" s="164"/>
      <c r="AA43" s="164"/>
      <c r="AB43" s="164"/>
      <c r="AC43" s="164"/>
      <c r="AD43" s="164"/>
      <c r="AE43" s="164"/>
      <c r="AF43" s="164"/>
      <c r="AG43" s="164"/>
      <c r="AH43" s="164"/>
    </row>
    <row r="44" spans="1:34" x14ac:dyDescent="0.4">
      <c r="A44" s="160">
        <f>IFERROR(IF(AND(A22=A23,A23=A24,A24=A25,A25=A26,A26=A27,A27=A28,A28=A29,A29=A30,A30=A31,A31=A32,A32=A33,A33=A34,A34=A35,A35=A36,A36=A37,A37=A38,A38=A39,A39=A40,A40=A41,A41=A42,A42=A43),IF(A43+1&gt;MATCH(0,Input_Lieferant!$B$9:$B$158,-1),"",A43+1),A43),"")</f>
        <v>2</v>
      </c>
      <c r="B44" s="164"/>
      <c r="C44" s="158" t="str">
        <f t="shared" si="0"/>
        <v>001</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V_SONDERBETRIEBSMITTEL_PRD</v>
      </c>
      <c r="X44" s="164"/>
      <c r="Y44" s="164"/>
      <c r="Z44" s="164"/>
      <c r="AA44" s="164"/>
      <c r="AB44" s="164"/>
      <c r="AC44" s="164"/>
      <c r="AD44" s="164"/>
      <c r="AE44" s="164"/>
      <c r="AF44" s="164"/>
      <c r="AG44" s="164"/>
      <c r="AH44" s="164"/>
    </row>
    <row r="45" spans="1:34" x14ac:dyDescent="0.4">
      <c r="A45" s="160">
        <f>IFERROR(IF(AND(A23=A24,A24=A25,A25=A26,A26=A27,A27=A28,A28=A29,A29=A30,A30=A31,A31=A32,A32=A33,A33=A34,A34=A35,A35=A36,A36=A37,A37=A38,A38=A39,A39=A40,A40=A41,A41=A42,A42=A43,A43=A44),IF(A44+1&gt;MATCH(0,Input_Lieferant!$B$9:$B$158,-1),"",A44+1),A44),"")</f>
        <v>2</v>
      </c>
      <c r="B45" s="164"/>
      <c r="C45" s="158" t="str">
        <f t="shared" si="0"/>
        <v>001</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V_SONDERBETRIEBSMITTEL_TRP</v>
      </c>
      <c r="X45" s="164"/>
      <c r="Y45" s="164"/>
      <c r="Z45" s="164"/>
      <c r="AA45" s="164"/>
      <c r="AB45" s="164"/>
      <c r="AC45" s="164"/>
      <c r="AD45" s="164"/>
      <c r="AE45" s="164"/>
      <c r="AF45" s="164"/>
      <c r="AG45" s="164"/>
      <c r="AH45" s="164"/>
    </row>
    <row r="46" spans="1:34" x14ac:dyDescent="0.4">
      <c r="A46" s="164">
        <f>IFERROR(IF(AND(A24=A25,A25=A26,A26=A27,A27=A28,A28=A29,A29=A30,A30=A31,A31=A32,A32=A33,A33=A34,A34=A35,A35=A36,A36=A37,A37=A38,A38=A39,A39=A40,A40=A41,A41=A42,A42=A43,A43=A44,A44=A45),IF(A45+1&gt;MATCH(0,Input_Lieferant!$B$9:$B$158,-1),"",A45+1),A45),"")</f>
        <v>3</v>
      </c>
      <c r="B46" s="164"/>
      <c r="C46" s="158" t="str">
        <f t="shared" si="0"/>
        <v>001</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V_A_NUMMER</v>
      </c>
      <c r="X46" s="164"/>
      <c r="Y46" s="164"/>
      <c r="Z46" s="164"/>
      <c r="AA46" s="164"/>
      <c r="AB46" s="164"/>
      <c r="AC46" s="164"/>
      <c r="AD46" s="164"/>
      <c r="AE46" s="164"/>
      <c r="AF46" s="164"/>
      <c r="AG46" s="164"/>
      <c r="AH46" s="164"/>
    </row>
    <row r="47" spans="1:34" x14ac:dyDescent="0.4">
      <c r="A47" s="164">
        <f>IFERROR(IF(AND(A25=A26,A26=A27,A27=A28,A28=A29,A29=A30,A30=A31,A31=A32,A32=A33,A33=A34,A34=A35,A35=A36,A36=A37,A37=A38,A38=A39,A39=A40,A40=A41,A41=A42,A42=A43,A43=A44,A44=A45,A45=A46),IF(A46+1&gt;MATCH(0,Input_Lieferant!$B$9:$B$158,-1),"",A46+1),A46),"")</f>
        <v>3</v>
      </c>
      <c r="B47" s="164"/>
      <c r="C47" s="158" t="str">
        <f t="shared" si="0"/>
        <v>001</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V_REVFREMD</v>
      </c>
      <c r="X47" s="164"/>
      <c r="Y47" s="164"/>
      <c r="Z47" s="164"/>
      <c r="AA47" s="164"/>
      <c r="AB47" s="164"/>
      <c r="AC47" s="164"/>
      <c r="AD47" s="164"/>
      <c r="AE47" s="164"/>
      <c r="AF47" s="164"/>
      <c r="AG47" s="164"/>
      <c r="AH47" s="164"/>
    </row>
    <row r="48" spans="1:34" x14ac:dyDescent="0.4">
      <c r="A48" s="164">
        <f>IFERROR(IF(AND(A26=A27,A27=A28,A28=A29,A29=A30,A30=A31,A31=A32,A32=A33,A33=A34,A34=A35,A35=A36,A36=A37,A37=A38,A38=A39,A39=A40,A40=A41,A41=A42,A42=A43,A43=A44,A44=A45,A45=A46,A46=A47),IF(A47+1&gt;MATCH(0,Input_Lieferant!$B$9:$B$158,-1),"",A47+1),A47),"")</f>
        <v>3</v>
      </c>
      <c r="B48" s="164"/>
      <c r="C48" s="158" t="str">
        <f t="shared" si="0"/>
        <v>001</v>
      </c>
      <c r="D48" s="164"/>
      <c r="E48" s="164"/>
      <c r="F48" s="164" t="str">
        <f>IF(A48&lt;&gt;"", _xlfn.IFNA(INDEX(Grunddaten!$A$9:$S$159,MATCH(A48,Input_Lieferant!$B$9:$B$158,0),MATCH(W48,Grunddaten!$A$8:$M$8,0)),""), "")&amp;""</f>
        <v/>
      </c>
      <c r="G48" s="164"/>
      <c r="H48" s="164"/>
      <c r="I48" s="164"/>
      <c r="J48" s="164"/>
      <c r="K48" s="164"/>
      <c r="L48" s="164"/>
      <c r="M48" s="164"/>
      <c r="N48" s="164"/>
      <c r="O48" s="164"/>
      <c r="P48" s="164"/>
      <c r="Q48" s="164"/>
      <c r="R48" s="164"/>
      <c r="S48" s="164"/>
      <c r="T48" s="164"/>
      <c r="U48" s="164"/>
      <c r="V48" s="164"/>
      <c r="W48" s="164" t="str">
        <f t="shared" si="1"/>
        <v>V_REVEIGEN</v>
      </c>
      <c r="X48" s="164"/>
      <c r="Y48" s="164"/>
      <c r="Z48" s="164"/>
      <c r="AA48" s="164"/>
      <c r="AB48" s="164"/>
      <c r="AC48" s="164"/>
      <c r="AD48" s="164"/>
      <c r="AE48" s="164"/>
      <c r="AF48" s="164"/>
      <c r="AG48" s="164"/>
      <c r="AH48" s="164"/>
    </row>
    <row r="49" spans="1:34" x14ac:dyDescent="0.4">
      <c r="A49" s="164">
        <f>IFERROR(IF(AND(A27=A28,A28=A29,A29=A30,A30=A31,A31=A32,A32=A33,A33=A34,A34=A35,A35=A36,A36=A37,A37=A38,A38=A39,A39=A40,A40=A41,A41=A42,A42=A43,A43=A44,A44=A45,A45=A46,A46=A47,A47=A48),IF(A48+1&gt;MATCH(0,Input_Lieferant!$B$9:$B$158,-1),"",A48+1),A48),"")</f>
        <v>3</v>
      </c>
      <c r="B49" s="164"/>
      <c r="C49" s="158" t="str">
        <f t="shared" si="0"/>
        <v>001</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V_SYSTEMMANAGER</v>
      </c>
      <c r="X49" s="164"/>
      <c r="Y49" s="164"/>
      <c r="Z49" s="164"/>
      <c r="AA49" s="164"/>
      <c r="AB49" s="164"/>
      <c r="AC49" s="164"/>
      <c r="AD49" s="164"/>
      <c r="AE49" s="164"/>
      <c r="AF49" s="164"/>
      <c r="AG49" s="164"/>
      <c r="AH49" s="164"/>
    </row>
    <row r="50" spans="1:34" x14ac:dyDescent="0.4">
      <c r="A50" s="164">
        <f>IFERROR(IF(AND(A28=A29,A29=A30,A30=A31,A31=A32,A32=A33,A33=A34,A34=A35,A35=A36,A36=A37,A37=A38,A38=A39,A39=A40,A40=A41,A41=A42,A42=A43,A43=A44,A44=A45,A45=A46,A46=A47,A47=A48,A48=A49),IF(A49+1&gt;MATCH(0,Input_Lieferant!$B$9:$B$158,-1),"",A49+1),A49),"")</f>
        <v>3</v>
      </c>
      <c r="B50" s="164"/>
      <c r="C50" s="158" t="str">
        <f t="shared" si="0"/>
        <v>001</v>
      </c>
      <c r="D50" s="164"/>
      <c r="E50" s="164"/>
      <c r="F50" s="164" t="str">
        <f>IF(A50&lt;&gt;"", _xlfn.IFNA(INDEX(Grunddaten!$A$9:$S$159,MATCH(A50,Input_Lieferant!$B$9:$B$158,0),MATCH(W50,Grunddaten!$A$8:$M$8,0)),""), "")&amp;""</f>
        <v>U</v>
      </c>
      <c r="G50" s="164"/>
      <c r="H50" s="164"/>
      <c r="I50" s="164"/>
      <c r="J50" s="164"/>
      <c r="K50" s="164"/>
      <c r="L50" s="164"/>
      <c r="M50" s="164"/>
      <c r="N50" s="164"/>
      <c r="O50" s="164"/>
      <c r="P50" s="164"/>
      <c r="Q50" s="164"/>
      <c r="R50" s="164"/>
      <c r="S50" s="164"/>
      <c r="T50" s="164"/>
      <c r="U50" s="164"/>
      <c r="V50" s="164"/>
      <c r="W50" s="164" t="str">
        <f t="shared" si="1"/>
        <v>V_UEBERSETZUNG</v>
      </c>
      <c r="X50" s="164"/>
      <c r="Y50" s="164"/>
      <c r="Z50" s="164"/>
      <c r="AA50" s="164"/>
      <c r="AB50" s="164"/>
      <c r="AC50" s="164"/>
      <c r="AD50" s="164"/>
      <c r="AE50" s="164"/>
      <c r="AF50" s="164"/>
      <c r="AG50" s="164"/>
      <c r="AH50" s="164"/>
    </row>
    <row r="51" spans="1:34" x14ac:dyDescent="0.4">
      <c r="A51" s="164">
        <f>IFERROR(IF(AND(A29=A30,A30=A31,A31=A32,A32=A33,A33=A34,A34=A35,A35=A36,A36=A37,A37=A38,A38=A39,A39=A40,A40=A41,A41=A42,A42=A43,A43=A44,A44=A45,A45=A46,A46=A47,A47=A48,A48=A49,A49=A50),IF(A50+1&gt;MATCH(0,Input_Lieferant!$B$9:$B$158,-1),"",A50+1),A50),"")</f>
        <v>3</v>
      </c>
      <c r="B51" s="164"/>
      <c r="C51" s="158" t="str">
        <f t="shared" si="0"/>
        <v>001</v>
      </c>
      <c r="D51" s="164"/>
      <c r="E51" s="164"/>
      <c r="F51" s="164" t="str">
        <f>IF(A51&lt;&gt;"", _xlfn.IFNA(INDEX('Systemmanager - Datenassistent'!$A$9:$AE$159,MATCH(A51,Input_Lieferant!$B$9:$B$158,0),MATCH(W51,'Systemmanager - Datenassistent'!$A$8:$AE$8,0)),""), "")&amp;""</f>
        <v/>
      </c>
      <c r="G51" s="164"/>
      <c r="H51" s="164"/>
      <c r="I51" s="164"/>
      <c r="J51" s="164"/>
      <c r="K51" s="164"/>
      <c r="L51" s="164"/>
      <c r="M51" s="164"/>
      <c r="N51" s="164"/>
      <c r="O51" s="164"/>
      <c r="P51" s="164"/>
      <c r="Q51" s="164"/>
      <c r="R51" s="164"/>
      <c r="S51" s="164"/>
      <c r="T51" s="164"/>
      <c r="U51" s="164"/>
      <c r="V51" s="164"/>
      <c r="W51" s="164" t="str">
        <f t="shared" si="1"/>
        <v>V_KENNZIFFER</v>
      </c>
      <c r="X51" s="164"/>
      <c r="Y51" s="164"/>
      <c r="Z51" s="164"/>
      <c r="AA51" s="164"/>
      <c r="AB51" s="164"/>
      <c r="AC51" s="164"/>
      <c r="AD51" s="164"/>
      <c r="AE51" s="164"/>
      <c r="AF51" s="164"/>
      <c r="AG51" s="164"/>
      <c r="AH51" s="164"/>
    </row>
    <row r="52" spans="1:34" x14ac:dyDescent="0.4">
      <c r="A52" s="164">
        <f>IFERROR(IF(AND(A30=A31,A31=A32,A32=A33,A33=A34,A34=A35,A35=A36,A36=A37,A37=A38,A38=A39,A39=A40,A40=A41,A41=A42,A42=A43,A43=A44,A44=A45,A45=A46,A46=A47,A47=A48,A48=A49,A49=A50,A50=A51),IF(A51+1&gt;MATCH(0,Input_Lieferant!$B$9:$B$158,-1),"",A51+1),A51),"")</f>
        <v>3</v>
      </c>
      <c r="B52" s="164"/>
      <c r="C52" s="158" t="str">
        <f t="shared" si="0"/>
        <v>001</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V_NEXT_HIGHER</v>
      </c>
      <c r="X52" s="164"/>
      <c r="Y52" s="164"/>
      <c r="Z52" s="164"/>
      <c r="AA52" s="164"/>
      <c r="AB52" s="164"/>
      <c r="AC52" s="164"/>
      <c r="AD52" s="164"/>
      <c r="AE52" s="164"/>
      <c r="AF52" s="164"/>
      <c r="AG52" s="164"/>
      <c r="AH52" s="164"/>
    </row>
    <row r="53" spans="1:34" x14ac:dyDescent="0.4">
      <c r="A53" s="164">
        <f>IFERROR(IF(AND(A31=A32,A32=A33,A33=A34,A34=A35,A35=A36,A36=A37,A37=A38,A38=A39,A39=A40,A40=A41,A41=A42,A42=A43,A43=A44,A44=A45,A45=A46,A46=A47,A47=A48,A48=A49,A49=A50,A50=A51,A51=A52),IF(A52+1&gt;MATCH(0,Input_Lieferant!$B$9:$B$158,-1),"",A52+1),A52),"")</f>
        <v>3</v>
      </c>
      <c r="B53" s="164"/>
      <c r="C53" s="158" t="str">
        <f t="shared" si="0"/>
        <v>001</v>
      </c>
      <c r="D53" s="164"/>
      <c r="E53" s="164"/>
      <c r="F53" s="164" t="str">
        <f>IF(A53&lt;&gt;"", _xlfn.IFNA(INDEX(Grunddaten!$A$9:$S$159,MATCH(A53,Input_Lieferant!$B$9:$B$158,0),MATCH(W53,Grunddaten!$A$8:$M$8,0)),""), "")&amp;""</f>
        <v/>
      </c>
      <c r="G53" s="164"/>
      <c r="H53" s="164"/>
      <c r="I53" s="164"/>
      <c r="J53" s="164"/>
      <c r="K53" s="164"/>
      <c r="L53" s="164"/>
      <c r="M53" s="164"/>
      <c r="N53" s="164"/>
      <c r="O53" s="164"/>
      <c r="P53" s="164"/>
      <c r="Q53" s="164"/>
      <c r="R53" s="164"/>
      <c r="S53" s="164"/>
      <c r="T53" s="164"/>
      <c r="U53" s="164"/>
      <c r="V53" s="164"/>
      <c r="W53" s="164" t="str">
        <f t="shared" si="1"/>
        <v>V_ZERTFLUG</v>
      </c>
      <c r="X53" s="164"/>
      <c r="Y53" s="164"/>
      <c r="Z53" s="164"/>
      <c r="AA53" s="164"/>
      <c r="AB53" s="164"/>
      <c r="AC53" s="164"/>
      <c r="AD53" s="164"/>
      <c r="AE53" s="164"/>
      <c r="AF53" s="164"/>
      <c r="AG53" s="164"/>
      <c r="AH53" s="164"/>
    </row>
    <row r="54" spans="1:34" x14ac:dyDescent="0.4">
      <c r="A54" s="164">
        <f>IFERROR(IF(AND(A32=A33,A33=A34,A34=A35,A35=A36,A36=A37,A37=A38,A38=A39,A39=A40,A40=A41,A41=A42,A42=A43,A43=A44,A44=A45,A45=A46,A46=A47,A47=A48,A48=A49,A49=A50,A50=A51,A51=A52,A52=A53),IF(A53+1&gt;MATCH(0,Input_Lieferant!$B$9:$B$158,-1),"",A53+1),A53),"")</f>
        <v>3</v>
      </c>
      <c r="B54" s="164"/>
      <c r="C54" s="158" t="str">
        <f t="shared" si="0"/>
        <v>001</v>
      </c>
      <c r="D54" s="164"/>
      <c r="E54" s="164"/>
      <c r="F54" s="164" t="str">
        <f>IF(A54&lt;&gt;"", _xlfn.IFNA(INDEX('Systemmanager - Datenassistent'!$A$9:$AE$159,MATCH(A54,Input_Lieferant!$B$9:$B$158,0),MATCH(W54,'Systemmanager - Datenassistent'!$A$8:$AE$8,0)),""), "")&amp;""</f>
        <v/>
      </c>
      <c r="G54" s="164"/>
      <c r="H54" s="164"/>
      <c r="I54" s="164"/>
      <c r="J54" s="164"/>
      <c r="K54" s="164"/>
      <c r="L54" s="164"/>
      <c r="M54" s="164"/>
      <c r="N54" s="164"/>
      <c r="O54" s="164"/>
      <c r="P54" s="164"/>
      <c r="Q54" s="164"/>
      <c r="R54" s="164"/>
      <c r="S54" s="164"/>
      <c r="T54" s="164"/>
      <c r="U54" s="164"/>
      <c r="V54" s="164"/>
      <c r="W54" s="164" t="str">
        <f t="shared" si="1"/>
        <v>V_APM</v>
      </c>
      <c r="X54" s="164"/>
      <c r="Y54" s="164"/>
      <c r="Z54" s="164"/>
      <c r="AA54" s="164"/>
      <c r="AB54" s="164"/>
      <c r="AC54" s="164"/>
      <c r="AD54" s="164"/>
      <c r="AE54" s="164"/>
      <c r="AF54" s="164"/>
      <c r="AG54" s="164"/>
      <c r="AH54" s="164"/>
    </row>
    <row r="55" spans="1:34" x14ac:dyDescent="0.4">
      <c r="A55" s="164">
        <f>IFERROR(IF(AND(A33=A34,A34=A35,A35=A36,A36=A37,A37=A38,A38=A39,A39=A40,A40=A41,A41=A42,A42=A43,A43=A44,A44=A45,A45=A46,A46=A47,A47=A48,A48=A49,A49=A50,A50=A51,A51=A52,A52=A53,A53=A54),IF(A54+1&gt;MATCH(0,Input_Lieferant!$B$9:$B$158,-1),"",A54+1),A54),"")</f>
        <v>3</v>
      </c>
      <c r="B55" s="164"/>
      <c r="C55" s="158" t="str">
        <f t="shared" si="0"/>
        <v>001</v>
      </c>
      <c r="D55" s="164"/>
      <c r="E55" s="164"/>
      <c r="F55" s="164"/>
      <c r="G55" s="164"/>
      <c r="H55" s="164"/>
      <c r="I55" s="164"/>
      <c r="J55" s="164"/>
      <c r="K55" s="164"/>
      <c r="L55" s="164"/>
      <c r="M55" s="164"/>
      <c r="N55" s="164"/>
      <c r="O55" s="164"/>
      <c r="P55" s="164"/>
      <c r="Q55" s="164"/>
      <c r="R55" s="164"/>
      <c r="S55" s="164"/>
      <c r="T55" s="164"/>
      <c r="U55" s="164"/>
      <c r="V55" s="164"/>
      <c r="W55" s="164" t="str">
        <f t="shared" si="1"/>
        <v>V_CHEOPS</v>
      </c>
      <c r="X55" s="164"/>
      <c r="Y55" s="164"/>
      <c r="Z55" s="164"/>
      <c r="AA55" s="164"/>
      <c r="AB55" s="164"/>
      <c r="AC55" s="164"/>
      <c r="AD55" s="164"/>
      <c r="AE55" s="164"/>
      <c r="AF55" s="164"/>
      <c r="AG55" s="164"/>
      <c r="AH55" s="164"/>
    </row>
    <row r="56" spans="1:34" x14ac:dyDescent="0.4">
      <c r="A56" s="164">
        <f>IFERROR(IF(AND(A34=A35,A35=A36,A36=A37,A37=A38,A38=A39,A39=A40,A40=A41,A41=A42,A42=A43,A43=A44,A44=A45,A45=A46,A46=A47,A47=A48,A48=A49,A49=A50,A50=A51,A51=A52,A52=A53,A53=A54,A54=A55),IF(A55+1&gt;MATCH(0,Input_Lieferant!$B$9:$B$158,-1),"",A55+1),A55),"")</f>
        <v>3</v>
      </c>
      <c r="B56" s="164"/>
      <c r="C56" s="158" t="str">
        <f t="shared" si="0"/>
        <v>001</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V_SVSAA</v>
      </c>
      <c r="X56" s="164"/>
      <c r="Y56" s="164"/>
      <c r="Z56" s="164"/>
      <c r="AA56" s="164"/>
      <c r="AB56" s="164"/>
      <c r="AC56" s="164"/>
      <c r="AD56" s="164"/>
      <c r="AE56" s="164"/>
      <c r="AF56" s="164"/>
      <c r="AG56" s="164"/>
      <c r="AH56" s="164"/>
    </row>
    <row r="57" spans="1:34" x14ac:dyDescent="0.4">
      <c r="A57" s="164">
        <f>IFERROR(IF(AND(A35=A36,A36=A37,A37=A38,A38=A39,A39=A40,A40=A41,A41=A42,A42=A43,A43=A44,A44=A45,A45=A46,A46=A47,A47=A48,A48=A49,A49=A50,A50=A51,A51=A52,A52=A53,A53=A54,A54=A55,A55=A56),IF(A56+1&gt;MATCH(0,Input_Lieferant!$B$9:$B$158,-1),"",A56+1),A56),"")</f>
        <v>3</v>
      </c>
      <c r="B57" s="164"/>
      <c r="C57" s="158" t="str">
        <f t="shared" si="0"/>
        <v>001</v>
      </c>
      <c r="D57" s="164"/>
      <c r="E57" s="164"/>
      <c r="F57" s="164" t="str">
        <f>IF(A57&lt;&gt;"", IFERROR(ROUND(INDEX(Input_Lieferant!$A$9:$AS$159,MATCH(A57,Input_Lieferant!$B$9:$B$158,0),MATCH(W57,Input_Lieferant!$A$8:$AS$8,0)),2),""), "")&amp;""</f>
        <v>200</v>
      </c>
      <c r="G57" s="164"/>
      <c r="H57" s="164"/>
      <c r="I57" s="164"/>
      <c r="J57" s="164"/>
      <c r="K57" s="164"/>
      <c r="L57" s="164"/>
      <c r="M57" s="164"/>
      <c r="N57" s="164"/>
      <c r="O57" s="164"/>
      <c r="P57" s="164"/>
      <c r="Q57" s="164"/>
      <c r="R57" s="164"/>
      <c r="S57" s="164"/>
      <c r="T57" s="164"/>
      <c r="U57" s="164"/>
      <c r="V57" s="164"/>
      <c r="W57" s="164" t="str">
        <f t="shared" si="1"/>
        <v>V_BEWERTUNGSPREIS</v>
      </c>
      <c r="X57" s="164"/>
      <c r="Y57" s="164"/>
      <c r="Z57" s="164"/>
      <c r="AA57" s="164"/>
      <c r="AB57" s="164"/>
      <c r="AC57" s="164"/>
      <c r="AD57" s="164"/>
      <c r="AE57" s="164"/>
      <c r="AF57" s="164"/>
      <c r="AG57" s="164"/>
      <c r="AH57" s="164"/>
    </row>
    <row r="58" spans="1:34" x14ac:dyDescent="0.4">
      <c r="A58" s="164">
        <f>IFERROR(IF(AND(A36=A37,A37=A38,A38=A39,A39=A40,A40=A41,A41=A42,A42=A43,A43=A44,A44=A45,A45=A46,A46=A47,A47=A48,A48=A49,A49=A50,A50=A51,A51=A52,A52=A53,A53=A54,A54=A55,A55=A56,A56=A57),IF(A57+1&gt;MATCH(0,Input_Lieferant!$B$9:$B$158,-1),"",A57+1),A57),"")</f>
        <v>3</v>
      </c>
      <c r="B58" s="164"/>
      <c r="C58" s="158" t="str">
        <f t="shared" si="0"/>
        <v>001</v>
      </c>
      <c r="D58" s="164"/>
      <c r="E58" s="164"/>
      <c r="F58" s="164" t="str">
        <f>IF(A58&lt;&gt;"", _xlfn.IFNA(INDEX(Input_Lieferant!$A$9:$AS$159,MATCH(A58,Input_Lieferant!$B$9:$B$158,0),MATCH(W58,Input_Lieferant!$A$8:$AS$8,0)),""), "")&amp;""</f>
        <v>CHF</v>
      </c>
      <c r="G58" s="164"/>
      <c r="H58" s="164"/>
      <c r="I58" s="164"/>
      <c r="J58" s="164"/>
      <c r="K58" s="164"/>
      <c r="L58" s="164"/>
      <c r="M58" s="164"/>
      <c r="N58" s="164"/>
      <c r="O58" s="164"/>
      <c r="P58" s="164"/>
      <c r="Q58" s="164"/>
      <c r="R58" s="164"/>
      <c r="S58" s="164"/>
      <c r="T58" s="164"/>
      <c r="U58" s="164"/>
      <c r="V58" s="164"/>
      <c r="W58" s="164" t="str">
        <f t="shared" si="1"/>
        <v>V_WAEHRUNG</v>
      </c>
      <c r="X58" s="164"/>
      <c r="Y58" s="164"/>
      <c r="Z58" s="164"/>
      <c r="AA58" s="164"/>
      <c r="AB58" s="164"/>
      <c r="AC58" s="164"/>
      <c r="AD58" s="164"/>
      <c r="AE58" s="164"/>
      <c r="AF58" s="164"/>
      <c r="AG58" s="164"/>
      <c r="AH58" s="164"/>
    </row>
    <row r="59" spans="1:34" x14ac:dyDescent="0.4">
      <c r="A59" s="164">
        <f>IFERROR(IF(AND(A37=A38,A38=A39,A39=A40,A40=A41,A41=A42,A42=A43,A43=A44,A44=A45,A45=A46,A46=A47,A47=A48,A48=A49,A49=A50,A50=A51,A51=A52,A52=A53,A53=A54,A54=A55,A55=A56,A56=A57,A57=A58),IF(A58+1&gt;MATCH(0,Input_Lieferant!$B$9:$B$158,-1),"",A58+1),A58),"")</f>
        <v>3</v>
      </c>
      <c r="B59" s="164"/>
      <c r="C59" s="158" t="str">
        <f t="shared" si="0"/>
        <v>001</v>
      </c>
      <c r="D59" s="164"/>
      <c r="E59" s="164"/>
      <c r="F59" s="164" t="str">
        <f>IF(A59&lt;&gt;"", _xlfn.IFNA(INDEX(Input_Lieferant!$A$9:$AS$159,MATCH(A59,Input_Lieferant!$B$9:$B$158,0),MATCH(W59,Input_Lieferant!$A$8:$AS$8,0)),""), "")&amp;""</f>
        <v>1</v>
      </c>
      <c r="G59" s="164"/>
      <c r="H59" s="164"/>
      <c r="I59" s="164"/>
      <c r="J59" s="164"/>
      <c r="K59" s="164"/>
      <c r="L59" s="164"/>
      <c r="M59" s="164"/>
      <c r="N59" s="164"/>
      <c r="O59" s="164"/>
      <c r="P59" s="164"/>
      <c r="Q59" s="164"/>
      <c r="R59" s="164"/>
      <c r="S59" s="164"/>
      <c r="T59" s="164"/>
      <c r="U59" s="164"/>
      <c r="V59" s="164"/>
      <c r="W59" s="164" t="str">
        <f t="shared" si="1"/>
        <v>V_PREISEINHEIT</v>
      </c>
      <c r="X59" s="164"/>
      <c r="Y59" s="164"/>
      <c r="Z59" s="164"/>
      <c r="AA59" s="164"/>
      <c r="AB59" s="164"/>
      <c r="AC59" s="164"/>
      <c r="AD59" s="164"/>
      <c r="AE59" s="164"/>
      <c r="AF59" s="164"/>
      <c r="AG59" s="164"/>
      <c r="AH59" s="164"/>
    </row>
    <row r="60" spans="1:34" x14ac:dyDescent="0.4">
      <c r="A60" s="164">
        <f>IFERROR(IF(AND(A38=A39,A39=A40,A40=A41,A41=A42,A42=A43,A43=A44,A44=A45,A45=A46,A46=A47,A47=A48,A48=A49,A49=A50,A50=A51,A51=A52,A52=A53,A53=A54,A54=A55,A55=A56,A56=A57,A57=A58,A58=A59),IF(A59+1&gt;MATCH(0,Input_Lieferant!$B$9:$B$158,-1),"",A59+1),A59),"")</f>
        <v>3</v>
      </c>
      <c r="B60" s="164"/>
      <c r="C60" s="158" t="str">
        <f t="shared" si="0"/>
        <v>001</v>
      </c>
      <c r="D60" s="164"/>
      <c r="E60" s="164"/>
      <c r="F60" s="164">
        <f ca="1">IF(A60&lt;&gt;"",NOW(),"")</f>
        <v>45712.652886226853</v>
      </c>
      <c r="G60" s="164"/>
      <c r="H60" s="164"/>
      <c r="I60" s="164"/>
      <c r="J60" s="164"/>
      <c r="K60" s="164"/>
      <c r="L60" s="164"/>
      <c r="M60" s="164"/>
      <c r="N60" s="164"/>
      <c r="O60" s="164"/>
      <c r="P60" s="164"/>
      <c r="Q60" s="164"/>
      <c r="R60" s="164"/>
      <c r="S60" s="164"/>
      <c r="T60" s="164"/>
      <c r="U60" s="164"/>
      <c r="V60" s="164"/>
      <c r="W60" s="164" t="str">
        <f t="shared" si="1"/>
        <v>V_GUELTIGAB</v>
      </c>
      <c r="X60" s="164"/>
      <c r="Y60" s="164"/>
      <c r="Z60" s="164"/>
      <c r="AA60" s="164"/>
      <c r="AB60" s="164"/>
      <c r="AC60" s="164"/>
      <c r="AD60" s="164"/>
      <c r="AE60" s="164"/>
      <c r="AF60" s="164"/>
      <c r="AG60" s="164"/>
      <c r="AH60" s="164"/>
    </row>
    <row r="61" spans="1:34" x14ac:dyDescent="0.4">
      <c r="A61" s="164">
        <f>IFERROR(IF(AND(A39=A40,A40=A41,A41=A42,A42=A43,A43=A44,A44=A45,A45=A46,A46=A47,A47=A48,A48=A49,A49=A50,A50=A51,A51=A52,A52=A53,A53=A54,A54=A55,A55=A56,A56=A57,A57=A58,A58=A59,A59=A60),IF(A60+1&gt;MATCH(0,Input_Lieferant!$B$9:$B$158,-1),"",A60+1),A60),"")</f>
        <v>3</v>
      </c>
      <c r="B61" s="164"/>
      <c r="C61" s="158" t="str">
        <f t="shared" si="0"/>
        <v>001</v>
      </c>
      <c r="D61" s="164"/>
      <c r="E61" s="164"/>
      <c r="F61" s="164" t="str">
        <f>IF(A61&lt;&gt;"", _xlfn.IFNA(INDEX('Systemmanager - Datenassistent'!$A$9:$AE$159,MATCH(A61,Input_Lieferant!$B$9:$B$158,0),MATCH(W61,'Systemmanager - Datenassistent'!$A$8:$AE$8,0)),""), "")&amp;""</f>
        <v/>
      </c>
      <c r="G61" s="164"/>
      <c r="H61" s="164"/>
      <c r="I61" s="164"/>
      <c r="J61" s="164"/>
      <c r="K61" s="164"/>
      <c r="L61" s="164"/>
      <c r="M61" s="164"/>
      <c r="N61" s="164"/>
      <c r="O61" s="164"/>
      <c r="P61" s="164"/>
      <c r="Q61" s="164"/>
      <c r="R61" s="164"/>
      <c r="S61" s="164"/>
      <c r="T61" s="164"/>
      <c r="U61" s="164"/>
      <c r="V61" s="164"/>
      <c r="W61" s="164" t="str">
        <f t="shared" si="1"/>
        <v>V_MIET_RELEVANZ</v>
      </c>
      <c r="X61" s="164"/>
      <c r="Y61" s="164"/>
      <c r="Z61" s="164"/>
      <c r="AA61" s="164"/>
      <c r="AB61" s="164"/>
      <c r="AC61" s="164"/>
      <c r="AD61" s="164"/>
      <c r="AE61" s="164"/>
      <c r="AF61" s="164"/>
      <c r="AG61" s="164"/>
      <c r="AH61" s="164"/>
    </row>
    <row r="62" spans="1:34" x14ac:dyDescent="0.4">
      <c r="A62" s="164">
        <f>IFERROR(IF(AND(A40=A41,A41=A42,A42=A43,A43=A44,A44=A45,A45=A46,A46=A47,A47=A48,A48=A49,A49=A50,A50=A51,A51=A52,A52=A53,A53=A54,A54=A55,A55=A56,A56=A57,A57=A58,A58=A59,A59=A60,A60=A61),IF(A61+1&gt;MATCH(0,Input_Lieferant!$B$9:$B$158,-1),"",A61+1),A61),"")</f>
        <v>3</v>
      </c>
      <c r="B62" s="164"/>
      <c r="C62" s="158" t="str">
        <f t="shared" si="0"/>
        <v>001</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V_NACHSCHUBKLASSE</v>
      </c>
      <c r="X62" s="164"/>
      <c r="Y62" s="164"/>
      <c r="Z62" s="164"/>
      <c r="AA62" s="164"/>
      <c r="AB62" s="164"/>
      <c r="AC62" s="164"/>
      <c r="AD62" s="164"/>
      <c r="AE62" s="164"/>
      <c r="AF62" s="164"/>
      <c r="AG62" s="164"/>
      <c r="AH62" s="164"/>
    </row>
    <row r="63" spans="1:34" x14ac:dyDescent="0.4">
      <c r="A63" s="164">
        <f>IFERROR(IF(AND(A41=A42,A42=A43,A43=A44,A44=A45,A45=A46,A46=A47,A47=A48,A48=A49,A49=A50,A50=A51,A51=A52,A52=A53,A53=A54,A54=A55,A55=A56,A56=A57,A57=A58,A58=A59,A59=A60,A60=A61,A61=A62),IF(A62+1&gt;MATCH(0,Input_Lieferant!$B$9:$B$158,-1),"",A62+1),A62),"")</f>
        <v>3</v>
      </c>
      <c r="B63" s="164"/>
      <c r="C63" s="158" t="str">
        <f t="shared" si="0"/>
        <v>001</v>
      </c>
      <c r="D63" s="164"/>
      <c r="E63" s="164"/>
      <c r="F63" s="164" t="str">
        <f>IF(A63&lt;&gt;"", _xlfn.IFNA(INDEX(Input_Lieferant!$A$9:$AS$159,MATCH(A63,Input_Lieferant!$B$9:$B$158,0),MATCH(W63,Input_Lieferant!$A$8:$AS$8,0)),""), "")&amp;""</f>
        <v/>
      </c>
      <c r="G63" s="164"/>
      <c r="H63" s="164"/>
      <c r="I63" s="164"/>
      <c r="J63" s="164"/>
      <c r="K63" s="164"/>
      <c r="L63" s="164"/>
      <c r="M63" s="164"/>
      <c r="N63" s="164"/>
      <c r="O63" s="164"/>
      <c r="P63" s="164"/>
      <c r="Q63" s="164"/>
      <c r="R63" s="164"/>
      <c r="S63" s="164"/>
      <c r="T63" s="164"/>
      <c r="U63" s="164"/>
      <c r="V63" s="164"/>
      <c r="W63" s="164" t="str">
        <f t="shared" si="1"/>
        <v>V_LAGERFAEHIGKEIT</v>
      </c>
      <c r="X63" s="164"/>
      <c r="Y63" s="164"/>
      <c r="Z63" s="164"/>
      <c r="AA63" s="164"/>
      <c r="AB63" s="164"/>
      <c r="AC63" s="164"/>
      <c r="AD63" s="164"/>
      <c r="AE63" s="164"/>
      <c r="AF63" s="164"/>
      <c r="AG63" s="164"/>
      <c r="AH63" s="164"/>
    </row>
    <row r="64" spans="1:34" x14ac:dyDescent="0.4">
      <c r="A64" s="164">
        <f>IFERROR(IF(AND(A42=A43,A43=A44,A44=A45,A45=A46,A46=A47,A47=A48,A48=A49,A49=A50,A50=A51,A51=A52,A52=A53,A53=A54,A54=A55,A55=A56,A56=A57,A57=A58,A58=A59,A59=A60,A60=A61,A61=A62,A62=A63),IF(A63+1&gt;MATCH(0,Input_Lieferant!$B$9:$B$158,-1),"",A63+1),A63),"")</f>
        <v>3</v>
      </c>
      <c r="B64" s="164"/>
      <c r="C64" s="158" t="str">
        <f t="shared" si="0"/>
        <v>001</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164"/>
      <c r="H64" s="164"/>
      <c r="I64" s="164"/>
      <c r="J64" s="164"/>
      <c r="K64" s="164"/>
      <c r="L64" s="164"/>
      <c r="M64" s="164"/>
      <c r="N64" s="164"/>
      <c r="O64" s="164"/>
      <c r="P64" s="164"/>
      <c r="Q64" s="164"/>
      <c r="R64" s="164"/>
      <c r="S64" s="164"/>
      <c r="T64" s="164"/>
      <c r="U64" s="164"/>
      <c r="V64" s="164"/>
      <c r="W64" s="164" t="str">
        <f t="shared" si="1"/>
        <v>V_BETRIEBSMITTEL</v>
      </c>
      <c r="X64" s="164"/>
      <c r="Y64" s="164"/>
      <c r="Z64" s="164"/>
      <c r="AA64" s="164"/>
      <c r="AB64" s="164"/>
      <c r="AC64" s="164"/>
      <c r="AD64" s="164"/>
      <c r="AE64" s="164"/>
      <c r="AF64" s="164"/>
      <c r="AG64" s="164"/>
      <c r="AH64" s="164"/>
    </row>
    <row r="65" spans="1:34" x14ac:dyDescent="0.4">
      <c r="A65" s="164">
        <f>IFERROR(IF(AND(A43=A44,A44=A45,A45=A46,A46=A47,A47=A48,A48=A49,A49=A50,A50=A51,A51=A52,A52=A53,A53=A54,A54=A55,A55=A56,A56=A57,A57=A58,A58=A59,A59=A60,A60=A61,A61=A62,A62=A63,A63=A64),IF(A64+1&gt;MATCH(0,Input_Lieferant!$B$9:$B$158,-1),"",A64+1),A64),"")</f>
        <v>3</v>
      </c>
      <c r="B65" s="164"/>
      <c r="C65" s="158" t="str">
        <f t="shared" si="0"/>
        <v>001</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V_SONDERBETRIEBSMITTEL_MKZ</v>
      </c>
      <c r="X65" s="164"/>
      <c r="Y65" s="164"/>
      <c r="Z65" s="164"/>
      <c r="AA65" s="164"/>
      <c r="AB65" s="164"/>
      <c r="AC65" s="164"/>
      <c r="AD65" s="164"/>
      <c r="AE65" s="164"/>
      <c r="AF65" s="164"/>
      <c r="AG65" s="164"/>
      <c r="AH65" s="164"/>
    </row>
    <row r="66" spans="1:34" x14ac:dyDescent="0.4">
      <c r="A66" s="164">
        <f>IFERROR(IF(AND(A44=A45,A45=A46,A46=A47,A47=A48,A48=A49,A49=A50,A50=A51,A51=A52,A52=A53,A53=A54,A54=A55,A55=A56,A56=A57,A57=A58,A58=A59,A59=A60,A60=A61,A61=A62,A62=A63,A63=A64,A64=A65),IF(A65+1&gt;MATCH(0,Input_Lieferant!$B$9:$B$158,-1),"",A65+1),A65),"")</f>
        <v>3</v>
      </c>
      <c r="B66" s="164"/>
      <c r="C66" s="158" t="str">
        <f t="shared" ref="C66:C129" si="2">IF(A66="","","001")</f>
        <v>001</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V_SONDERBETRIEBSMITTEL_PRD</v>
      </c>
      <c r="X66" s="164"/>
      <c r="Y66" s="164"/>
      <c r="Z66" s="164"/>
      <c r="AA66" s="164"/>
      <c r="AB66" s="164"/>
      <c r="AC66" s="164"/>
      <c r="AD66" s="164"/>
      <c r="AE66" s="164"/>
      <c r="AF66" s="164"/>
      <c r="AG66" s="164"/>
      <c r="AH66" s="164"/>
    </row>
    <row r="67" spans="1:34" x14ac:dyDescent="0.4">
      <c r="A67" s="164">
        <f>IFERROR(IF(AND(A45=A46,A46=A47,A47=A48,A48=A49,A49=A50,A50=A51,A51=A52,A52=A53,A53=A54,A54=A55,A55=A56,A56=A57,A57=A58,A58=A59,A59=A60,A60=A61,A61=A62,A62=A63,A63=A64,A64=A65,A65=A66),IF(A66+1&gt;MATCH(0,Input_Lieferant!$B$9:$B$158,-1),"",A66+1),A66),"")</f>
        <v>3</v>
      </c>
      <c r="B67" s="164"/>
      <c r="C67" s="158" t="str">
        <f t="shared" si="2"/>
        <v>001</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V_SONDERBETRIEBSMITTEL_TRP</v>
      </c>
      <c r="X67" s="164"/>
      <c r="Y67" s="164"/>
      <c r="Z67" s="164"/>
      <c r="AA67" s="164"/>
      <c r="AB67" s="164"/>
      <c r="AC67" s="164"/>
      <c r="AD67" s="164"/>
      <c r="AE67" s="164"/>
      <c r="AF67" s="164"/>
      <c r="AG67" s="164"/>
      <c r="AH67" s="164"/>
    </row>
    <row r="68" spans="1:34" x14ac:dyDescent="0.4">
      <c r="A68" s="164">
        <f>IFERROR(IF(AND(A46=A47,A47=A48,A48=A49,A49=A50,A50=A51,A51=A52,A52=A53,A53=A54,A54=A55,A55=A56,A56=A57,A57=A58,A58=A59,A59=A60,A60=A61,A61=A62,A62=A63,A63=A64,A64=A65,A65=A66,A66=A67),IF(A67+1&gt;MATCH(0,Input_Lieferant!$B$9:$B$158,-1),"",A67+1),A67),"")</f>
        <v>4</v>
      </c>
      <c r="B68" s="164"/>
      <c r="C68" s="158" t="str">
        <f t="shared" si="2"/>
        <v>001</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V_A_NUMMER</v>
      </c>
      <c r="X68" s="164"/>
      <c r="Y68" s="164"/>
      <c r="Z68" s="164"/>
      <c r="AA68" s="164"/>
      <c r="AB68" s="164"/>
      <c r="AC68" s="164"/>
      <c r="AD68" s="164"/>
      <c r="AE68" s="164"/>
      <c r="AF68" s="164"/>
      <c r="AG68" s="164"/>
      <c r="AH68" s="164"/>
    </row>
    <row r="69" spans="1:34" x14ac:dyDescent="0.4">
      <c r="A69" s="164">
        <f>IFERROR(IF(AND(A47=A48,A48=A49,A49=A50,A50=A51,A51=A52,A52=A53,A53=A54,A54=A55,A55=A56,A56=A57,A57=A58,A58=A59,A59=A60,A60=A61,A61=A62,A62=A63,A63=A64,A64=A65,A65=A66,A66=A67,A67=A68),IF(A68+1&gt;MATCH(0,Input_Lieferant!$B$9:$B$158,-1),"",A68+1),A68),"")</f>
        <v>4</v>
      </c>
      <c r="B69" s="164"/>
      <c r="C69" s="158" t="str">
        <f t="shared" si="2"/>
        <v>001</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V_REVFREMD</v>
      </c>
      <c r="X69" s="164"/>
      <c r="Y69" s="164"/>
      <c r="Z69" s="164"/>
      <c r="AA69" s="164"/>
      <c r="AB69" s="164"/>
      <c r="AC69" s="164"/>
      <c r="AD69" s="164"/>
      <c r="AE69" s="164"/>
      <c r="AF69" s="164"/>
      <c r="AG69" s="164"/>
      <c r="AH69" s="164"/>
    </row>
    <row r="70" spans="1:34" x14ac:dyDescent="0.4">
      <c r="A70" s="164">
        <f>IFERROR(IF(AND(A48=A49,A49=A50,A50=A51,A51=A52,A52=A53,A53=A54,A54=A55,A55=A56,A56=A57,A57=A58,A58=A59,A59=A60,A60=A61,A61=A62,A62=A63,A63=A64,A64=A65,A65=A66,A66=A67,A67=A68,A68=A69),IF(A69+1&gt;MATCH(0,Input_Lieferant!$B$9:$B$158,-1),"",A69+1),A69),"")</f>
        <v>4</v>
      </c>
      <c r="B70" s="164"/>
      <c r="C70" s="158" t="str">
        <f t="shared" si="2"/>
        <v>001</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V_REVEIGEN</v>
      </c>
      <c r="X70" s="164"/>
      <c r="Y70" s="164"/>
      <c r="Z70" s="164"/>
      <c r="AA70" s="164"/>
      <c r="AB70" s="164"/>
      <c r="AC70" s="164"/>
      <c r="AD70" s="164"/>
      <c r="AE70" s="164"/>
      <c r="AF70" s="164"/>
      <c r="AG70" s="164"/>
      <c r="AH70" s="164"/>
    </row>
    <row r="71" spans="1:34" x14ac:dyDescent="0.4">
      <c r="A71" s="164">
        <f>IFERROR(IF(AND(A49=A50,A50=A51,A51=A52,A52=A53,A53=A54,A54=A55,A55=A56,A56=A57,A57=A58,A58=A59,A59=A60,A60=A61,A61=A62,A62=A63,A63=A64,A64=A65,A65=A66,A66=A67,A67=A68,A68=A69,A69=A70),IF(A70+1&gt;MATCH(0,Input_Lieferant!$B$9:$B$158,-1),"",A70+1),A70),"")</f>
        <v>4</v>
      </c>
      <c r="B71" s="164"/>
      <c r="C71" s="158" t="str">
        <f t="shared" si="2"/>
        <v>001</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V_SYSTEMMANAGER</v>
      </c>
      <c r="X71" s="164"/>
      <c r="Y71" s="164"/>
      <c r="Z71" s="164"/>
      <c r="AA71" s="164"/>
      <c r="AB71" s="164"/>
      <c r="AC71" s="164"/>
      <c r="AD71" s="164"/>
      <c r="AE71" s="164"/>
      <c r="AF71" s="164"/>
      <c r="AG71" s="164"/>
      <c r="AH71" s="164"/>
    </row>
    <row r="72" spans="1:34" x14ac:dyDescent="0.4">
      <c r="A72" s="164">
        <f>IFERROR(IF(AND(A50=A51,A51=A52,A52=A53,A53=A54,A54=A55,A55=A56,A56=A57,A57=A58,A58=A59,A59=A60,A60=A61,A61=A62,A62=A63,A63=A64,A64=A65,A65=A66,A66=A67,A67=A68,A68=A69,A69=A70,A70=A71),IF(A71+1&gt;MATCH(0,Input_Lieferant!$B$9:$B$158,-1),"",A71+1),A71),"")</f>
        <v>4</v>
      </c>
      <c r="B72" s="164"/>
      <c r="C72" s="158" t="str">
        <f t="shared" si="2"/>
        <v>001</v>
      </c>
      <c r="D72" s="164"/>
      <c r="E72" s="164"/>
      <c r="F72" s="164" t="str">
        <f>IF(A72&lt;&gt;"", _xlfn.IFNA(INDEX(Grunddaten!$A$9:$S$159,MATCH(A72,Input_Lieferant!$B$9:$B$158,0),MATCH(W72,Grunddaten!$A$8:$M$8,0)),""), "")&amp;""</f>
        <v>U</v>
      </c>
      <c r="G72" s="164"/>
      <c r="H72" s="164"/>
      <c r="I72" s="164"/>
      <c r="J72" s="164"/>
      <c r="K72" s="164"/>
      <c r="L72" s="164"/>
      <c r="M72" s="164"/>
      <c r="N72" s="164"/>
      <c r="O72" s="164"/>
      <c r="P72" s="164"/>
      <c r="Q72" s="164"/>
      <c r="R72" s="164"/>
      <c r="S72" s="164"/>
      <c r="T72" s="164"/>
      <c r="U72" s="164"/>
      <c r="V72" s="164"/>
      <c r="W72" s="164" t="str">
        <f t="shared" si="1"/>
        <v>V_UEBERSETZUNG</v>
      </c>
      <c r="X72" s="164"/>
      <c r="Y72" s="164"/>
      <c r="Z72" s="164"/>
      <c r="AA72" s="164"/>
      <c r="AB72" s="164"/>
      <c r="AC72" s="164"/>
      <c r="AD72" s="164"/>
      <c r="AE72" s="164"/>
      <c r="AF72" s="164"/>
      <c r="AG72" s="164"/>
      <c r="AH72" s="164"/>
    </row>
    <row r="73" spans="1:34" x14ac:dyDescent="0.4">
      <c r="A73" s="164">
        <f>IFERROR(IF(AND(A51=A52,A52=A53,A53=A54,A54=A55,A55=A56,A56=A57,A57=A58,A58=A59,A59=A60,A60=A61,A61=A62,A62=A63,A63=A64,A64=A65,A65=A66,A66=A67,A67=A68,A68=A69,A69=A70,A70=A71,A71=A72),IF(A72+1&gt;MATCH(0,Input_Lieferant!$B$9:$B$158,-1),"",A72+1),A72),"")</f>
        <v>4</v>
      </c>
      <c r="B73" s="164"/>
      <c r="C73" s="158" t="str">
        <f t="shared" si="2"/>
        <v>001</v>
      </c>
      <c r="D73" s="164"/>
      <c r="E73" s="164"/>
      <c r="F73" s="164" t="str">
        <f>IF(A73&lt;&gt;"", _xlfn.IFNA(INDEX('Systemmanager - Datenassistent'!$A$9:$AE$159,MATCH(A73,Input_Lieferant!$B$9:$B$158,0),MATCH(W73,'Systemmanager - Datenassistent'!$A$8:$AE$8,0)),""), "")&amp;""</f>
        <v/>
      </c>
      <c r="G73" s="164"/>
      <c r="H73" s="164"/>
      <c r="I73" s="164"/>
      <c r="J73" s="164"/>
      <c r="K73" s="164"/>
      <c r="L73" s="164"/>
      <c r="M73" s="164"/>
      <c r="N73" s="164"/>
      <c r="O73" s="164"/>
      <c r="P73" s="164"/>
      <c r="Q73" s="164"/>
      <c r="R73" s="164"/>
      <c r="S73" s="164"/>
      <c r="T73" s="164"/>
      <c r="U73" s="164"/>
      <c r="V73" s="164"/>
      <c r="W73" s="164" t="str">
        <f t="shared" si="1"/>
        <v>V_KENNZIFFER</v>
      </c>
      <c r="X73" s="164"/>
      <c r="Y73" s="164"/>
      <c r="Z73" s="164"/>
      <c r="AA73" s="164"/>
      <c r="AB73" s="164"/>
      <c r="AC73" s="164"/>
      <c r="AD73" s="164"/>
      <c r="AE73" s="164"/>
      <c r="AF73" s="164"/>
      <c r="AG73" s="164"/>
      <c r="AH73" s="164"/>
    </row>
    <row r="74" spans="1:34" x14ac:dyDescent="0.4">
      <c r="A74" s="164">
        <f>IFERROR(IF(AND(A52=A53,A53=A54,A54=A55,A55=A56,A56=A57,A57=A58,A58=A59,A59=A60,A60=A61,A61=A62,A62=A63,A63=A64,A64=A65,A65=A66,A66=A67,A67=A68,A68=A69,A69=A70,A70=A71,A71=A72,A72=A73),IF(A73+1&gt;MATCH(0,Input_Lieferant!$B$9:$B$158,-1),"",A73+1),A73),"")</f>
        <v>4</v>
      </c>
      <c r="B74" s="164"/>
      <c r="C74" s="158" t="str">
        <f t="shared" si="2"/>
        <v>001</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V_NEXT_HIGHER</v>
      </c>
      <c r="X74" s="164"/>
      <c r="Y74" s="164"/>
      <c r="Z74" s="164"/>
      <c r="AA74" s="164"/>
      <c r="AB74" s="164"/>
      <c r="AC74" s="164"/>
      <c r="AD74" s="164"/>
      <c r="AE74" s="164"/>
      <c r="AF74" s="164"/>
      <c r="AG74" s="164"/>
      <c r="AH74" s="164"/>
    </row>
    <row r="75" spans="1:34" x14ac:dyDescent="0.4">
      <c r="A75" s="164">
        <f>IFERROR(IF(AND(A53=A54,A54=A55,A55=A56,A56=A57,A57=A58,A58=A59,A59=A60,A60=A61,A61=A62,A62=A63,A63=A64,A64=A65,A65=A66,A66=A67,A67=A68,A68=A69,A69=A70,A70=A71,A71=A72,A72=A73,A73=A74),IF(A74+1&gt;MATCH(0,Input_Lieferant!$B$9:$B$158,-1),"",A74+1),A74),"")</f>
        <v>4</v>
      </c>
      <c r="B75" s="164"/>
      <c r="C75" s="158" t="str">
        <f t="shared" si="2"/>
        <v>001</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V_ZERTFLUG</v>
      </c>
      <c r="X75" s="164"/>
      <c r="Y75" s="164"/>
      <c r="Z75" s="164"/>
      <c r="AA75" s="164"/>
      <c r="AB75" s="164"/>
      <c r="AC75" s="164"/>
      <c r="AD75" s="164"/>
      <c r="AE75" s="164"/>
      <c r="AF75" s="164"/>
      <c r="AG75" s="164"/>
      <c r="AH75" s="164"/>
    </row>
    <row r="76" spans="1:34" x14ac:dyDescent="0.4">
      <c r="A76" s="164">
        <f>IFERROR(IF(AND(A54=A55,A55=A56,A56=A57,A57=A58,A58=A59,A59=A60,A60=A61,A61=A62,A62=A63,A63=A64,A64=A65,A65=A66,A66=A67,A67=A68,A68=A69,A69=A70,A70=A71,A71=A72,A72=A73,A73=A74,A74=A75),IF(A75+1&gt;MATCH(0,Input_Lieferant!$B$9:$B$158,-1),"",A75+1),A75),"")</f>
        <v>4</v>
      </c>
      <c r="B76" s="164"/>
      <c r="C76" s="158" t="str">
        <f t="shared" si="2"/>
        <v>001</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V_APM</v>
      </c>
      <c r="X76" s="164"/>
      <c r="Y76" s="164"/>
      <c r="Z76" s="164"/>
      <c r="AA76" s="164"/>
      <c r="AB76" s="164"/>
      <c r="AC76" s="164"/>
      <c r="AD76" s="164"/>
      <c r="AE76" s="164"/>
      <c r="AF76" s="164"/>
      <c r="AG76" s="164"/>
      <c r="AH76" s="164"/>
    </row>
    <row r="77" spans="1:34" x14ac:dyDescent="0.4">
      <c r="A77" s="164">
        <f>IFERROR(IF(AND(A55=A56,A56=A57,A57=A58,A58=A59,A59=A60,A60=A61,A61=A62,A62=A63,A63=A64,A64=A65,A65=A66,A66=A67,A67=A68,A68=A69,A69=A70,A70=A71,A71=A72,A72=A73,A73=A74,A74=A75,A75=A76),IF(A76+1&gt;MATCH(0,Input_Lieferant!$B$9:$B$158,-1),"",A76+1),A76),"")</f>
        <v>4</v>
      </c>
      <c r="B77" s="164"/>
      <c r="C77" s="158" t="str">
        <f t="shared" si="2"/>
        <v>001</v>
      </c>
      <c r="D77" s="164"/>
      <c r="E77" s="164"/>
      <c r="F77" s="164"/>
      <c r="G77" s="164"/>
      <c r="H77" s="164"/>
      <c r="I77" s="164"/>
      <c r="J77" s="164"/>
      <c r="K77" s="164"/>
      <c r="L77" s="164"/>
      <c r="M77" s="164"/>
      <c r="N77" s="164"/>
      <c r="O77" s="164"/>
      <c r="P77" s="164"/>
      <c r="Q77" s="164"/>
      <c r="R77" s="164"/>
      <c r="S77" s="164"/>
      <c r="T77" s="164"/>
      <c r="U77" s="164"/>
      <c r="V77" s="164"/>
      <c r="W77" s="164" t="str">
        <f t="shared" si="1"/>
        <v>V_CHEOPS</v>
      </c>
      <c r="X77" s="164"/>
      <c r="Y77" s="164"/>
      <c r="Z77" s="164"/>
      <c r="AA77" s="164"/>
      <c r="AB77" s="164"/>
      <c r="AC77" s="164"/>
      <c r="AD77" s="164"/>
      <c r="AE77" s="164"/>
      <c r="AF77" s="164"/>
      <c r="AG77" s="164"/>
      <c r="AH77" s="164"/>
    </row>
    <row r="78" spans="1:34" x14ac:dyDescent="0.4">
      <c r="A78" s="164">
        <f>IFERROR(IF(AND(A56=A57,A57=A58,A58=A59,A59=A60,A60=A61,A61=A62,A62=A63,A63=A64,A64=A65,A65=A66,A66=A67,A67=A68,A68=A69,A69=A70,A70=A71,A71=A72,A72=A73,A73=A74,A74=A75,A75=A76,A76=A77),IF(A77+1&gt;MATCH(0,Input_Lieferant!$B$9:$B$158,-1),"",A77+1),A77),"")</f>
        <v>4</v>
      </c>
      <c r="B78" s="164"/>
      <c r="C78" s="158" t="str">
        <f t="shared" si="2"/>
        <v>001</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V_SVSAA</v>
      </c>
      <c r="X78" s="164"/>
      <c r="Y78" s="164"/>
      <c r="Z78" s="164"/>
      <c r="AA78" s="164"/>
      <c r="AB78" s="164"/>
      <c r="AC78" s="164"/>
      <c r="AD78" s="164"/>
      <c r="AE78" s="164"/>
      <c r="AF78" s="164"/>
      <c r="AG78" s="164"/>
      <c r="AH78" s="164"/>
    </row>
    <row r="79" spans="1:34" x14ac:dyDescent="0.4">
      <c r="A79" s="164">
        <f>IFERROR(IF(AND(A57=A58,A58=A59,A59=A60,A60=A61,A61=A62,A62=A63,A63=A64,A64=A65,A65=A66,A66=A67,A67=A68,A68=A69,A69=A70,A70=A71,A71=A72,A72=A73,A73=A74,A74=A75,A75=A76,A76=A77,A77=A78),IF(A78+1&gt;MATCH(0,Input_Lieferant!$B$9:$B$158,-1),"",A78+1),A78),"")</f>
        <v>4</v>
      </c>
      <c r="B79" s="164"/>
      <c r="C79" s="158" t="str">
        <f t="shared" si="2"/>
        <v>001</v>
      </c>
      <c r="D79" s="164"/>
      <c r="E79" s="164"/>
      <c r="F79" s="164" t="str">
        <f>IF(A79&lt;&gt;"", IFERROR(ROUND(INDEX(Input_Lieferant!$A$9:$AS$159,MATCH(A79,Input_Lieferant!$B$9:$B$158,0),MATCH(W79,Input_Lieferant!$A$8:$AS$8,0)),2),""), "")&amp;""</f>
        <v>200</v>
      </c>
      <c r="G79" s="164"/>
      <c r="H79" s="164"/>
      <c r="I79" s="164"/>
      <c r="J79" s="164"/>
      <c r="K79" s="164"/>
      <c r="L79" s="164"/>
      <c r="M79" s="164"/>
      <c r="N79" s="164"/>
      <c r="O79" s="164"/>
      <c r="P79" s="164"/>
      <c r="Q79" s="164"/>
      <c r="R79" s="164"/>
      <c r="S79" s="164"/>
      <c r="T79" s="164"/>
      <c r="U79" s="164"/>
      <c r="V79" s="164"/>
      <c r="W79" s="164" t="str">
        <f t="shared" si="1"/>
        <v>V_BEWERTUNGSPREIS</v>
      </c>
      <c r="X79" s="164"/>
      <c r="Y79" s="164"/>
      <c r="Z79" s="164"/>
      <c r="AA79" s="164"/>
      <c r="AB79" s="164"/>
      <c r="AC79" s="164"/>
      <c r="AD79" s="164"/>
      <c r="AE79" s="164"/>
      <c r="AF79" s="164"/>
      <c r="AG79" s="164"/>
      <c r="AH79" s="164"/>
    </row>
    <row r="80" spans="1:34" x14ac:dyDescent="0.4">
      <c r="A80" s="164">
        <f>IFERROR(IF(AND(A58=A59,A59=A60,A60=A61,A61=A62,A62=A63,A63=A64,A64=A65,A65=A66,A66=A67,A67=A68,A68=A69,A69=A70,A70=A71,A71=A72,A72=A73,A73=A74,A74=A75,A75=A76,A76=A77,A77=A78,A78=A79),IF(A79+1&gt;MATCH(0,Input_Lieferant!$B$9:$B$158,-1),"",A79+1),A79),"")</f>
        <v>4</v>
      </c>
      <c r="B80" s="164"/>
      <c r="C80" s="158" t="str">
        <f t="shared" si="2"/>
        <v>001</v>
      </c>
      <c r="D80" s="164"/>
      <c r="E80" s="164"/>
      <c r="F80" s="164" t="str">
        <f>IF(A80&lt;&gt;"", _xlfn.IFNA(INDEX(Input_Lieferant!$A$9:$AS$159,MATCH(A80,Input_Lieferant!$B$9:$B$158,0),MATCH(W80,Input_Lieferant!$A$8:$AS$8,0)),""), "")&amp;""</f>
        <v>CHF</v>
      </c>
      <c r="G80" s="164"/>
      <c r="H80" s="164"/>
      <c r="I80" s="164"/>
      <c r="J80" s="164"/>
      <c r="K80" s="164"/>
      <c r="L80" s="164"/>
      <c r="M80" s="164"/>
      <c r="N80" s="164"/>
      <c r="O80" s="164"/>
      <c r="P80" s="164"/>
      <c r="Q80" s="164"/>
      <c r="R80" s="164"/>
      <c r="S80" s="164"/>
      <c r="T80" s="164"/>
      <c r="U80" s="164"/>
      <c r="V80" s="164"/>
      <c r="W80" s="164" t="str">
        <f t="shared" si="1"/>
        <v>V_WAEHRUNG</v>
      </c>
      <c r="X80" s="164"/>
      <c r="Y80" s="164"/>
      <c r="Z80" s="164"/>
      <c r="AA80" s="164"/>
      <c r="AB80" s="164"/>
      <c r="AC80" s="164"/>
      <c r="AD80" s="164"/>
      <c r="AE80" s="164"/>
      <c r="AF80" s="164"/>
      <c r="AG80" s="164"/>
      <c r="AH80" s="164"/>
    </row>
    <row r="81" spans="1:34" x14ac:dyDescent="0.4">
      <c r="A81" s="164">
        <f>IFERROR(IF(AND(A59=A60,A60=A61,A61=A62,A62=A63,A63=A64,A64=A65,A65=A66,A66=A67,A67=A68,A68=A69,A69=A70,A70=A71,A71=A72,A72=A73,A73=A74,A74=A75,A75=A76,A76=A77,A77=A78,A78=A79,A79=A80),IF(A80+1&gt;MATCH(0,Input_Lieferant!$B$9:$B$158,-1),"",A80+1),A80),"")</f>
        <v>4</v>
      </c>
      <c r="B81" s="164"/>
      <c r="C81" s="158" t="str">
        <f t="shared" si="2"/>
        <v>001</v>
      </c>
      <c r="D81" s="164"/>
      <c r="E81" s="164"/>
      <c r="F81" s="164" t="str">
        <f>IF(A81&lt;&gt;"", _xlfn.IFNA(INDEX(Input_Lieferant!$A$9:$AS$159,MATCH(A81,Input_Lieferant!$B$9:$B$158,0),MATCH(W81,Input_Lieferant!$A$8:$AS$8,0)),""), "")&amp;""</f>
        <v>1</v>
      </c>
      <c r="G81" s="164"/>
      <c r="H81" s="164"/>
      <c r="I81" s="164"/>
      <c r="J81" s="164"/>
      <c r="K81" s="164"/>
      <c r="L81" s="164"/>
      <c r="M81" s="164"/>
      <c r="N81" s="164"/>
      <c r="O81" s="164"/>
      <c r="P81" s="164"/>
      <c r="Q81" s="164"/>
      <c r="R81" s="164"/>
      <c r="S81" s="164"/>
      <c r="T81" s="164"/>
      <c r="U81" s="164"/>
      <c r="V81" s="164"/>
      <c r="W81" s="164" t="str">
        <f t="shared" si="1"/>
        <v>V_PREISEINHEIT</v>
      </c>
      <c r="X81" s="164"/>
      <c r="Y81" s="164"/>
      <c r="Z81" s="164"/>
      <c r="AA81" s="164"/>
      <c r="AB81" s="164"/>
      <c r="AC81" s="164"/>
      <c r="AD81" s="164"/>
      <c r="AE81" s="164"/>
      <c r="AF81" s="164"/>
      <c r="AG81" s="164"/>
      <c r="AH81" s="164"/>
    </row>
    <row r="82" spans="1:34" x14ac:dyDescent="0.4">
      <c r="A82" s="164">
        <f>IFERROR(IF(AND(A60=A61,A61=A62,A62=A63,A63=A64,A64=A65,A65=A66,A66=A67,A67=A68,A68=A69,A69=A70,A70=A71,A71=A72,A72=A73,A73=A74,A74=A75,A75=A76,A76=A77,A77=A78,A78=A79,A79=A80,A80=A81),IF(A81+1&gt;MATCH(0,Input_Lieferant!$B$9:$B$158,-1),"",A81+1),A81),"")</f>
        <v>4</v>
      </c>
      <c r="B82" s="164"/>
      <c r="C82" s="158" t="str">
        <f t="shared" si="2"/>
        <v>001</v>
      </c>
      <c r="D82" s="164"/>
      <c r="E82" s="164"/>
      <c r="F82" s="164">
        <f ca="1">IF(A82&lt;&gt;"",NOW(),"")</f>
        <v>45712.652886226853</v>
      </c>
      <c r="G82" s="164"/>
      <c r="H82" s="164"/>
      <c r="I82" s="164"/>
      <c r="J82" s="164"/>
      <c r="K82" s="164"/>
      <c r="L82" s="164"/>
      <c r="M82" s="164"/>
      <c r="N82" s="164"/>
      <c r="O82" s="164"/>
      <c r="P82" s="164"/>
      <c r="Q82" s="164"/>
      <c r="R82" s="164"/>
      <c r="S82" s="164"/>
      <c r="T82" s="164"/>
      <c r="U82" s="164"/>
      <c r="V82" s="164"/>
      <c r="W82" s="164" t="str">
        <f t="shared" si="1"/>
        <v>V_GUELTIGAB</v>
      </c>
      <c r="X82" s="164"/>
      <c r="Y82" s="164"/>
      <c r="Z82" s="164"/>
      <c r="AA82" s="164"/>
      <c r="AB82" s="164"/>
      <c r="AC82" s="164"/>
      <c r="AD82" s="164"/>
      <c r="AE82" s="164"/>
      <c r="AF82" s="164"/>
      <c r="AG82" s="164"/>
      <c r="AH82" s="164"/>
    </row>
    <row r="83" spans="1:34" x14ac:dyDescent="0.4">
      <c r="A83" s="164">
        <f>IFERROR(IF(AND(A61=A62,A62=A63,A63=A64,A64=A65,A65=A66,A66=A67,A67=A68,A68=A69,A69=A70,A70=A71,A71=A72,A72=A73,A73=A74,A74=A75,A75=A76,A76=A77,A77=A78,A78=A79,A79=A80,A80=A81,A81=A82),IF(A82+1&gt;MATCH(0,Input_Lieferant!$B$9:$B$158,-1),"",A82+1),A82),"")</f>
        <v>4</v>
      </c>
      <c r="B83" s="164"/>
      <c r="C83" s="158" t="str">
        <f t="shared" si="2"/>
        <v>001</v>
      </c>
      <c r="D83" s="164"/>
      <c r="E83" s="164"/>
      <c r="F83" s="164" t="str">
        <f>IF(A83&lt;&gt;"", _xlfn.IFNA(INDEX('Systemmanager - Datenassistent'!$A$9:$AE$159,MATCH(A83,Input_Lieferant!$B$9:$B$158,0),MATCH(W83,'Systemmanager - Datenassistent'!$A$8:$AE$8,0)),""), "")&amp;""</f>
        <v/>
      </c>
      <c r="G83" s="164"/>
      <c r="H83" s="164"/>
      <c r="I83" s="164"/>
      <c r="J83" s="164"/>
      <c r="K83" s="164"/>
      <c r="L83" s="164"/>
      <c r="M83" s="164"/>
      <c r="N83" s="164"/>
      <c r="O83" s="164"/>
      <c r="P83" s="164"/>
      <c r="Q83" s="164"/>
      <c r="R83" s="164"/>
      <c r="S83" s="164"/>
      <c r="T83" s="164"/>
      <c r="U83" s="164"/>
      <c r="V83" s="164"/>
      <c r="W83" s="164" t="str">
        <f t="shared" si="1"/>
        <v>V_MIET_RELEVANZ</v>
      </c>
      <c r="X83" s="164"/>
      <c r="Y83" s="164"/>
      <c r="Z83" s="164"/>
      <c r="AA83" s="164"/>
      <c r="AB83" s="164"/>
      <c r="AC83" s="164"/>
      <c r="AD83" s="164"/>
      <c r="AE83" s="164"/>
      <c r="AF83" s="164"/>
      <c r="AG83" s="164"/>
      <c r="AH83" s="164"/>
    </row>
    <row r="84" spans="1:34" x14ac:dyDescent="0.4">
      <c r="A84" s="164">
        <f>IFERROR(IF(AND(A62=A63,A63=A64,A64=A65,A65=A66,A66=A67,A67=A68,A68=A69,A69=A70,A70=A71,A71=A72,A72=A73,A73=A74,A74=A75,A75=A76,A76=A77,A77=A78,A78=A79,A79=A80,A80=A81,A81=A82,A82=A83),IF(A83+1&gt;MATCH(0,Input_Lieferant!$B$9:$B$158,-1),"",A83+1),A83),"")</f>
        <v>4</v>
      </c>
      <c r="B84" s="164"/>
      <c r="C84" s="158" t="str">
        <f t="shared" si="2"/>
        <v>001</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V_NACHSCHUBKLASSE</v>
      </c>
      <c r="X84" s="164"/>
      <c r="Y84" s="164"/>
      <c r="Z84" s="164"/>
      <c r="AA84" s="164"/>
      <c r="AB84" s="164"/>
      <c r="AC84" s="164"/>
      <c r="AD84" s="164"/>
      <c r="AE84" s="164"/>
      <c r="AF84" s="164"/>
      <c r="AG84" s="164"/>
      <c r="AH84" s="164"/>
    </row>
    <row r="85" spans="1:34" x14ac:dyDescent="0.4">
      <c r="A85" s="164">
        <f>IFERROR(IF(AND(A63=A64,A64=A65,A65=A66,A66=A67,A67=A68,A68=A69,A69=A70,A70=A71,A71=A72,A72=A73,A73=A74,A74=A75,A75=A76,A76=A77,A77=A78,A78=A79,A79=A80,A80=A81,A81=A82,A82=A83,A83=A84),IF(A84+1&gt;MATCH(0,Input_Lieferant!$B$9:$B$158,-1),"",A84+1),A84),"")</f>
        <v>4</v>
      </c>
      <c r="B85" s="164"/>
      <c r="C85" s="158" t="str">
        <f t="shared" si="2"/>
        <v>001</v>
      </c>
      <c r="D85" s="164"/>
      <c r="E85" s="164"/>
      <c r="F85" s="164" t="str">
        <f>IF(A85&lt;&gt;"", _xlfn.IFNA(INDEX(Input_Lieferant!$A$9:$AS$159,MATCH(A85,Input_Lieferant!$B$9:$B$158,0),MATCH(W85,Input_Lieferant!$A$8:$AS$8,0)),""), "")&amp;""</f>
        <v/>
      </c>
      <c r="G85" s="164"/>
      <c r="H85" s="164"/>
      <c r="I85" s="164"/>
      <c r="J85" s="164"/>
      <c r="K85" s="164"/>
      <c r="L85" s="164"/>
      <c r="M85" s="164"/>
      <c r="N85" s="164"/>
      <c r="O85" s="164"/>
      <c r="P85" s="164"/>
      <c r="Q85" s="164"/>
      <c r="R85" s="164"/>
      <c r="S85" s="164"/>
      <c r="T85" s="164"/>
      <c r="U85" s="164"/>
      <c r="V85" s="164"/>
      <c r="W85" s="164" t="str">
        <f t="shared" si="1"/>
        <v>V_LAGERFAEHIGKEIT</v>
      </c>
      <c r="X85" s="164"/>
      <c r="Y85" s="164"/>
      <c r="Z85" s="164"/>
      <c r="AA85" s="164"/>
      <c r="AB85" s="164"/>
      <c r="AC85" s="164"/>
      <c r="AD85" s="164"/>
      <c r="AE85" s="164"/>
      <c r="AF85" s="164"/>
      <c r="AG85" s="164"/>
      <c r="AH85" s="164"/>
    </row>
    <row r="86" spans="1:34" x14ac:dyDescent="0.4">
      <c r="A86" s="164">
        <f>IFERROR(IF(AND(A64=A65,A65=A66,A66=A67,A67=A68,A68=A69,A69=A70,A70=A71,A71=A72,A72=A73,A73=A74,A74=A75,A75=A76,A76=A77,A77=A78,A78=A79,A79=A80,A80=A81,A81=A82,A82=A83,A83=A84,A84=A85),IF(A85+1&gt;MATCH(0,Input_Lieferant!$B$9:$B$158,-1),"",A85+1),A85),"")</f>
        <v>4</v>
      </c>
      <c r="B86" s="164"/>
      <c r="C86" s="158" t="str">
        <f t="shared" si="2"/>
        <v>001</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V_BETRIEBSMITTEL</v>
      </c>
      <c r="X86" s="164"/>
      <c r="Y86" s="164"/>
      <c r="Z86" s="164"/>
      <c r="AA86" s="164"/>
      <c r="AB86" s="164"/>
      <c r="AC86" s="164"/>
      <c r="AD86" s="164"/>
      <c r="AE86" s="164"/>
      <c r="AF86" s="164"/>
      <c r="AG86" s="164"/>
      <c r="AH86" s="164"/>
    </row>
    <row r="87" spans="1:34" x14ac:dyDescent="0.4">
      <c r="A87" s="164">
        <f>IFERROR(IF(AND(A65=A66,A66=A67,A67=A68,A68=A69,A69=A70,A70=A71,A71=A72,A72=A73,A73=A74,A74=A75,A75=A76,A76=A77,A77=A78,A78=A79,A79=A80,A80=A81,A81=A82,A82=A83,A83=A84,A84=A85,A85=A86),IF(A86+1&gt;MATCH(0,Input_Lieferant!$B$9:$B$158,-1),"",A86+1),A86),"")</f>
        <v>4</v>
      </c>
      <c r="B87" s="164"/>
      <c r="C87" s="158" t="str">
        <f t="shared" si="2"/>
        <v>001</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V_SONDERBETRIEBSMITTEL_MKZ</v>
      </c>
      <c r="X87" s="164"/>
      <c r="Y87" s="164"/>
      <c r="Z87" s="164"/>
      <c r="AA87" s="164"/>
      <c r="AB87" s="164"/>
      <c r="AC87" s="164"/>
      <c r="AD87" s="164"/>
      <c r="AE87" s="164"/>
      <c r="AF87" s="164"/>
      <c r="AG87" s="164"/>
      <c r="AH87" s="164"/>
    </row>
    <row r="88" spans="1:34" x14ac:dyDescent="0.4">
      <c r="A88" s="164">
        <f>IFERROR(IF(AND(A66=A67,A67=A68,A68=A69,A69=A70,A70=A71,A71=A72,A72=A73,A73=A74,A74=A75,A75=A76,A76=A77,A77=A78,A78=A79,A79=A80,A80=A81,A81=A82,A82=A83,A83=A84,A84=A85,A85=A86,A86=A87),IF(A87+1&gt;MATCH(0,Input_Lieferant!$B$9:$B$158,-1),"",A87+1),A87),"")</f>
        <v>4</v>
      </c>
      <c r="B88" s="164"/>
      <c r="C88" s="158" t="str">
        <f t="shared" si="2"/>
        <v>001</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164"/>
      <c r="H88" s="164"/>
      <c r="I88" s="164"/>
      <c r="J88" s="164"/>
      <c r="K88" s="164"/>
      <c r="L88" s="164"/>
      <c r="M88" s="164"/>
      <c r="N88" s="164"/>
      <c r="O88" s="164"/>
      <c r="P88" s="164"/>
      <c r="Q88" s="164"/>
      <c r="R88" s="164"/>
      <c r="S88" s="164"/>
      <c r="T88" s="164"/>
      <c r="U88" s="164"/>
      <c r="V88" s="164"/>
      <c r="W88" s="164" t="str">
        <f t="shared" ref="W88:W151" si="3">IF(A88&lt;&gt;"", W66&amp;"","")</f>
        <v>V_SONDERBETRIEBSMITTEL_PRD</v>
      </c>
      <c r="X88" s="164"/>
      <c r="Y88" s="164"/>
      <c r="Z88" s="164"/>
      <c r="AA88" s="164"/>
      <c r="AB88" s="164"/>
      <c r="AC88" s="164"/>
      <c r="AD88" s="164"/>
      <c r="AE88" s="164"/>
      <c r="AF88" s="164"/>
      <c r="AG88" s="164"/>
      <c r="AH88" s="164"/>
    </row>
    <row r="89" spans="1:34" x14ac:dyDescent="0.4">
      <c r="A89" s="164">
        <f>IFERROR(IF(AND(A67=A68,A68=A69,A69=A70,A70=A71,A71=A72,A72=A73,A73=A74,A74=A75,A75=A76,A76=A77,A77=A78,A78=A79,A79=A80,A80=A81,A81=A82,A82=A83,A83=A84,A84=A85,A85=A86,A86=A87,A87=A88),IF(A88+1&gt;MATCH(0,Input_Lieferant!$B$9:$B$158,-1),"",A88+1),A88),"")</f>
        <v>4</v>
      </c>
      <c r="B89" s="164"/>
      <c r="C89" s="158" t="str">
        <f t="shared" si="2"/>
        <v>001</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V_SONDERBETRIEBSMITTEL_TRP</v>
      </c>
      <c r="X89" s="164"/>
      <c r="Y89" s="164"/>
      <c r="Z89" s="164"/>
      <c r="AA89" s="164"/>
      <c r="AB89" s="164"/>
      <c r="AC89" s="164"/>
      <c r="AD89" s="164"/>
      <c r="AE89" s="164"/>
      <c r="AF89" s="164"/>
      <c r="AG89" s="164"/>
      <c r="AH89" s="164"/>
    </row>
    <row r="90" spans="1:34" x14ac:dyDescent="0.4">
      <c r="A90" s="164">
        <f>IFERROR(IF(AND(A68=A69,A69=A70,A70=A71,A71=A72,A72=A73,A73=A74,A74=A75,A75=A76,A76=A77,A77=A78,A78=A79,A79=A80,A80=A81,A81=A82,A82=A83,A83=A84,A84=A85,A85=A86,A86=A87,A87=A88,A88=A89),IF(A89+1&gt;MATCH(0,Input_Lieferant!$B$9:$B$158,-1),"",A89+1),A89),"")</f>
        <v>5</v>
      </c>
      <c r="B90" s="164"/>
      <c r="C90" s="158" t="str">
        <f t="shared" si="2"/>
        <v>001</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V_A_NUMMER</v>
      </c>
      <c r="X90" s="164"/>
      <c r="Y90" s="164"/>
      <c r="Z90" s="164"/>
      <c r="AA90" s="164"/>
      <c r="AB90" s="164"/>
      <c r="AC90" s="164"/>
      <c r="AD90" s="164"/>
      <c r="AE90" s="164"/>
      <c r="AF90" s="164"/>
      <c r="AG90" s="164"/>
      <c r="AH90" s="164"/>
    </row>
    <row r="91" spans="1:34" x14ac:dyDescent="0.4">
      <c r="A91" s="164">
        <f>IFERROR(IF(AND(A69=A70,A70=A71,A71=A72,A72=A73,A73=A74,A74=A75,A75=A76,A76=A77,A77=A78,A78=A79,A79=A80,A80=A81,A81=A82,A82=A83,A83=A84,A84=A85,A85=A86,A86=A87,A87=A88,A88=A89,A89=A90),IF(A90+1&gt;MATCH(0,Input_Lieferant!$B$9:$B$158,-1),"",A90+1),A90),"")</f>
        <v>5</v>
      </c>
      <c r="B91" s="164"/>
      <c r="C91" s="158" t="str">
        <f t="shared" si="2"/>
        <v>001</v>
      </c>
      <c r="D91" s="164"/>
      <c r="E91" s="164"/>
      <c r="F91" s="164" t="str">
        <f>IF(A91&lt;&gt;"", _xlfn.IFNA(INDEX(Grunddaten!$A$9:$S$159,MATCH(A91,Input_Lieferant!$B$9:$B$158,0),MATCH(W91,Grunddaten!$A$8:$M$8,0)),""), "")&amp;""</f>
        <v/>
      </c>
      <c r="G91" s="164"/>
      <c r="H91" s="164"/>
      <c r="I91" s="164"/>
      <c r="J91" s="164"/>
      <c r="K91" s="164"/>
      <c r="L91" s="164"/>
      <c r="M91" s="164"/>
      <c r="N91" s="164"/>
      <c r="O91" s="164"/>
      <c r="P91" s="164"/>
      <c r="Q91" s="164"/>
      <c r="R91" s="164"/>
      <c r="S91" s="164"/>
      <c r="T91" s="164"/>
      <c r="U91" s="164"/>
      <c r="V91" s="164"/>
      <c r="W91" s="164" t="str">
        <f t="shared" si="3"/>
        <v>V_REVFREMD</v>
      </c>
      <c r="X91" s="164"/>
      <c r="Y91" s="164"/>
      <c r="Z91" s="164"/>
      <c r="AA91" s="164"/>
      <c r="AB91" s="164"/>
      <c r="AC91" s="164"/>
      <c r="AD91" s="164"/>
      <c r="AE91" s="164"/>
      <c r="AF91" s="164"/>
      <c r="AG91" s="164"/>
      <c r="AH91" s="164"/>
    </row>
    <row r="92" spans="1:34" x14ac:dyDescent="0.4">
      <c r="A92" s="164">
        <f>IFERROR(IF(AND(A70=A71,A71=A72,A72=A73,A73=A74,A74=A75,A75=A76,A76=A77,A77=A78,A78=A79,A79=A80,A80=A81,A81=A82,A82=A83,A83=A84,A84=A85,A85=A86,A86=A87,A87=A88,A88=A89,A89=A90,A90=A91),IF(A91+1&gt;MATCH(0,Input_Lieferant!$B$9:$B$158,-1),"",A91+1),A91),"")</f>
        <v>5</v>
      </c>
      <c r="B92" s="164"/>
      <c r="C92" s="158" t="str">
        <f t="shared" si="2"/>
        <v>001</v>
      </c>
      <c r="D92" s="164"/>
      <c r="E92" s="164"/>
      <c r="F92" s="164" t="str">
        <f>IF(A92&lt;&gt;"", _xlfn.IFNA(INDEX(Grunddaten!$A$9:$S$159,MATCH(A92,Input_Lieferant!$B$9:$B$158,0),MATCH(W92,Grunddaten!$A$8:$M$8,0)),""), "")&amp;""</f>
        <v/>
      </c>
      <c r="G92" s="164"/>
      <c r="H92" s="164"/>
      <c r="I92" s="164"/>
      <c r="J92" s="164"/>
      <c r="K92" s="164"/>
      <c r="L92" s="164"/>
      <c r="M92" s="164"/>
      <c r="N92" s="164"/>
      <c r="O92" s="164"/>
      <c r="P92" s="164"/>
      <c r="Q92" s="164"/>
      <c r="R92" s="164"/>
      <c r="S92" s="164"/>
      <c r="T92" s="164"/>
      <c r="U92" s="164"/>
      <c r="V92" s="164"/>
      <c r="W92" s="164" t="str">
        <f t="shared" si="3"/>
        <v>V_REVEIGEN</v>
      </c>
      <c r="X92" s="164"/>
      <c r="Y92" s="164"/>
      <c r="Z92" s="164"/>
      <c r="AA92" s="164"/>
      <c r="AB92" s="164"/>
      <c r="AC92" s="164"/>
      <c r="AD92" s="164"/>
      <c r="AE92" s="164"/>
      <c r="AF92" s="164"/>
      <c r="AG92" s="164"/>
      <c r="AH92" s="164"/>
    </row>
    <row r="93" spans="1:34" x14ac:dyDescent="0.4">
      <c r="A93" s="164">
        <f>IFERROR(IF(AND(A71=A72,A72=A73,A73=A74,A74=A75,A75=A76,A76=A77,A77=A78,A78=A79,A79=A80,A80=A81,A81=A82,A82=A83,A83=A84,A84=A85,A85=A86,A86=A87,A87=A88,A88=A89,A89=A90,A90=A91,A91=A92),IF(A92+1&gt;MATCH(0,Input_Lieferant!$B$9:$B$158,-1),"",A92+1),A92),"")</f>
        <v>5</v>
      </c>
      <c r="B93" s="164"/>
      <c r="C93" s="158" t="str">
        <f t="shared" si="2"/>
        <v>001</v>
      </c>
      <c r="D93" s="164"/>
      <c r="E93" s="164"/>
      <c r="F93" s="164" t="str">
        <f>IF(A93&lt;&gt;"", _xlfn.IFNA(INDEX('Systemmanager - Datenassistent'!$A$9:$AE$159,MATCH(A93,Input_Lieferant!$B$9:$B$158,0),MATCH(W93,'Systemmanager - Datenassistent'!$A$8:$AE$8,0)),""), "")&amp;""</f>
        <v/>
      </c>
      <c r="G93" s="164"/>
      <c r="H93" s="164"/>
      <c r="I93" s="164"/>
      <c r="J93" s="164"/>
      <c r="K93" s="164"/>
      <c r="L93" s="164"/>
      <c r="M93" s="164"/>
      <c r="N93" s="164"/>
      <c r="O93" s="164"/>
      <c r="P93" s="164"/>
      <c r="Q93" s="164"/>
      <c r="R93" s="164"/>
      <c r="S93" s="164"/>
      <c r="T93" s="164"/>
      <c r="U93" s="164"/>
      <c r="V93" s="164"/>
      <c r="W93" s="164" t="str">
        <f t="shared" si="3"/>
        <v>V_SYSTEMMANAGER</v>
      </c>
      <c r="X93" s="164"/>
      <c r="Y93" s="164"/>
      <c r="Z93" s="164"/>
      <c r="AA93" s="164"/>
      <c r="AB93" s="164"/>
      <c r="AC93" s="164"/>
      <c r="AD93" s="164"/>
      <c r="AE93" s="164"/>
      <c r="AF93" s="164"/>
      <c r="AG93" s="164"/>
      <c r="AH93" s="164"/>
    </row>
    <row r="94" spans="1:34" x14ac:dyDescent="0.4">
      <c r="A94" s="164">
        <f>IFERROR(IF(AND(A72=A73,A73=A74,A74=A75,A75=A76,A76=A77,A77=A78,A78=A79,A79=A80,A80=A81,A81=A82,A82=A83,A83=A84,A84=A85,A85=A86,A86=A87,A87=A88,A88=A89,A89=A90,A90=A91,A91=A92,A92=A93),IF(A93+1&gt;MATCH(0,Input_Lieferant!$B$9:$B$158,-1),"",A93+1),A93),"")</f>
        <v>5</v>
      </c>
      <c r="B94" s="164"/>
      <c r="C94" s="158" t="str">
        <f t="shared" si="2"/>
        <v>001</v>
      </c>
      <c r="D94" s="164"/>
      <c r="E94" s="164"/>
      <c r="F94" s="164" t="str">
        <f>IF(A94&lt;&gt;"", _xlfn.IFNA(INDEX(Grunddaten!$A$9:$S$159,MATCH(A94,Input_Lieferant!$B$9:$B$158,0),MATCH(W94,Grunddaten!$A$8:$M$8,0)),""), "")&amp;""</f>
        <v>U</v>
      </c>
      <c r="G94" s="164"/>
      <c r="H94" s="164"/>
      <c r="I94" s="164"/>
      <c r="J94" s="164"/>
      <c r="K94" s="164"/>
      <c r="L94" s="164"/>
      <c r="M94" s="164"/>
      <c r="N94" s="164"/>
      <c r="O94" s="164"/>
      <c r="P94" s="164"/>
      <c r="Q94" s="164"/>
      <c r="R94" s="164"/>
      <c r="S94" s="164"/>
      <c r="T94" s="164"/>
      <c r="U94" s="164"/>
      <c r="V94" s="164"/>
      <c r="W94" s="164" t="str">
        <f t="shared" si="3"/>
        <v>V_UEBERSETZUNG</v>
      </c>
      <c r="X94" s="164"/>
      <c r="Y94" s="164"/>
      <c r="Z94" s="164"/>
      <c r="AA94" s="164"/>
      <c r="AB94" s="164"/>
      <c r="AC94" s="164"/>
      <c r="AD94" s="164"/>
      <c r="AE94" s="164"/>
      <c r="AF94" s="164"/>
      <c r="AG94" s="164"/>
      <c r="AH94" s="164"/>
    </row>
    <row r="95" spans="1:34" x14ac:dyDescent="0.4">
      <c r="A95" s="164">
        <f>IFERROR(IF(AND(A73=A74,A74=A75,A75=A76,A76=A77,A77=A78,A78=A79,A79=A80,A80=A81,A81=A82,A82=A83,A83=A84,A84=A85,A85=A86,A86=A87,A87=A88,A88=A89,A89=A90,A90=A91,A91=A92,A92=A93,A93=A94),IF(A94+1&gt;MATCH(0,Input_Lieferant!$B$9:$B$158,-1),"",A94+1),A94),"")</f>
        <v>5</v>
      </c>
      <c r="B95" s="164"/>
      <c r="C95" s="158" t="str">
        <f t="shared" si="2"/>
        <v>001</v>
      </c>
      <c r="D95" s="164"/>
      <c r="E95" s="164"/>
      <c r="F95" s="164" t="str">
        <f>IF(A95&lt;&gt;"", _xlfn.IFNA(INDEX('Systemmanager - Datenassistent'!$A$9:$AE$159,MATCH(A95,Input_Lieferant!$B$9:$B$158,0),MATCH(W95,'Systemmanager - Datenassistent'!$A$8:$AE$8,0)),""), "")&amp;""</f>
        <v/>
      </c>
      <c r="G95" s="164"/>
      <c r="H95" s="164"/>
      <c r="I95" s="164"/>
      <c r="J95" s="164"/>
      <c r="K95" s="164"/>
      <c r="L95" s="164"/>
      <c r="M95" s="164"/>
      <c r="N95" s="164"/>
      <c r="O95" s="164"/>
      <c r="P95" s="164"/>
      <c r="Q95" s="164"/>
      <c r="R95" s="164"/>
      <c r="S95" s="164"/>
      <c r="T95" s="164"/>
      <c r="U95" s="164"/>
      <c r="V95" s="164"/>
      <c r="W95" s="164" t="str">
        <f t="shared" si="3"/>
        <v>V_KENNZIFFER</v>
      </c>
      <c r="X95" s="164"/>
      <c r="Y95" s="164"/>
      <c r="Z95" s="164"/>
      <c r="AA95" s="164"/>
      <c r="AB95" s="164"/>
      <c r="AC95" s="164"/>
      <c r="AD95" s="164"/>
      <c r="AE95" s="164"/>
      <c r="AF95" s="164"/>
      <c r="AG95" s="164"/>
      <c r="AH95" s="164"/>
    </row>
    <row r="96" spans="1:34" x14ac:dyDescent="0.4">
      <c r="A96" s="164">
        <f>IFERROR(IF(AND(A74=A75,A75=A76,A76=A77,A77=A78,A78=A79,A79=A80,A80=A81,A81=A82,A82=A83,A83=A84,A84=A85,A85=A86,A86=A87,A87=A88,A88=A89,A89=A90,A90=A91,A91=A92,A92=A93,A93=A94,A94=A95),IF(A95+1&gt;MATCH(0,Input_Lieferant!$B$9:$B$158,-1),"",A95+1),A95),"")</f>
        <v>5</v>
      </c>
      <c r="B96" s="164"/>
      <c r="C96" s="158" t="str">
        <f t="shared" si="2"/>
        <v>001</v>
      </c>
      <c r="D96" s="164"/>
      <c r="E96" s="164"/>
      <c r="F96" s="164" t="str">
        <f>IF(A96&lt;&gt;"", _xlfn.IFNA(INDEX('Systemmanager - Datenassistent'!$A$9:$AE$159,MATCH(A96,Input_Lieferant!$B$9:$B$158,0),MATCH(W96,'Systemmanager - Datenassistent'!$A$8:$AE$8,0)),""), "")&amp;""</f>
        <v/>
      </c>
      <c r="G96" s="164"/>
      <c r="H96" s="164"/>
      <c r="I96" s="164"/>
      <c r="J96" s="164"/>
      <c r="K96" s="164"/>
      <c r="L96" s="164"/>
      <c r="M96" s="164"/>
      <c r="N96" s="164"/>
      <c r="O96" s="164"/>
      <c r="P96" s="164"/>
      <c r="Q96" s="164"/>
      <c r="R96" s="164"/>
      <c r="S96" s="164"/>
      <c r="T96" s="164"/>
      <c r="U96" s="164"/>
      <c r="V96" s="164"/>
      <c r="W96" s="164" t="str">
        <f t="shared" si="3"/>
        <v>V_NEXT_HIGHER</v>
      </c>
      <c r="X96" s="164"/>
      <c r="Y96" s="164"/>
      <c r="Z96" s="164"/>
      <c r="AA96" s="164"/>
      <c r="AB96" s="164"/>
      <c r="AC96" s="164"/>
      <c r="AD96" s="164"/>
      <c r="AE96" s="164"/>
      <c r="AF96" s="164"/>
      <c r="AG96" s="164"/>
      <c r="AH96" s="164"/>
    </row>
    <row r="97" spans="1:34" x14ac:dyDescent="0.4">
      <c r="A97" s="164">
        <f>IFERROR(IF(AND(A75=A76,A76=A77,A77=A78,A78=A79,A79=A80,A80=A81,A81=A82,A82=A83,A83=A84,A84=A85,A85=A86,A86=A87,A87=A88,A88=A89,A89=A90,A90=A91,A91=A92,A92=A93,A93=A94,A94=A95,A95=A96),IF(A96+1&gt;MATCH(0,Input_Lieferant!$B$9:$B$158,-1),"",A96+1),A96),"")</f>
        <v>5</v>
      </c>
      <c r="B97" s="164"/>
      <c r="C97" s="158" t="str">
        <f t="shared" si="2"/>
        <v>001</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V_ZERTFLUG</v>
      </c>
      <c r="X97" s="164"/>
      <c r="Y97" s="164"/>
      <c r="Z97" s="164"/>
      <c r="AA97" s="164"/>
      <c r="AB97" s="164"/>
      <c r="AC97" s="164"/>
      <c r="AD97" s="164"/>
      <c r="AE97" s="164"/>
      <c r="AF97" s="164"/>
      <c r="AG97" s="164"/>
      <c r="AH97" s="164"/>
    </row>
    <row r="98" spans="1:34" x14ac:dyDescent="0.4">
      <c r="A98" s="164">
        <f>IFERROR(IF(AND(A76=A77,A77=A78,A78=A79,A79=A80,A80=A81,A81=A82,A82=A83,A83=A84,A84=A85,A85=A86,A86=A87,A87=A88,A88=A89,A89=A90,A90=A91,A91=A92,A92=A93,A93=A94,A94=A95,A95=A96,A96=A97),IF(A97+1&gt;MATCH(0,Input_Lieferant!$B$9:$B$158,-1),"",A97+1),A97),"")</f>
        <v>5</v>
      </c>
      <c r="B98" s="164"/>
      <c r="C98" s="158" t="str">
        <f t="shared" si="2"/>
        <v>001</v>
      </c>
      <c r="D98" s="164"/>
      <c r="E98" s="164"/>
      <c r="F98" s="164" t="str">
        <f>IF(A98&lt;&gt;"", _xlfn.IFNA(INDEX('Systemmanager - Datenassistent'!$A$9:$AE$159,MATCH(A98,Input_Lieferant!$B$9:$B$158,0),MATCH(W98,'Systemmanager - Datenassistent'!$A$8:$AE$8,0)),""), "")&amp;""</f>
        <v/>
      </c>
      <c r="G98" s="164"/>
      <c r="H98" s="164"/>
      <c r="I98" s="164"/>
      <c r="J98" s="164"/>
      <c r="K98" s="164"/>
      <c r="L98" s="164"/>
      <c r="M98" s="164"/>
      <c r="N98" s="164"/>
      <c r="O98" s="164"/>
      <c r="P98" s="164"/>
      <c r="Q98" s="164"/>
      <c r="R98" s="164"/>
      <c r="S98" s="164"/>
      <c r="T98" s="164"/>
      <c r="U98" s="164"/>
      <c r="V98" s="164"/>
      <c r="W98" s="164" t="str">
        <f t="shared" si="3"/>
        <v>V_APM</v>
      </c>
      <c r="X98" s="164"/>
      <c r="Y98" s="164"/>
      <c r="Z98" s="164"/>
      <c r="AA98" s="164"/>
      <c r="AB98" s="164"/>
      <c r="AC98" s="164"/>
      <c r="AD98" s="164"/>
      <c r="AE98" s="164"/>
      <c r="AF98" s="164"/>
      <c r="AG98" s="164"/>
      <c r="AH98" s="164"/>
    </row>
    <row r="99" spans="1:34" x14ac:dyDescent="0.4">
      <c r="A99" s="164">
        <f>IFERROR(IF(AND(A77=A78,A78=A79,A79=A80,A80=A81,A81=A82,A82=A83,A83=A84,A84=A85,A85=A86,A86=A87,A87=A88,A88=A89,A89=A90,A90=A91,A91=A92,A92=A93,A93=A94,A94=A95,A95=A96,A96=A97,A97=A98),IF(A98+1&gt;MATCH(0,Input_Lieferant!$B$9:$B$158,-1),"",A98+1),A98),"")</f>
        <v>5</v>
      </c>
      <c r="B99" s="164"/>
      <c r="C99" s="158" t="str">
        <f t="shared" si="2"/>
        <v>001</v>
      </c>
      <c r="D99" s="164"/>
      <c r="E99" s="164"/>
      <c r="F99" s="164"/>
      <c r="G99" s="164"/>
      <c r="H99" s="164"/>
      <c r="I99" s="164"/>
      <c r="J99" s="164"/>
      <c r="K99" s="164"/>
      <c r="L99" s="164"/>
      <c r="M99" s="164"/>
      <c r="N99" s="164"/>
      <c r="O99" s="164"/>
      <c r="P99" s="164"/>
      <c r="Q99" s="164"/>
      <c r="R99" s="164"/>
      <c r="S99" s="164"/>
      <c r="T99" s="164"/>
      <c r="U99" s="164"/>
      <c r="V99" s="164"/>
      <c r="W99" s="164" t="str">
        <f t="shared" si="3"/>
        <v>V_CHEOPS</v>
      </c>
      <c r="X99" s="164"/>
      <c r="Y99" s="164"/>
      <c r="Z99" s="164"/>
      <c r="AA99" s="164"/>
      <c r="AB99" s="164"/>
      <c r="AC99" s="164"/>
      <c r="AD99" s="164"/>
      <c r="AE99" s="164"/>
      <c r="AF99" s="164"/>
      <c r="AG99" s="164"/>
      <c r="AH99" s="164"/>
    </row>
    <row r="100" spans="1:34" x14ac:dyDescent="0.4">
      <c r="A100" s="164">
        <f>IFERROR(IF(AND(A78=A79,A79=A80,A80=A81,A81=A82,A82=A83,A83=A84,A84=A85,A85=A86,A86=A87,A87=A88,A88=A89,A89=A90,A90=A91,A91=A92,A92=A93,A93=A94,A94=A95,A95=A96,A96=A97,A97=A98,A98=A99),IF(A99+1&gt;MATCH(0,Input_Lieferant!$B$9:$B$158,-1),"",A99+1),A99),"")</f>
        <v>5</v>
      </c>
      <c r="B100" s="164"/>
      <c r="C100" s="158" t="str">
        <f t="shared" si="2"/>
        <v>001</v>
      </c>
      <c r="D100" s="164"/>
      <c r="E100" s="164"/>
      <c r="F100" s="164" t="str">
        <f>IF(A100&lt;&gt;"", _xlfn.IFNA(INDEX('Systemmanager - Datenassistent'!$A$9:$AE$159,MATCH(A100,Input_Lieferant!$B$9:$B$158,0),MATCH(W100,'Systemmanager - Datenassistent'!$A$8:$AE$8,0)),""), "")&amp;""</f>
        <v/>
      </c>
      <c r="G100" s="164"/>
      <c r="H100" s="164"/>
      <c r="I100" s="164"/>
      <c r="J100" s="164"/>
      <c r="K100" s="164"/>
      <c r="L100" s="164"/>
      <c r="M100" s="164"/>
      <c r="N100" s="164"/>
      <c r="O100" s="164"/>
      <c r="P100" s="164"/>
      <c r="Q100" s="164"/>
      <c r="R100" s="164"/>
      <c r="S100" s="164"/>
      <c r="T100" s="164"/>
      <c r="U100" s="164"/>
      <c r="V100" s="164"/>
      <c r="W100" s="164" t="str">
        <f t="shared" si="3"/>
        <v>V_SVSAA</v>
      </c>
      <c r="X100" s="164"/>
      <c r="Y100" s="164"/>
      <c r="Z100" s="164"/>
      <c r="AA100" s="164"/>
      <c r="AB100" s="164"/>
      <c r="AC100" s="164"/>
      <c r="AD100" s="164"/>
      <c r="AE100" s="164"/>
      <c r="AF100" s="164"/>
      <c r="AG100" s="164"/>
      <c r="AH100" s="164"/>
    </row>
    <row r="101" spans="1:34" x14ac:dyDescent="0.4">
      <c r="A101" s="164">
        <f>IFERROR(IF(AND(A79=A80,A80=A81,A81=A82,A82=A83,A83=A84,A84=A85,A85=A86,A86=A87,A87=A88,A88=A89,A89=A90,A90=A91,A91=A92,A92=A93,A93=A94,A94=A95,A95=A96,A96=A97,A97=A98,A98=A99,A99=A100),IF(A100+1&gt;MATCH(0,Input_Lieferant!$B$9:$B$158,-1),"",A100+1),A100),"")</f>
        <v>5</v>
      </c>
      <c r="B101" s="164"/>
      <c r="C101" s="158" t="str">
        <f t="shared" si="2"/>
        <v>001</v>
      </c>
      <c r="D101" s="164"/>
      <c r="E101" s="164"/>
      <c r="F101" s="164" t="str">
        <f>IF(A101&lt;&gt;"", IFERROR(ROUND(INDEX(Input_Lieferant!$A$9:$AS$159,MATCH(A101,Input_Lieferant!$B$9:$B$158,0),MATCH(W101,Input_Lieferant!$A$8:$AS$8,0)),2),""), "")&amp;""</f>
        <v>200</v>
      </c>
      <c r="G101" s="164"/>
      <c r="H101" s="164"/>
      <c r="I101" s="164"/>
      <c r="J101" s="164"/>
      <c r="K101" s="164"/>
      <c r="L101" s="164"/>
      <c r="M101" s="164"/>
      <c r="N101" s="164"/>
      <c r="O101" s="164"/>
      <c r="P101" s="164"/>
      <c r="Q101" s="164"/>
      <c r="R101" s="164"/>
      <c r="S101" s="164"/>
      <c r="T101" s="164"/>
      <c r="U101" s="164"/>
      <c r="V101" s="164"/>
      <c r="W101" s="164" t="str">
        <f t="shared" si="3"/>
        <v>V_BEWERTUNGSPREIS</v>
      </c>
      <c r="X101" s="164"/>
      <c r="Y101" s="164"/>
      <c r="Z101" s="164"/>
      <c r="AA101" s="164"/>
      <c r="AB101" s="164"/>
      <c r="AC101" s="164"/>
      <c r="AD101" s="164"/>
      <c r="AE101" s="164"/>
      <c r="AF101" s="164"/>
      <c r="AG101" s="164"/>
      <c r="AH101" s="164"/>
    </row>
    <row r="102" spans="1:34" x14ac:dyDescent="0.4">
      <c r="A102" s="164">
        <f>IFERROR(IF(AND(A80=A81,A81=A82,A82=A83,A83=A84,A84=A85,A85=A86,A86=A87,A87=A88,A88=A89,A89=A90,A90=A91,A91=A92,A92=A93,A93=A94,A94=A95,A95=A96,A96=A97,A97=A98,A98=A99,A99=A100,A100=A101),IF(A101+1&gt;MATCH(0,Input_Lieferant!$B$9:$B$158,-1),"",A101+1),A101),"")</f>
        <v>5</v>
      </c>
      <c r="B102" s="164"/>
      <c r="C102" s="158" t="str">
        <f t="shared" si="2"/>
        <v>001</v>
      </c>
      <c r="D102" s="164"/>
      <c r="E102" s="164"/>
      <c r="F102" s="164" t="str">
        <f>IF(A102&lt;&gt;"", _xlfn.IFNA(INDEX(Input_Lieferant!$A$9:$AS$159,MATCH(A102,Input_Lieferant!$B$9:$B$158,0),MATCH(W102,Input_Lieferant!$A$8:$AS$8,0)),""), "")&amp;""</f>
        <v>CHF</v>
      </c>
      <c r="G102" s="164"/>
      <c r="H102" s="164"/>
      <c r="I102" s="164"/>
      <c r="J102" s="164"/>
      <c r="K102" s="164"/>
      <c r="L102" s="164"/>
      <c r="M102" s="164"/>
      <c r="N102" s="164"/>
      <c r="O102" s="164"/>
      <c r="P102" s="164"/>
      <c r="Q102" s="164"/>
      <c r="R102" s="164"/>
      <c r="S102" s="164"/>
      <c r="T102" s="164"/>
      <c r="U102" s="164"/>
      <c r="V102" s="164"/>
      <c r="W102" s="164" t="str">
        <f t="shared" si="3"/>
        <v>V_WAEHRUNG</v>
      </c>
      <c r="X102" s="164"/>
      <c r="Y102" s="164"/>
      <c r="Z102" s="164"/>
      <c r="AA102" s="164"/>
      <c r="AB102" s="164"/>
      <c r="AC102" s="164"/>
      <c r="AD102" s="164"/>
      <c r="AE102" s="164"/>
      <c r="AF102" s="164"/>
      <c r="AG102" s="164"/>
      <c r="AH102" s="164"/>
    </row>
    <row r="103" spans="1:34" x14ac:dyDescent="0.4">
      <c r="A103" s="164">
        <f>IFERROR(IF(AND(A81=A82,A82=A83,A83=A84,A84=A85,A85=A86,A86=A87,A87=A88,A88=A89,A89=A90,A90=A91,A91=A92,A92=A93,A93=A94,A94=A95,A95=A96,A96=A97,A97=A98,A98=A99,A99=A100,A100=A101,A101=A102),IF(A102+1&gt;MATCH(0,Input_Lieferant!$B$9:$B$158,-1),"",A102+1),A102),"")</f>
        <v>5</v>
      </c>
      <c r="B103" s="164"/>
      <c r="C103" s="158" t="str">
        <f t="shared" si="2"/>
        <v>001</v>
      </c>
      <c r="D103" s="164"/>
      <c r="E103" s="164"/>
      <c r="F103" s="164" t="str">
        <f>IF(A103&lt;&gt;"", _xlfn.IFNA(INDEX(Input_Lieferant!$A$9:$AS$159,MATCH(A103,Input_Lieferant!$B$9:$B$158,0),MATCH(W103,Input_Lieferant!$A$8:$AS$8,0)),""), "")&amp;""</f>
        <v>1</v>
      </c>
      <c r="G103" s="164"/>
      <c r="H103" s="164"/>
      <c r="I103" s="164"/>
      <c r="J103" s="164"/>
      <c r="K103" s="164"/>
      <c r="L103" s="164"/>
      <c r="M103" s="164"/>
      <c r="N103" s="164"/>
      <c r="O103" s="164"/>
      <c r="P103" s="164"/>
      <c r="Q103" s="164"/>
      <c r="R103" s="164"/>
      <c r="S103" s="164"/>
      <c r="T103" s="164"/>
      <c r="U103" s="164"/>
      <c r="V103" s="164"/>
      <c r="W103" s="164" t="str">
        <f t="shared" si="3"/>
        <v>V_PREISEINHEIT</v>
      </c>
      <c r="X103" s="164"/>
      <c r="Y103" s="164"/>
      <c r="Z103" s="164"/>
      <c r="AA103" s="164"/>
      <c r="AB103" s="164"/>
      <c r="AC103" s="164"/>
      <c r="AD103" s="164"/>
      <c r="AE103" s="164"/>
      <c r="AF103" s="164"/>
      <c r="AG103" s="164"/>
      <c r="AH103" s="164"/>
    </row>
    <row r="104" spans="1:34" x14ac:dyDescent="0.4">
      <c r="A104" s="164">
        <f>IFERROR(IF(AND(A82=A83,A83=A84,A84=A85,A85=A86,A86=A87,A87=A88,A88=A89,A89=A90,A90=A91,A91=A92,A92=A93,A93=A94,A94=A95,A95=A96,A96=A97,A97=A98,A98=A99,A99=A100,A100=A101,A101=A102,A102=A103),IF(A103+1&gt;MATCH(0,Input_Lieferant!$B$9:$B$158,-1),"",A103+1),A103),"")</f>
        <v>5</v>
      </c>
      <c r="B104" s="164"/>
      <c r="C104" s="158" t="str">
        <f t="shared" si="2"/>
        <v>001</v>
      </c>
      <c r="D104" s="164"/>
      <c r="E104" s="164"/>
      <c r="F104" s="164">
        <f ca="1">IF(A104&lt;&gt;"",NOW(),"")</f>
        <v>45712.652886226853</v>
      </c>
      <c r="G104" s="164"/>
      <c r="H104" s="164"/>
      <c r="I104" s="164"/>
      <c r="J104" s="164"/>
      <c r="K104" s="164"/>
      <c r="L104" s="164"/>
      <c r="M104" s="164"/>
      <c r="N104" s="164"/>
      <c r="O104" s="164"/>
      <c r="P104" s="164"/>
      <c r="Q104" s="164"/>
      <c r="R104" s="164"/>
      <c r="S104" s="164"/>
      <c r="T104" s="164"/>
      <c r="U104" s="164"/>
      <c r="V104" s="164"/>
      <c r="W104" s="164" t="str">
        <f t="shared" si="3"/>
        <v>V_GUELTIGAB</v>
      </c>
      <c r="X104" s="164"/>
      <c r="Y104" s="164"/>
      <c r="Z104" s="164"/>
      <c r="AA104" s="164"/>
      <c r="AB104" s="164"/>
      <c r="AC104" s="164"/>
      <c r="AD104" s="164"/>
      <c r="AE104" s="164"/>
      <c r="AF104" s="164"/>
      <c r="AG104" s="164"/>
      <c r="AH104" s="164"/>
    </row>
    <row r="105" spans="1:34" x14ac:dyDescent="0.4">
      <c r="A105" s="164">
        <f>IFERROR(IF(AND(A83=A84,A84=A85,A85=A86,A86=A87,A87=A88,A88=A89,A89=A90,A90=A91,A91=A92,A92=A93,A93=A94,A94=A95,A95=A96,A96=A97,A97=A98,A98=A99,A99=A100,A100=A101,A101=A102,A102=A103,A103=A104),IF(A104+1&gt;MATCH(0,Input_Lieferant!$B$9:$B$158,-1),"",A104+1),A104),"")</f>
        <v>5</v>
      </c>
      <c r="B105" s="164"/>
      <c r="C105" s="158" t="str">
        <f t="shared" si="2"/>
        <v>001</v>
      </c>
      <c r="D105" s="164"/>
      <c r="E105" s="164"/>
      <c r="F105" s="164" t="str">
        <f>IF(A105&lt;&gt;"", _xlfn.IFNA(INDEX('Systemmanager - Datenassistent'!$A$9:$AE$159,MATCH(A105,Input_Lieferant!$B$9:$B$158,0),MATCH(W105,'Systemmanager - Datenassistent'!$A$8:$AE$8,0)),""), "")&amp;""</f>
        <v/>
      </c>
      <c r="G105" s="164"/>
      <c r="H105" s="164"/>
      <c r="I105" s="164"/>
      <c r="J105" s="164"/>
      <c r="K105" s="164"/>
      <c r="L105" s="164"/>
      <c r="M105" s="164"/>
      <c r="N105" s="164"/>
      <c r="O105" s="164"/>
      <c r="P105" s="164"/>
      <c r="Q105" s="164"/>
      <c r="R105" s="164"/>
      <c r="S105" s="164"/>
      <c r="T105" s="164"/>
      <c r="U105" s="164"/>
      <c r="V105" s="164"/>
      <c r="W105" s="164" t="str">
        <f t="shared" si="3"/>
        <v>V_MIET_RELEVANZ</v>
      </c>
      <c r="X105" s="164"/>
      <c r="Y105" s="164"/>
      <c r="Z105" s="164"/>
      <c r="AA105" s="164"/>
      <c r="AB105" s="164"/>
      <c r="AC105" s="164"/>
      <c r="AD105" s="164"/>
      <c r="AE105" s="164"/>
      <c r="AF105" s="164"/>
      <c r="AG105" s="164"/>
      <c r="AH105" s="164"/>
    </row>
    <row r="106" spans="1:34" x14ac:dyDescent="0.4">
      <c r="A106" s="164">
        <f>IFERROR(IF(AND(A84=A85,A85=A86,A86=A87,A87=A88,A88=A89,A89=A90,A90=A91,A91=A92,A92=A93,A93=A94,A94=A95,A95=A96,A96=A97,A97=A98,A98=A99,A99=A100,A100=A101,A101=A102,A102=A103,A103=A104,A104=A105),IF(A105+1&gt;MATCH(0,Input_Lieferant!$B$9:$B$158,-1),"",A105+1),A105),"")</f>
        <v>5</v>
      </c>
      <c r="B106" s="164"/>
      <c r="C106" s="158" t="str">
        <f t="shared" si="2"/>
        <v>001</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V_NACHSCHUBKLASSE</v>
      </c>
      <c r="X106" s="164"/>
      <c r="Y106" s="164"/>
      <c r="Z106" s="164"/>
      <c r="AA106" s="164"/>
      <c r="AB106" s="164"/>
      <c r="AC106" s="164"/>
      <c r="AD106" s="164"/>
      <c r="AE106" s="164"/>
      <c r="AF106" s="164"/>
      <c r="AG106" s="164"/>
      <c r="AH106" s="164"/>
    </row>
    <row r="107" spans="1:34" x14ac:dyDescent="0.4">
      <c r="A107" s="164">
        <f>IFERROR(IF(AND(A85=A86,A86=A87,A87=A88,A88=A89,A89=A90,A90=A91,A91=A92,A92=A93,A93=A94,A94=A95,A95=A96,A96=A97,A97=A98,A98=A99,A99=A100,A100=A101,A101=A102,A102=A103,A103=A104,A104=A105,A105=A106),IF(A106+1&gt;MATCH(0,Input_Lieferant!$B$9:$B$158,-1),"",A106+1),A106),"")</f>
        <v>5</v>
      </c>
      <c r="B107" s="164"/>
      <c r="C107" s="158" t="str">
        <f t="shared" si="2"/>
        <v>001</v>
      </c>
      <c r="D107" s="164"/>
      <c r="E107" s="164"/>
      <c r="F107" s="164" t="str">
        <f>IF(A107&lt;&gt;"", _xlfn.IFNA(INDEX(Input_Lieferant!$A$9:$AS$159,MATCH(A107,Input_Lieferant!$B$9:$B$158,0),MATCH(W107,Input_Lieferant!$A$8:$AS$8,0)),""), "")&amp;""</f>
        <v/>
      </c>
      <c r="G107" s="164"/>
      <c r="H107" s="164"/>
      <c r="I107" s="164"/>
      <c r="J107" s="164"/>
      <c r="K107" s="164"/>
      <c r="L107" s="164"/>
      <c r="M107" s="164"/>
      <c r="N107" s="164"/>
      <c r="O107" s="164"/>
      <c r="P107" s="164"/>
      <c r="Q107" s="164"/>
      <c r="R107" s="164"/>
      <c r="S107" s="164"/>
      <c r="T107" s="164"/>
      <c r="U107" s="164"/>
      <c r="V107" s="164"/>
      <c r="W107" s="164" t="str">
        <f t="shared" si="3"/>
        <v>V_LAGERFAEHIGKEIT</v>
      </c>
      <c r="X107" s="164"/>
      <c r="Y107" s="164"/>
      <c r="Z107" s="164"/>
      <c r="AA107" s="164"/>
      <c r="AB107" s="164"/>
      <c r="AC107" s="164"/>
      <c r="AD107" s="164"/>
      <c r="AE107" s="164"/>
      <c r="AF107" s="164"/>
      <c r="AG107" s="164"/>
      <c r="AH107" s="164"/>
    </row>
    <row r="108" spans="1:34" x14ac:dyDescent="0.4">
      <c r="A108" s="164">
        <f>IFERROR(IF(AND(A86=A87,A87=A88,A88=A89,A89=A90,A90=A91,A91=A92,A92=A93,A93=A94,A94=A95,A95=A96,A96=A97,A97=A98,A98=A99,A99=A100,A100=A101,A101=A102,A102=A103,A103=A104,A104=A105,A105=A106,A106=A107),IF(A107+1&gt;MATCH(0,Input_Lieferant!$B$9:$B$158,-1),"",A107+1),A107),"")</f>
        <v>5</v>
      </c>
      <c r="B108" s="164"/>
      <c r="C108" s="158" t="str">
        <f t="shared" si="2"/>
        <v>001</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V_BETRIEBSMITTEL</v>
      </c>
      <c r="X108" s="164"/>
      <c r="Y108" s="164"/>
      <c r="Z108" s="164"/>
      <c r="AA108" s="164"/>
      <c r="AB108" s="164"/>
      <c r="AC108" s="164"/>
      <c r="AD108" s="164"/>
      <c r="AE108" s="164"/>
      <c r="AF108" s="164"/>
      <c r="AG108" s="164"/>
      <c r="AH108" s="164"/>
    </row>
    <row r="109" spans="1:34" x14ac:dyDescent="0.4">
      <c r="A109" s="164">
        <f>IFERROR(IF(AND(A87=A88,A88=A89,A89=A90,A90=A91,A91=A92,A92=A93,A93=A94,A94=A95,A95=A96,A96=A97,A97=A98,A98=A99,A99=A100,A100=A101,A101=A102,A102=A103,A103=A104,A104=A105,A105=A106,A106=A107,A107=A108),IF(A108+1&gt;MATCH(0,Input_Lieferant!$B$9:$B$158,-1),"",A108+1),A108),"")</f>
        <v>5</v>
      </c>
      <c r="B109" s="164"/>
      <c r="C109" s="158" t="str">
        <f t="shared" si="2"/>
        <v>001</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164"/>
      <c r="H109" s="164"/>
      <c r="I109" s="164"/>
      <c r="J109" s="164"/>
      <c r="K109" s="164"/>
      <c r="L109" s="164"/>
      <c r="M109" s="164"/>
      <c r="N109" s="164"/>
      <c r="O109" s="164"/>
      <c r="P109" s="164"/>
      <c r="Q109" s="164"/>
      <c r="R109" s="164"/>
      <c r="S109" s="164"/>
      <c r="T109" s="164"/>
      <c r="U109" s="164"/>
      <c r="V109" s="164"/>
      <c r="W109" s="164" t="str">
        <f t="shared" si="3"/>
        <v>V_SONDERBETRIEBSMITTEL_MKZ</v>
      </c>
      <c r="X109" s="164"/>
      <c r="Y109" s="164"/>
      <c r="Z109" s="164"/>
      <c r="AA109" s="164"/>
      <c r="AB109" s="164"/>
      <c r="AC109" s="164"/>
      <c r="AD109" s="164"/>
      <c r="AE109" s="164"/>
      <c r="AF109" s="164"/>
      <c r="AG109" s="164"/>
      <c r="AH109" s="164"/>
    </row>
    <row r="110" spans="1:34" x14ac:dyDescent="0.4">
      <c r="A110" s="164">
        <f>IFERROR(IF(AND(A88=A89,A89=A90,A90=A91,A91=A92,A92=A93,A93=A94,A94=A95,A95=A96,A96=A97,A97=A98,A98=A99,A99=A100,A100=A101,A101=A102,A102=A103,A103=A104,A104=A105,A105=A106,A106=A107,A107=A108,A108=A109),IF(A109+1&gt;MATCH(0,Input_Lieferant!$B$9:$B$158,-1),"",A109+1),A109),"")</f>
        <v>5</v>
      </c>
      <c r="B110" s="164"/>
      <c r="C110" s="158" t="str">
        <f t="shared" si="2"/>
        <v>001</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V_SONDERBETRIEBSMITTEL_PRD</v>
      </c>
      <c r="X110" s="164"/>
      <c r="Y110" s="164"/>
      <c r="Z110" s="164"/>
      <c r="AA110" s="164"/>
      <c r="AB110" s="164"/>
      <c r="AC110" s="164"/>
      <c r="AD110" s="164"/>
      <c r="AE110" s="164"/>
      <c r="AF110" s="164"/>
      <c r="AG110" s="164"/>
      <c r="AH110" s="164"/>
    </row>
    <row r="111" spans="1:34" x14ac:dyDescent="0.4">
      <c r="A111" s="164">
        <f>IFERROR(IF(AND(A89=A90,A90=A91,A91=A92,A92=A93,A93=A94,A94=A95,A95=A96,A96=A97,A97=A98,A98=A99,A99=A100,A100=A101,A101=A102,A102=A103,A103=A104,A104=A105,A105=A106,A106=A107,A107=A108,A108=A109,A109=A110),IF(A110+1&gt;MATCH(0,Input_Lieferant!$B$9:$B$158,-1),"",A110+1),A110),"")</f>
        <v>5</v>
      </c>
      <c r="B111" s="164"/>
      <c r="C111" s="158" t="str">
        <f t="shared" si="2"/>
        <v>001</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V_SONDERBETRIEBSMITTEL_TRP</v>
      </c>
      <c r="X111" s="164"/>
      <c r="Y111" s="164"/>
      <c r="Z111" s="164"/>
      <c r="AA111" s="164"/>
      <c r="AB111" s="164"/>
      <c r="AC111" s="164"/>
      <c r="AD111" s="164"/>
      <c r="AE111" s="164"/>
      <c r="AF111" s="164"/>
      <c r="AG111" s="164"/>
      <c r="AH111" s="164"/>
    </row>
    <row r="112" spans="1:34" x14ac:dyDescent="0.4">
      <c r="A112" s="164">
        <f>IFERROR(IF(AND(A90=A91,A91=A92,A92=A93,A93=A94,A94=A95,A95=A96,A96=A97,A97=A98,A98=A99,A99=A100,A100=A101,A101=A102,A102=A103,A103=A104,A104=A105,A105=A106,A106=A107,A107=A108,A108=A109,A109=A110,A110=A111),IF(A111+1&gt;MATCH(0,Input_Lieferant!$B$9:$B$158,-1),"",A111+1),A111),"")</f>
        <v>6</v>
      </c>
      <c r="B112" s="164"/>
      <c r="C112" s="158" t="str">
        <f t="shared" si="2"/>
        <v>001</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V_A_NUMMER</v>
      </c>
      <c r="X112" s="164"/>
      <c r="Y112" s="164"/>
      <c r="Z112" s="164"/>
      <c r="AA112" s="164"/>
      <c r="AB112" s="164"/>
      <c r="AC112" s="164"/>
      <c r="AD112" s="164"/>
      <c r="AE112" s="164"/>
      <c r="AF112" s="164"/>
      <c r="AG112" s="164"/>
      <c r="AH112" s="164"/>
    </row>
    <row r="113" spans="1:34" x14ac:dyDescent="0.4">
      <c r="A113" s="164">
        <f>IFERROR(IF(AND(A91=A92,A92=A93,A93=A94,A94=A95,A95=A96,A96=A97,A97=A98,A98=A99,A99=A100,A100=A101,A101=A102,A102=A103,A103=A104,A104=A105,A105=A106,A106=A107,A107=A108,A108=A109,A109=A110,A110=A111,A111=A112),IF(A112+1&gt;MATCH(0,Input_Lieferant!$B$9:$B$158,-1),"",A112+1),A112),"")</f>
        <v>6</v>
      </c>
      <c r="B113" s="164"/>
      <c r="C113" s="158" t="str">
        <f t="shared" si="2"/>
        <v>001</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V_REVFREMD</v>
      </c>
      <c r="X113" s="164"/>
      <c r="Y113" s="164"/>
      <c r="Z113" s="164"/>
      <c r="AA113" s="164"/>
      <c r="AB113" s="164"/>
      <c r="AC113" s="164"/>
      <c r="AD113" s="164"/>
      <c r="AE113" s="164"/>
      <c r="AF113" s="164"/>
      <c r="AG113" s="164"/>
      <c r="AH113" s="164"/>
    </row>
    <row r="114" spans="1:34" x14ac:dyDescent="0.4">
      <c r="A114" s="164">
        <f>IFERROR(IF(AND(A92=A93,A93=A94,A94=A95,A95=A96,A96=A97,A97=A98,A98=A99,A99=A100,A100=A101,A101=A102,A102=A103,A103=A104,A104=A105,A105=A106,A106=A107,A107=A108,A108=A109,A109=A110,A110=A111,A111=A112,A112=A113),IF(A113+1&gt;MATCH(0,Input_Lieferant!$B$9:$B$158,-1),"",A113+1),A113),"")</f>
        <v>6</v>
      </c>
      <c r="B114" s="164"/>
      <c r="C114" s="158" t="str">
        <f t="shared" si="2"/>
        <v>001</v>
      </c>
      <c r="D114" s="164"/>
      <c r="E114" s="164"/>
      <c r="F114" s="164" t="str">
        <f>IF(A114&lt;&gt;"", _xlfn.IFNA(INDEX(Grunddaten!$A$9:$S$159,MATCH(A114,Input_Lieferant!$B$9:$B$158,0),MATCH(W114,Grunddaten!$A$8:$M$8,0)),""), "")&amp;""</f>
        <v/>
      </c>
      <c r="G114" s="164"/>
      <c r="H114" s="164"/>
      <c r="I114" s="164"/>
      <c r="J114" s="164"/>
      <c r="K114" s="164"/>
      <c r="L114" s="164"/>
      <c r="M114" s="164"/>
      <c r="N114" s="164"/>
      <c r="O114" s="164"/>
      <c r="P114" s="164"/>
      <c r="Q114" s="164"/>
      <c r="R114" s="164"/>
      <c r="S114" s="164"/>
      <c r="T114" s="164"/>
      <c r="U114" s="164"/>
      <c r="V114" s="164"/>
      <c r="W114" s="164" t="str">
        <f t="shared" si="3"/>
        <v>V_REVEIGEN</v>
      </c>
      <c r="X114" s="164"/>
      <c r="Y114" s="164"/>
      <c r="Z114" s="164"/>
      <c r="AA114" s="164"/>
      <c r="AB114" s="164"/>
      <c r="AC114" s="164"/>
      <c r="AD114" s="164"/>
      <c r="AE114" s="164"/>
      <c r="AF114" s="164"/>
      <c r="AG114" s="164"/>
      <c r="AH114" s="164"/>
    </row>
    <row r="115" spans="1:34" x14ac:dyDescent="0.4">
      <c r="A115" s="164">
        <f>IFERROR(IF(AND(A93=A94,A94=A95,A95=A96,A96=A97,A97=A98,A98=A99,A99=A100,A100=A101,A101=A102,A102=A103,A103=A104,A104=A105,A105=A106,A106=A107,A107=A108,A108=A109,A109=A110,A110=A111,A111=A112,A112=A113,A113=A114),IF(A114+1&gt;MATCH(0,Input_Lieferant!$B$9:$B$158,-1),"",A114+1),A114),"")</f>
        <v>6</v>
      </c>
      <c r="B115" s="164"/>
      <c r="C115" s="158" t="str">
        <f t="shared" si="2"/>
        <v>001</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V_SYSTEMMANAGER</v>
      </c>
      <c r="X115" s="164"/>
      <c r="Y115" s="164"/>
      <c r="Z115" s="164"/>
      <c r="AA115" s="164"/>
      <c r="AB115" s="164"/>
      <c r="AC115" s="164"/>
      <c r="AD115" s="164"/>
      <c r="AE115" s="164"/>
      <c r="AF115" s="164"/>
      <c r="AG115" s="164"/>
      <c r="AH115" s="164"/>
    </row>
    <row r="116" spans="1:34" x14ac:dyDescent="0.4">
      <c r="A116" s="164">
        <f>IFERROR(IF(AND(A94=A95,A95=A96,A96=A97,A97=A98,A98=A99,A99=A100,A100=A101,A101=A102,A102=A103,A103=A104,A104=A105,A105=A106,A106=A107,A107=A108,A108=A109,A109=A110,A110=A111,A111=A112,A112=A113,A113=A114,A114=A115),IF(A115+1&gt;MATCH(0,Input_Lieferant!$B$9:$B$158,-1),"",A115+1),A115),"")</f>
        <v>6</v>
      </c>
      <c r="B116" s="164"/>
      <c r="C116" s="158" t="str">
        <f t="shared" si="2"/>
        <v>001</v>
      </c>
      <c r="D116" s="164"/>
      <c r="E116" s="164"/>
      <c r="F116" s="164" t="str">
        <f>IF(A116&lt;&gt;"", _xlfn.IFNA(INDEX(Grunddaten!$A$9:$S$159,MATCH(A116,Input_Lieferant!$B$9:$B$158,0),MATCH(W116,Grunddaten!$A$8:$M$8,0)),""), "")&amp;""</f>
        <v>U</v>
      </c>
      <c r="G116" s="164"/>
      <c r="H116" s="164"/>
      <c r="I116" s="164"/>
      <c r="J116" s="164"/>
      <c r="K116" s="164"/>
      <c r="L116" s="164"/>
      <c r="M116" s="164"/>
      <c r="N116" s="164"/>
      <c r="O116" s="164"/>
      <c r="P116" s="164"/>
      <c r="Q116" s="164"/>
      <c r="R116" s="164"/>
      <c r="S116" s="164"/>
      <c r="T116" s="164"/>
      <c r="U116" s="164"/>
      <c r="V116" s="164"/>
      <c r="W116" s="164" t="str">
        <f t="shared" si="3"/>
        <v>V_UEBERSETZUNG</v>
      </c>
      <c r="X116" s="164"/>
      <c r="Y116" s="164"/>
      <c r="Z116" s="164"/>
      <c r="AA116" s="164"/>
      <c r="AB116" s="164"/>
      <c r="AC116" s="164"/>
      <c r="AD116" s="164"/>
      <c r="AE116" s="164"/>
      <c r="AF116" s="164"/>
      <c r="AG116" s="164"/>
      <c r="AH116" s="164"/>
    </row>
    <row r="117" spans="1:34" x14ac:dyDescent="0.4">
      <c r="A117" s="164">
        <f>IFERROR(IF(AND(A95=A96,A96=A97,A97=A98,A98=A99,A99=A100,A100=A101,A101=A102,A102=A103,A103=A104,A104=A105,A105=A106,A106=A107,A107=A108,A108=A109,A109=A110,A110=A111,A111=A112,A112=A113,A113=A114,A114=A115,A115=A116),IF(A116+1&gt;MATCH(0,Input_Lieferant!$B$9:$B$158,-1),"",A116+1),A116),"")</f>
        <v>6</v>
      </c>
      <c r="B117" s="164"/>
      <c r="C117" s="158" t="str">
        <f t="shared" si="2"/>
        <v>001</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V_KENNZIFFER</v>
      </c>
      <c r="X117" s="164"/>
      <c r="Y117" s="164"/>
      <c r="Z117" s="164"/>
      <c r="AA117" s="164"/>
      <c r="AB117" s="164"/>
      <c r="AC117" s="164"/>
      <c r="AD117" s="164"/>
      <c r="AE117" s="164"/>
      <c r="AF117" s="164"/>
      <c r="AG117" s="164"/>
      <c r="AH117" s="164"/>
    </row>
    <row r="118" spans="1:34" x14ac:dyDescent="0.4">
      <c r="A118" s="164">
        <f>IFERROR(IF(AND(A96=A97,A97=A98,A98=A99,A99=A100,A100=A101,A101=A102,A102=A103,A103=A104,A104=A105,A105=A106,A106=A107,A107=A108,A108=A109,A109=A110,A110=A111,A111=A112,A112=A113,A113=A114,A114=A115,A115=A116,A116=A117),IF(A117+1&gt;MATCH(0,Input_Lieferant!$B$9:$B$158,-1),"",A117+1),A117),"")</f>
        <v>6</v>
      </c>
      <c r="B118" s="164"/>
      <c r="C118" s="158" t="str">
        <f t="shared" si="2"/>
        <v>001</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V_NEXT_HIGHER</v>
      </c>
      <c r="X118" s="164"/>
      <c r="Y118" s="164"/>
      <c r="Z118" s="164"/>
      <c r="AA118" s="164"/>
      <c r="AB118" s="164"/>
      <c r="AC118" s="164"/>
      <c r="AD118" s="164"/>
      <c r="AE118" s="164"/>
      <c r="AF118" s="164"/>
      <c r="AG118" s="164"/>
      <c r="AH118" s="164"/>
    </row>
    <row r="119" spans="1:34" x14ac:dyDescent="0.4">
      <c r="A119" s="164">
        <f>IFERROR(IF(AND(A97=A98,A98=A99,A99=A100,A100=A101,A101=A102,A102=A103,A103=A104,A104=A105,A105=A106,A106=A107,A107=A108,A108=A109,A109=A110,A110=A111,A111=A112,A112=A113,A113=A114,A114=A115,A115=A116,A116=A117,A117=A118),IF(A118+1&gt;MATCH(0,Input_Lieferant!$B$9:$B$158,-1),"",A118+1),A118),"")</f>
        <v>6</v>
      </c>
      <c r="B119" s="164"/>
      <c r="C119" s="158" t="str">
        <f t="shared" si="2"/>
        <v>001</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V_ZERTFLUG</v>
      </c>
      <c r="X119" s="164"/>
      <c r="Y119" s="164"/>
      <c r="Z119" s="164"/>
      <c r="AA119" s="164"/>
      <c r="AB119" s="164"/>
      <c r="AC119" s="164"/>
      <c r="AD119" s="164"/>
      <c r="AE119" s="164"/>
      <c r="AF119" s="164"/>
      <c r="AG119" s="164"/>
      <c r="AH119" s="164"/>
    </row>
    <row r="120" spans="1:34" x14ac:dyDescent="0.4">
      <c r="A120" s="164">
        <f>IFERROR(IF(AND(A98=A99,A99=A100,A100=A101,A101=A102,A102=A103,A103=A104,A104=A105,A105=A106,A106=A107,A107=A108,A108=A109,A109=A110,A110=A111,A111=A112,A112=A113,A113=A114,A114=A115,A115=A116,A116=A117,A117=A118,A118=A119),IF(A119+1&gt;MATCH(0,Input_Lieferant!$B$9:$B$158,-1),"",A119+1),A119),"")</f>
        <v>6</v>
      </c>
      <c r="B120" s="164"/>
      <c r="C120" s="158" t="str">
        <f t="shared" si="2"/>
        <v>001</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V_APM</v>
      </c>
      <c r="X120" s="164"/>
      <c r="Y120" s="164"/>
      <c r="Z120" s="164"/>
      <c r="AA120" s="164"/>
      <c r="AB120" s="164"/>
      <c r="AC120" s="164"/>
      <c r="AD120" s="164"/>
      <c r="AE120" s="164"/>
      <c r="AF120" s="164"/>
      <c r="AG120" s="164"/>
      <c r="AH120" s="164"/>
    </row>
    <row r="121" spans="1:34" x14ac:dyDescent="0.4">
      <c r="A121" s="164">
        <f>IFERROR(IF(AND(A99=A100,A100=A101,A101=A102,A102=A103,A103=A104,A104=A105,A105=A106,A106=A107,A107=A108,A108=A109,A109=A110,A110=A111,A111=A112,A112=A113,A113=A114,A114=A115,A115=A116,A116=A117,A117=A118,A118=A119,A119=A120),IF(A120+1&gt;MATCH(0,Input_Lieferant!$B$9:$B$158,-1),"",A120+1),A120),"")</f>
        <v>6</v>
      </c>
      <c r="B121" s="164"/>
      <c r="C121" s="158" t="str">
        <f t="shared" si="2"/>
        <v>001</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V_CHEOPS</v>
      </c>
      <c r="X121" s="164"/>
      <c r="Y121" s="164"/>
      <c r="Z121" s="164"/>
      <c r="AA121" s="164"/>
      <c r="AB121" s="164"/>
      <c r="AC121" s="164"/>
      <c r="AD121" s="164"/>
      <c r="AE121" s="164"/>
      <c r="AF121" s="164"/>
      <c r="AG121" s="164"/>
      <c r="AH121" s="164"/>
    </row>
    <row r="122" spans="1:34" x14ac:dyDescent="0.4">
      <c r="A122" s="164">
        <f>IFERROR(IF(AND(A100=A101,A101=A102,A102=A103,A103=A104,A104=A105,A105=A106,A106=A107,A107=A108,A108=A109,A109=A110,A110=A111,A111=A112,A112=A113,A113=A114,A114=A115,A115=A116,A116=A117,A117=A118,A118=A119,A119=A120,A120=A121),IF(A121+1&gt;MATCH(0,Input_Lieferant!$B$9:$B$158,-1),"",A121+1),A121),"")</f>
        <v>6</v>
      </c>
      <c r="B122" s="164"/>
      <c r="C122" s="158" t="str">
        <f t="shared" si="2"/>
        <v>001</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V_SVSAA</v>
      </c>
      <c r="X122" s="164"/>
      <c r="Y122" s="164"/>
      <c r="Z122" s="164"/>
      <c r="AA122" s="164"/>
      <c r="AB122" s="164"/>
      <c r="AC122" s="164"/>
      <c r="AD122" s="164"/>
      <c r="AE122" s="164"/>
      <c r="AF122" s="164"/>
      <c r="AG122" s="164"/>
      <c r="AH122" s="164"/>
    </row>
    <row r="123" spans="1:34" x14ac:dyDescent="0.4">
      <c r="A123" s="164">
        <f>IFERROR(IF(AND(A101=A102,A102=A103,A103=A104,A104=A105,A105=A106,A106=A107,A107=A108,A108=A109,A109=A110,A110=A111,A111=A112,A112=A113,A113=A114,A114=A115,A115=A116,A116=A117,A117=A118,A118=A119,A119=A120,A120=A121,A121=A122),IF(A122+1&gt;MATCH(0,Input_Lieferant!$B$9:$B$158,-1),"",A122+1),A122),"")</f>
        <v>6</v>
      </c>
      <c r="B123" s="164"/>
      <c r="C123" s="158" t="str">
        <f t="shared" si="2"/>
        <v>001</v>
      </c>
      <c r="D123" s="164"/>
      <c r="E123" s="164"/>
      <c r="F123" s="164" t="str">
        <f>IF(A123&lt;&gt;"", IFERROR(ROUND(INDEX(Input_Lieferant!$A$9:$AS$159,MATCH(A123,Input_Lieferant!$B$9:$B$158,0),MATCH(W123,Input_Lieferant!$A$8:$AS$8,0)),2),""), "")&amp;""</f>
        <v>200</v>
      </c>
      <c r="G123" s="164"/>
      <c r="H123" s="164"/>
      <c r="I123" s="164"/>
      <c r="J123" s="164"/>
      <c r="K123" s="164"/>
      <c r="L123" s="164"/>
      <c r="M123" s="164"/>
      <c r="N123" s="164"/>
      <c r="O123" s="164"/>
      <c r="P123" s="164"/>
      <c r="Q123" s="164"/>
      <c r="R123" s="164"/>
      <c r="S123" s="164"/>
      <c r="T123" s="164"/>
      <c r="U123" s="164"/>
      <c r="V123" s="164"/>
      <c r="W123" s="164" t="str">
        <f t="shared" si="3"/>
        <v>V_BEWERTUNGSPREIS</v>
      </c>
      <c r="X123" s="164"/>
      <c r="Y123" s="164"/>
      <c r="Z123" s="164"/>
      <c r="AA123" s="164"/>
      <c r="AB123" s="164"/>
      <c r="AC123" s="164"/>
      <c r="AD123" s="164"/>
      <c r="AE123" s="164"/>
      <c r="AF123" s="164"/>
      <c r="AG123" s="164"/>
      <c r="AH123" s="164"/>
    </row>
    <row r="124" spans="1:34" x14ac:dyDescent="0.4">
      <c r="A124" s="164">
        <f>IFERROR(IF(AND(A102=A103,A103=A104,A104=A105,A105=A106,A106=A107,A107=A108,A108=A109,A109=A110,A110=A111,A111=A112,A112=A113,A113=A114,A114=A115,A115=A116,A116=A117,A117=A118,A118=A119,A119=A120,A120=A121,A121=A122,A122=A123),IF(A123+1&gt;MATCH(0,Input_Lieferant!$B$9:$B$158,-1),"",A123+1),A123),"")</f>
        <v>6</v>
      </c>
      <c r="B124" s="164"/>
      <c r="C124" s="158" t="str">
        <f t="shared" si="2"/>
        <v>001</v>
      </c>
      <c r="D124" s="164"/>
      <c r="E124" s="164"/>
      <c r="F124" s="164" t="str">
        <f>IF(A124&lt;&gt;"", _xlfn.IFNA(INDEX(Input_Lieferant!$A$9:$AS$159,MATCH(A124,Input_Lieferant!$B$9:$B$158,0),MATCH(W124,Input_Lieferant!$A$8:$AS$8,0)),""), "")&amp;""</f>
        <v>CHF</v>
      </c>
      <c r="G124" s="164"/>
      <c r="H124" s="164"/>
      <c r="I124" s="164"/>
      <c r="J124" s="164"/>
      <c r="K124" s="164"/>
      <c r="L124" s="164"/>
      <c r="M124" s="164"/>
      <c r="N124" s="164"/>
      <c r="O124" s="164"/>
      <c r="P124" s="164"/>
      <c r="Q124" s="164"/>
      <c r="R124" s="164"/>
      <c r="S124" s="164"/>
      <c r="T124" s="164"/>
      <c r="U124" s="164"/>
      <c r="V124" s="164"/>
      <c r="W124" s="164" t="str">
        <f t="shared" si="3"/>
        <v>V_WAEHRUNG</v>
      </c>
      <c r="X124" s="164"/>
      <c r="Y124" s="164"/>
      <c r="Z124" s="164"/>
      <c r="AA124" s="164"/>
      <c r="AB124" s="164"/>
      <c r="AC124" s="164"/>
      <c r="AD124" s="164"/>
      <c r="AE124" s="164"/>
      <c r="AF124" s="164"/>
      <c r="AG124" s="164"/>
      <c r="AH124" s="164"/>
    </row>
    <row r="125" spans="1:34" x14ac:dyDescent="0.4">
      <c r="A125" s="164">
        <f>IFERROR(IF(AND(A103=A104,A104=A105,A105=A106,A106=A107,A107=A108,A108=A109,A109=A110,A110=A111,A111=A112,A112=A113,A113=A114,A114=A115,A115=A116,A116=A117,A117=A118,A118=A119,A119=A120,A120=A121,A121=A122,A122=A123,A123=A124),IF(A124+1&gt;MATCH(0,Input_Lieferant!$B$9:$B$158,-1),"",A124+1),A124),"")</f>
        <v>6</v>
      </c>
      <c r="B125" s="164"/>
      <c r="C125" s="158" t="str">
        <f t="shared" si="2"/>
        <v>001</v>
      </c>
      <c r="D125" s="164"/>
      <c r="E125" s="164"/>
      <c r="F125" s="164" t="str">
        <f>IF(A125&lt;&gt;"", _xlfn.IFNA(INDEX(Input_Lieferant!$A$9:$AS$159,MATCH(A125,Input_Lieferant!$B$9:$B$158,0),MATCH(W125,Input_Lieferant!$A$8:$AS$8,0)),""), "")&amp;""</f>
        <v>1</v>
      </c>
      <c r="G125" s="164"/>
      <c r="H125" s="164"/>
      <c r="I125" s="164"/>
      <c r="J125" s="164"/>
      <c r="K125" s="164"/>
      <c r="L125" s="164"/>
      <c r="M125" s="164"/>
      <c r="N125" s="164"/>
      <c r="O125" s="164"/>
      <c r="P125" s="164"/>
      <c r="Q125" s="164"/>
      <c r="R125" s="164"/>
      <c r="S125" s="164"/>
      <c r="T125" s="164"/>
      <c r="U125" s="164"/>
      <c r="V125" s="164"/>
      <c r="W125" s="164" t="str">
        <f t="shared" si="3"/>
        <v>V_PREISEINHEIT</v>
      </c>
      <c r="X125" s="164"/>
      <c r="Y125" s="164"/>
      <c r="Z125" s="164"/>
      <c r="AA125" s="164"/>
      <c r="AB125" s="164"/>
      <c r="AC125" s="164"/>
      <c r="AD125" s="164"/>
      <c r="AE125" s="164"/>
      <c r="AF125" s="164"/>
      <c r="AG125" s="164"/>
      <c r="AH125" s="164"/>
    </row>
    <row r="126" spans="1:34" x14ac:dyDescent="0.4">
      <c r="A126" s="164">
        <f>IFERROR(IF(AND(A104=A105,A105=A106,A106=A107,A107=A108,A108=A109,A109=A110,A110=A111,A111=A112,A112=A113,A113=A114,A114=A115,A115=A116,A116=A117,A117=A118,A118=A119,A119=A120,A120=A121,A121=A122,A122=A123,A123=A124,A124=A125),IF(A125+1&gt;MATCH(0,Input_Lieferant!$B$9:$B$158,-1),"",A125+1),A125),"")</f>
        <v>6</v>
      </c>
      <c r="B126" s="164"/>
      <c r="C126" s="158" t="str">
        <f t="shared" si="2"/>
        <v>001</v>
      </c>
      <c r="D126" s="164"/>
      <c r="E126" s="164"/>
      <c r="F126" s="164">
        <f ca="1">IF(A126&lt;&gt;"",NOW(),"")</f>
        <v>45712.652886226853</v>
      </c>
      <c r="G126" s="164"/>
      <c r="H126" s="164"/>
      <c r="I126" s="164"/>
      <c r="J126" s="164"/>
      <c r="K126" s="164"/>
      <c r="L126" s="164"/>
      <c r="M126" s="164"/>
      <c r="N126" s="164"/>
      <c r="O126" s="164"/>
      <c r="P126" s="164"/>
      <c r="Q126" s="164"/>
      <c r="R126" s="164"/>
      <c r="S126" s="164"/>
      <c r="T126" s="164"/>
      <c r="U126" s="164"/>
      <c r="V126" s="164"/>
      <c r="W126" s="164" t="str">
        <f t="shared" si="3"/>
        <v>V_GUELTIGAB</v>
      </c>
      <c r="X126" s="164"/>
      <c r="Y126" s="164"/>
      <c r="Z126" s="164"/>
      <c r="AA126" s="164"/>
      <c r="AB126" s="164"/>
      <c r="AC126" s="164"/>
      <c r="AD126" s="164"/>
      <c r="AE126" s="164"/>
      <c r="AF126" s="164"/>
      <c r="AG126" s="164"/>
      <c r="AH126" s="164"/>
    </row>
    <row r="127" spans="1:34" x14ac:dyDescent="0.4">
      <c r="A127" s="164">
        <f>IFERROR(IF(AND(A105=A106,A106=A107,A107=A108,A108=A109,A109=A110,A110=A111,A111=A112,A112=A113,A113=A114,A114=A115,A115=A116,A116=A117,A117=A118,A118=A119,A119=A120,A120=A121,A121=A122,A122=A123,A123=A124,A124=A125,A125=A126),IF(A126+1&gt;MATCH(0,Input_Lieferant!$B$9:$B$158,-1),"",A126+1),A126),"")</f>
        <v>6</v>
      </c>
      <c r="B127" s="164"/>
      <c r="C127" s="158" t="str">
        <f t="shared" si="2"/>
        <v>001</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V_MIET_RELEVANZ</v>
      </c>
      <c r="X127" s="164"/>
      <c r="Y127" s="164"/>
      <c r="Z127" s="164"/>
      <c r="AA127" s="164"/>
      <c r="AB127" s="164"/>
      <c r="AC127" s="164"/>
      <c r="AD127" s="164"/>
      <c r="AE127" s="164"/>
      <c r="AF127" s="164"/>
      <c r="AG127" s="164"/>
      <c r="AH127" s="164"/>
    </row>
    <row r="128" spans="1:34" x14ac:dyDescent="0.4">
      <c r="A128" s="164">
        <f>IFERROR(IF(AND(A106=A107,A107=A108,A108=A109,A109=A110,A110=A111,A111=A112,A112=A113,A113=A114,A114=A115,A115=A116,A116=A117,A117=A118,A118=A119,A119=A120,A120=A121,A121=A122,A122=A123,A123=A124,A124=A125,A125=A126,A126=A127),IF(A127+1&gt;MATCH(0,Input_Lieferant!$B$9:$B$158,-1),"",A127+1),A127),"")</f>
        <v>6</v>
      </c>
      <c r="B128" s="164"/>
      <c r="C128" s="158" t="str">
        <f t="shared" si="2"/>
        <v>001</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V_NACHSCHUBKLASSE</v>
      </c>
      <c r="X128" s="164"/>
      <c r="Y128" s="164"/>
      <c r="Z128" s="164"/>
      <c r="AA128" s="164"/>
      <c r="AB128" s="164"/>
      <c r="AC128" s="164"/>
      <c r="AD128" s="164"/>
      <c r="AE128" s="164"/>
      <c r="AF128" s="164"/>
      <c r="AG128" s="164"/>
      <c r="AH128" s="164"/>
    </row>
    <row r="129" spans="1:34" x14ac:dyDescent="0.4">
      <c r="A129" s="164">
        <f>IFERROR(IF(AND(A107=A108,A108=A109,A109=A110,A110=A111,A111=A112,A112=A113,A113=A114,A114=A115,A115=A116,A116=A117,A117=A118,A118=A119,A119=A120,A120=A121,A121=A122,A122=A123,A123=A124,A124=A125,A125=A126,A126=A127,A127=A128),IF(A128+1&gt;MATCH(0,Input_Lieferant!$B$9:$B$158,-1),"",A128+1),A128),"")</f>
        <v>6</v>
      </c>
      <c r="B129" s="164"/>
      <c r="C129" s="158" t="str">
        <f t="shared" si="2"/>
        <v>001</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V_LAGERFAEHIGKEIT</v>
      </c>
      <c r="X129" s="164"/>
      <c r="Y129" s="164"/>
      <c r="Z129" s="164"/>
      <c r="AA129" s="164"/>
      <c r="AB129" s="164"/>
      <c r="AC129" s="164"/>
      <c r="AD129" s="164"/>
      <c r="AE129" s="164"/>
      <c r="AF129" s="164"/>
      <c r="AG129" s="164"/>
      <c r="AH129" s="164"/>
    </row>
    <row r="130" spans="1:34" x14ac:dyDescent="0.4">
      <c r="A130" s="164">
        <f>IFERROR(IF(AND(A108=A109,A109=A110,A110=A111,A111=A112,A112=A113,A113=A114,A114=A115,A115=A116,A116=A117,A117=A118,A118=A119,A119=A120,A120=A121,A121=A122,A122=A123,A123=A124,A124=A125,A125=A126,A126=A127,A127=A128,A128=A129),IF(A129+1&gt;MATCH(0,Input_Lieferant!$B$9:$B$158,-1),"",A129+1),A129),"")</f>
        <v>6</v>
      </c>
      <c r="B130" s="164"/>
      <c r="C130" s="158" t="str">
        <f t="shared" ref="C130:C193" si="4">IF(A130="","","001")</f>
        <v>001</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V_BETRIEBSMITTEL</v>
      </c>
      <c r="X130" s="164"/>
      <c r="Y130" s="164"/>
      <c r="Z130" s="164"/>
      <c r="AA130" s="164"/>
      <c r="AB130" s="164"/>
      <c r="AC130" s="164"/>
      <c r="AD130" s="164"/>
      <c r="AE130" s="164"/>
      <c r="AF130" s="164"/>
      <c r="AG130" s="164"/>
      <c r="AH130" s="164"/>
    </row>
    <row r="131" spans="1:34" x14ac:dyDescent="0.4">
      <c r="A131" s="164">
        <f>IFERROR(IF(AND(A109=A110,A110=A111,A111=A112,A112=A113,A113=A114,A114=A115,A115=A116,A116=A117,A117=A118,A118=A119,A119=A120,A120=A121,A121=A122,A122=A123,A123=A124,A124=A125,A125=A126,A126=A127,A127=A128,A128=A129,A129=A130),IF(A130+1&gt;MATCH(0,Input_Lieferant!$B$9:$B$158,-1),"",A130+1),A130),"")</f>
        <v>6</v>
      </c>
      <c r="B131" s="164"/>
      <c r="C131" s="158" t="str">
        <f t="shared" si="4"/>
        <v>001</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164"/>
      <c r="H131" s="164"/>
      <c r="I131" s="164"/>
      <c r="J131" s="164"/>
      <c r="K131" s="164"/>
      <c r="L131" s="164"/>
      <c r="M131" s="164"/>
      <c r="N131" s="164"/>
      <c r="O131" s="164"/>
      <c r="P131" s="164"/>
      <c r="Q131" s="164"/>
      <c r="R131" s="164"/>
      <c r="S131" s="164"/>
      <c r="T131" s="164"/>
      <c r="U131" s="164"/>
      <c r="V131" s="164"/>
      <c r="W131" s="164" t="str">
        <f t="shared" si="3"/>
        <v>V_SONDERBETRIEBSMITTEL_MKZ</v>
      </c>
      <c r="X131" s="164"/>
      <c r="Y131" s="164"/>
      <c r="Z131" s="164"/>
      <c r="AA131" s="164"/>
      <c r="AB131" s="164"/>
      <c r="AC131" s="164"/>
      <c r="AD131" s="164"/>
      <c r="AE131" s="164"/>
      <c r="AF131" s="164"/>
      <c r="AG131" s="164"/>
      <c r="AH131" s="164"/>
    </row>
    <row r="132" spans="1:34" x14ac:dyDescent="0.4">
      <c r="A132" s="164">
        <f>IFERROR(IF(AND(A110=A111,A111=A112,A112=A113,A113=A114,A114=A115,A115=A116,A116=A117,A117=A118,A118=A119,A119=A120,A120=A121,A121=A122,A122=A123,A123=A124,A124=A125,A125=A126,A126=A127,A127=A128,A128=A129,A129=A130,A130=A131),IF(A131+1&gt;MATCH(0,Input_Lieferant!$B$9:$B$158,-1),"",A131+1),A131),"")</f>
        <v>6</v>
      </c>
      <c r="B132" s="164"/>
      <c r="C132" s="158" t="str">
        <f t="shared" si="4"/>
        <v>001</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V_SONDERBETRIEBSMITTEL_PRD</v>
      </c>
      <c r="X132" s="164"/>
      <c r="Y132" s="164"/>
      <c r="Z132" s="164"/>
      <c r="AA132" s="164"/>
      <c r="AB132" s="164"/>
      <c r="AC132" s="164"/>
      <c r="AD132" s="164"/>
      <c r="AE132" s="164"/>
      <c r="AF132" s="164"/>
      <c r="AG132" s="164"/>
      <c r="AH132" s="164"/>
    </row>
    <row r="133" spans="1:34" x14ac:dyDescent="0.4">
      <c r="A133" s="164">
        <f>IFERROR(IF(AND(A111=A112,A112=A113,A113=A114,A114=A115,A115=A116,A116=A117,A117=A118,A118=A119,A119=A120,A120=A121,A121=A122,A122=A123,A123=A124,A124=A125,A125=A126,A126=A127,A127=A128,A128=A129,A129=A130,A130=A131,A131=A132),IF(A132+1&gt;MATCH(0,Input_Lieferant!$B$9:$B$158,-1),"",A132+1),A132),"")</f>
        <v>6</v>
      </c>
      <c r="B133" s="164"/>
      <c r="C133" s="158" t="str">
        <f t="shared" si="4"/>
        <v>001</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V_SONDERBETRIEBSMITTEL_TRP</v>
      </c>
      <c r="X133" s="164"/>
      <c r="Y133" s="164"/>
      <c r="Z133" s="164"/>
      <c r="AA133" s="164"/>
      <c r="AB133" s="164"/>
      <c r="AC133" s="164"/>
      <c r="AD133" s="164"/>
      <c r="AE133" s="164"/>
      <c r="AF133" s="164"/>
      <c r="AG133" s="164"/>
      <c r="AH133" s="164"/>
    </row>
    <row r="134" spans="1:34" x14ac:dyDescent="0.4">
      <c r="A134" s="164">
        <f>IFERROR(IF(AND(A112=A113,A113=A114,A114=A115,A115=A116,A116=A117,A117=A118,A118=A119,A119=A120,A120=A121,A121=A122,A122=A123,A123=A124,A124=A125,A125=A126,A126=A127,A127=A128,A128=A129,A129=A130,A130=A131,A131=A132,A132=A133),IF(A133+1&gt;MATCH(0,Input_Lieferant!$B$9:$B$158,-1),"",A133+1),A133),"")</f>
        <v>7</v>
      </c>
      <c r="B134" s="164"/>
      <c r="C134" s="158" t="str">
        <f t="shared" si="4"/>
        <v>001</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V_A_NUMMER</v>
      </c>
      <c r="X134" s="164"/>
      <c r="Y134" s="164"/>
      <c r="Z134" s="164"/>
      <c r="AA134" s="164"/>
      <c r="AB134" s="164"/>
      <c r="AC134" s="164"/>
      <c r="AD134" s="164"/>
      <c r="AE134" s="164"/>
      <c r="AF134" s="164"/>
      <c r="AG134" s="164"/>
      <c r="AH134" s="164"/>
    </row>
    <row r="135" spans="1:34" x14ac:dyDescent="0.4">
      <c r="A135" s="164">
        <f>IFERROR(IF(AND(A113=A114,A114=A115,A115=A116,A116=A117,A117=A118,A118=A119,A119=A120,A120=A121,A121=A122,A122=A123,A123=A124,A124=A125,A125=A126,A126=A127,A127=A128,A128=A129,A129=A130,A130=A131,A131=A132,A132=A133,A133=A134),IF(A134+1&gt;MATCH(0,Input_Lieferant!$B$9:$B$158,-1),"",A134+1),A134),"")</f>
        <v>7</v>
      </c>
      <c r="B135" s="164"/>
      <c r="C135" s="158" t="str">
        <f t="shared" si="4"/>
        <v>001</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V_REVFREMD</v>
      </c>
      <c r="X135" s="164"/>
      <c r="Y135" s="164"/>
      <c r="Z135" s="164"/>
      <c r="AA135" s="164"/>
      <c r="AB135" s="164"/>
      <c r="AC135" s="164"/>
      <c r="AD135" s="164"/>
      <c r="AE135" s="164"/>
      <c r="AF135" s="164"/>
      <c r="AG135" s="164"/>
      <c r="AH135" s="164"/>
    </row>
    <row r="136" spans="1:34" x14ac:dyDescent="0.4">
      <c r="A136" s="164">
        <f>IFERROR(IF(AND(A114=A115,A115=A116,A116=A117,A117=A118,A118=A119,A119=A120,A120=A121,A121=A122,A122=A123,A123=A124,A124=A125,A125=A126,A126=A127,A127=A128,A128=A129,A129=A130,A130=A131,A131=A132,A132=A133,A133=A134,A134=A135),IF(A135+1&gt;MATCH(0,Input_Lieferant!$B$9:$B$158,-1),"",A135+1),A135),"")</f>
        <v>7</v>
      </c>
      <c r="B136" s="164"/>
      <c r="C136" s="158" t="str">
        <f t="shared" si="4"/>
        <v>001</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V_REVEIGEN</v>
      </c>
      <c r="X136" s="164"/>
      <c r="Y136" s="164"/>
      <c r="Z136" s="164"/>
      <c r="AA136" s="164"/>
      <c r="AB136" s="164"/>
      <c r="AC136" s="164"/>
      <c r="AD136" s="164"/>
      <c r="AE136" s="164"/>
      <c r="AF136" s="164"/>
      <c r="AG136" s="164"/>
      <c r="AH136" s="164"/>
    </row>
    <row r="137" spans="1:34" x14ac:dyDescent="0.4">
      <c r="A137" s="164">
        <f>IFERROR(IF(AND(A115=A116,A116=A117,A117=A118,A118=A119,A119=A120,A120=A121,A121=A122,A122=A123,A123=A124,A124=A125,A125=A126,A126=A127,A127=A128,A128=A129,A129=A130,A130=A131,A131=A132,A132=A133,A133=A134,A134=A135,A135=A136),IF(A136+1&gt;MATCH(0,Input_Lieferant!$B$9:$B$158,-1),"",A136+1),A136),"")</f>
        <v>7</v>
      </c>
      <c r="B137" s="164"/>
      <c r="C137" s="158" t="str">
        <f t="shared" si="4"/>
        <v>001</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V_SYSTEMMANAGER</v>
      </c>
      <c r="X137" s="164"/>
      <c r="Y137" s="164"/>
      <c r="Z137" s="164"/>
      <c r="AA137" s="164"/>
      <c r="AB137" s="164"/>
      <c r="AC137" s="164"/>
      <c r="AD137" s="164"/>
      <c r="AE137" s="164"/>
      <c r="AF137" s="164"/>
      <c r="AG137" s="164"/>
      <c r="AH137" s="164"/>
    </row>
    <row r="138" spans="1:34" x14ac:dyDescent="0.4">
      <c r="A138" s="164">
        <f>IFERROR(IF(AND(A116=A117,A117=A118,A118=A119,A119=A120,A120=A121,A121=A122,A122=A123,A123=A124,A124=A125,A125=A126,A126=A127,A127=A128,A128=A129,A129=A130,A130=A131,A131=A132,A132=A133,A133=A134,A134=A135,A135=A136,A136=A137),IF(A137+1&gt;MATCH(0,Input_Lieferant!$B$9:$B$158,-1),"",A137+1),A137),"")</f>
        <v>7</v>
      </c>
      <c r="B138" s="164"/>
      <c r="C138" s="158" t="str">
        <f t="shared" si="4"/>
        <v>001</v>
      </c>
      <c r="D138" s="164"/>
      <c r="E138" s="164"/>
      <c r="F138" s="164" t="str">
        <f>IF(A138&lt;&gt;"", _xlfn.IFNA(INDEX(Grunddaten!$A$9:$S$159,MATCH(A138,Input_Lieferant!$B$9:$B$158,0),MATCH(W138,Grunddaten!$A$8:$M$8,0)),""), "")&amp;""</f>
        <v>U</v>
      </c>
      <c r="G138" s="164"/>
      <c r="H138" s="164"/>
      <c r="I138" s="164"/>
      <c r="J138" s="164"/>
      <c r="K138" s="164"/>
      <c r="L138" s="164"/>
      <c r="M138" s="164"/>
      <c r="N138" s="164"/>
      <c r="O138" s="164"/>
      <c r="P138" s="164"/>
      <c r="Q138" s="164"/>
      <c r="R138" s="164"/>
      <c r="S138" s="164"/>
      <c r="T138" s="164"/>
      <c r="U138" s="164"/>
      <c r="V138" s="164"/>
      <c r="W138" s="164" t="str">
        <f t="shared" si="3"/>
        <v>V_UEBERSETZUNG</v>
      </c>
      <c r="X138" s="164"/>
      <c r="Y138" s="164"/>
      <c r="Z138" s="164"/>
      <c r="AA138" s="164"/>
      <c r="AB138" s="164"/>
      <c r="AC138" s="164"/>
      <c r="AD138" s="164"/>
      <c r="AE138" s="164"/>
      <c r="AF138" s="164"/>
      <c r="AG138" s="164"/>
      <c r="AH138" s="164"/>
    </row>
    <row r="139" spans="1:34" x14ac:dyDescent="0.4">
      <c r="A139" s="164">
        <f>IFERROR(IF(AND(A117=A118,A118=A119,A119=A120,A120=A121,A121=A122,A122=A123,A123=A124,A124=A125,A125=A126,A126=A127,A127=A128,A128=A129,A129=A130,A130=A131,A131=A132,A132=A133,A133=A134,A134=A135,A135=A136,A136=A137,A137=A138),IF(A138+1&gt;MATCH(0,Input_Lieferant!$B$9:$B$158,-1),"",A138+1),A138),"")</f>
        <v>7</v>
      </c>
      <c r="B139" s="164"/>
      <c r="C139" s="158" t="str">
        <f t="shared" si="4"/>
        <v>001</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V_KENNZIFFER</v>
      </c>
      <c r="X139" s="164"/>
      <c r="Y139" s="164"/>
      <c r="Z139" s="164"/>
      <c r="AA139" s="164"/>
      <c r="AB139" s="164"/>
      <c r="AC139" s="164"/>
      <c r="AD139" s="164"/>
      <c r="AE139" s="164"/>
      <c r="AF139" s="164"/>
      <c r="AG139" s="164"/>
      <c r="AH139" s="164"/>
    </row>
    <row r="140" spans="1:34" x14ac:dyDescent="0.4">
      <c r="A140" s="164">
        <f>IFERROR(IF(AND(A118=A119,A119=A120,A120=A121,A121=A122,A122=A123,A123=A124,A124=A125,A125=A126,A126=A127,A127=A128,A128=A129,A129=A130,A130=A131,A131=A132,A132=A133,A133=A134,A134=A135,A135=A136,A136=A137,A137=A138,A138=A139),IF(A139+1&gt;MATCH(0,Input_Lieferant!$B$9:$B$158,-1),"",A139+1),A139),"")</f>
        <v>7</v>
      </c>
      <c r="B140" s="164"/>
      <c r="C140" s="158" t="str">
        <f t="shared" si="4"/>
        <v>001</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V_NEXT_HIGHER</v>
      </c>
      <c r="X140" s="164"/>
      <c r="Y140" s="164"/>
      <c r="Z140" s="164"/>
      <c r="AA140" s="164"/>
      <c r="AB140" s="164"/>
      <c r="AC140" s="164"/>
      <c r="AD140" s="164"/>
      <c r="AE140" s="164"/>
      <c r="AF140" s="164"/>
      <c r="AG140" s="164"/>
      <c r="AH140" s="164"/>
    </row>
    <row r="141" spans="1:34" x14ac:dyDescent="0.4">
      <c r="A141" s="164">
        <f>IFERROR(IF(AND(A119=A120,A120=A121,A121=A122,A122=A123,A123=A124,A124=A125,A125=A126,A126=A127,A127=A128,A128=A129,A129=A130,A130=A131,A131=A132,A132=A133,A133=A134,A134=A135,A135=A136,A136=A137,A137=A138,A138=A139,A139=A140),IF(A140+1&gt;MATCH(0,Input_Lieferant!$B$9:$B$158,-1),"",A140+1),A140),"")</f>
        <v>7</v>
      </c>
      <c r="B141" s="164"/>
      <c r="C141" s="158" t="str">
        <f t="shared" si="4"/>
        <v>001</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V_ZERTFLUG</v>
      </c>
      <c r="X141" s="164"/>
      <c r="Y141" s="164"/>
      <c r="Z141" s="164"/>
      <c r="AA141" s="164"/>
      <c r="AB141" s="164"/>
      <c r="AC141" s="164"/>
      <c r="AD141" s="164"/>
      <c r="AE141" s="164"/>
      <c r="AF141" s="164"/>
      <c r="AG141" s="164"/>
      <c r="AH141" s="164"/>
    </row>
    <row r="142" spans="1:34" x14ac:dyDescent="0.4">
      <c r="A142" s="164">
        <f>IFERROR(IF(AND(A120=A121,A121=A122,A122=A123,A123=A124,A124=A125,A125=A126,A126=A127,A127=A128,A128=A129,A129=A130,A130=A131,A131=A132,A132=A133,A133=A134,A134=A135,A135=A136,A136=A137,A137=A138,A138=A139,A139=A140,A140=A141),IF(A141+1&gt;MATCH(0,Input_Lieferant!$B$9:$B$158,-1),"",A141+1),A141),"")</f>
        <v>7</v>
      </c>
      <c r="B142" s="164"/>
      <c r="C142" s="158" t="str">
        <f t="shared" si="4"/>
        <v>001</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V_APM</v>
      </c>
      <c r="X142" s="164"/>
      <c r="Y142" s="164"/>
      <c r="Z142" s="164"/>
      <c r="AA142" s="164"/>
      <c r="AB142" s="164"/>
      <c r="AC142" s="164"/>
      <c r="AD142" s="164"/>
      <c r="AE142" s="164"/>
      <c r="AF142" s="164"/>
      <c r="AG142" s="164"/>
      <c r="AH142" s="164"/>
    </row>
    <row r="143" spans="1:34" x14ac:dyDescent="0.4">
      <c r="A143" s="164">
        <f>IFERROR(IF(AND(A121=A122,A122=A123,A123=A124,A124=A125,A125=A126,A126=A127,A127=A128,A128=A129,A129=A130,A130=A131,A131=A132,A132=A133,A133=A134,A134=A135,A135=A136,A136=A137,A137=A138,A138=A139,A139=A140,A140=A141,A141=A142),IF(A142+1&gt;MATCH(0,Input_Lieferant!$B$9:$B$158,-1),"",A142+1),A142),"")</f>
        <v>7</v>
      </c>
      <c r="B143" s="164"/>
      <c r="C143" s="158" t="str">
        <f t="shared" si="4"/>
        <v>001</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V_CHEOPS</v>
      </c>
      <c r="X143" s="164"/>
      <c r="Y143" s="164"/>
      <c r="Z143" s="164"/>
      <c r="AA143" s="164"/>
      <c r="AB143" s="164"/>
      <c r="AC143" s="164"/>
      <c r="AD143" s="164"/>
      <c r="AE143" s="164"/>
      <c r="AF143" s="164"/>
      <c r="AG143" s="164"/>
      <c r="AH143" s="164"/>
    </row>
    <row r="144" spans="1:34" x14ac:dyDescent="0.4">
      <c r="A144" s="164">
        <f>IFERROR(IF(AND(A122=A123,A123=A124,A124=A125,A125=A126,A126=A127,A127=A128,A128=A129,A129=A130,A130=A131,A131=A132,A132=A133,A133=A134,A134=A135,A135=A136,A136=A137,A137=A138,A138=A139,A139=A140,A140=A141,A141=A142,A142=A143),IF(A143+1&gt;MATCH(0,Input_Lieferant!$B$9:$B$158,-1),"",A143+1),A143),"")</f>
        <v>7</v>
      </c>
      <c r="B144" s="164"/>
      <c r="C144" s="158" t="str">
        <f t="shared" si="4"/>
        <v>001</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V_SVSAA</v>
      </c>
      <c r="X144" s="164"/>
      <c r="Y144" s="164"/>
      <c r="Z144" s="164"/>
      <c r="AA144" s="164"/>
      <c r="AB144" s="164"/>
      <c r="AC144" s="164"/>
      <c r="AD144" s="164"/>
      <c r="AE144" s="164"/>
      <c r="AF144" s="164"/>
      <c r="AG144" s="164"/>
      <c r="AH144" s="164"/>
    </row>
    <row r="145" spans="1:34" x14ac:dyDescent="0.4">
      <c r="A145" s="164">
        <f>IFERROR(IF(AND(A123=A124,A124=A125,A125=A126,A126=A127,A127=A128,A128=A129,A129=A130,A130=A131,A131=A132,A132=A133,A133=A134,A134=A135,A135=A136,A136=A137,A137=A138,A138=A139,A139=A140,A140=A141,A141=A142,A142=A143,A143=A144),IF(A144+1&gt;MATCH(0,Input_Lieferant!$B$9:$B$158,-1),"",A144+1),A144),"")</f>
        <v>7</v>
      </c>
      <c r="B145" s="164"/>
      <c r="C145" s="158" t="str">
        <f t="shared" si="4"/>
        <v>001</v>
      </c>
      <c r="D145" s="164"/>
      <c r="E145" s="164"/>
      <c r="F145" s="164" t="str">
        <f>IF(A145&lt;&gt;"", IFERROR(ROUND(INDEX(Input_Lieferant!$A$9:$AS$159,MATCH(A145,Input_Lieferant!$B$9:$B$158,0),MATCH(W145,Input_Lieferant!$A$8:$AS$8,0)),2),""), "")&amp;""</f>
        <v>200</v>
      </c>
      <c r="G145" s="164"/>
      <c r="H145" s="164"/>
      <c r="I145" s="164"/>
      <c r="J145" s="164"/>
      <c r="K145" s="164"/>
      <c r="L145" s="164"/>
      <c r="M145" s="164"/>
      <c r="N145" s="164"/>
      <c r="O145" s="164"/>
      <c r="P145" s="164"/>
      <c r="Q145" s="164"/>
      <c r="R145" s="164"/>
      <c r="S145" s="164"/>
      <c r="T145" s="164"/>
      <c r="U145" s="164"/>
      <c r="V145" s="164"/>
      <c r="W145" s="164" t="str">
        <f t="shared" si="3"/>
        <v>V_BEWERTUNGSPREIS</v>
      </c>
      <c r="X145" s="164"/>
      <c r="Y145" s="164"/>
      <c r="Z145" s="164"/>
      <c r="AA145" s="164"/>
      <c r="AB145" s="164"/>
      <c r="AC145" s="164"/>
      <c r="AD145" s="164"/>
      <c r="AE145" s="164"/>
      <c r="AF145" s="164"/>
      <c r="AG145" s="164"/>
      <c r="AH145" s="164"/>
    </row>
    <row r="146" spans="1:34" x14ac:dyDescent="0.4">
      <c r="A146" s="164">
        <f>IFERROR(IF(AND(A124=A125,A125=A126,A126=A127,A127=A128,A128=A129,A129=A130,A130=A131,A131=A132,A132=A133,A133=A134,A134=A135,A135=A136,A136=A137,A137=A138,A138=A139,A139=A140,A140=A141,A141=A142,A142=A143,A143=A144,A144=A145),IF(A145+1&gt;MATCH(0,Input_Lieferant!$B$9:$B$158,-1),"",A145+1),A145),"")</f>
        <v>7</v>
      </c>
      <c r="B146" s="164"/>
      <c r="C146" s="158" t="str">
        <f t="shared" si="4"/>
        <v>001</v>
      </c>
      <c r="D146" s="164"/>
      <c r="E146" s="164"/>
      <c r="F146" s="164" t="str">
        <f>IF(A146&lt;&gt;"", _xlfn.IFNA(INDEX(Input_Lieferant!$A$9:$AS$159,MATCH(A146,Input_Lieferant!$B$9:$B$158,0),MATCH(W146,Input_Lieferant!$A$8:$AS$8,0)),""), "")&amp;""</f>
        <v>CHF</v>
      </c>
      <c r="G146" s="164"/>
      <c r="H146" s="164"/>
      <c r="I146" s="164"/>
      <c r="J146" s="164"/>
      <c r="K146" s="164"/>
      <c r="L146" s="164"/>
      <c r="M146" s="164"/>
      <c r="N146" s="164"/>
      <c r="O146" s="164"/>
      <c r="P146" s="164"/>
      <c r="Q146" s="164"/>
      <c r="R146" s="164"/>
      <c r="S146" s="164"/>
      <c r="T146" s="164"/>
      <c r="U146" s="164"/>
      <c r="V146" s="164"/>
      <c r="W146" s="164" t="str">
        <f t="shared" si="3"/>
        <v>V_WAEHRUNG</v>
      </c>
      <c r="X146" s="164"/>
      <c r="Y146" s="164"/>
      <c r="Z146" s="164"/>
      <c r="AA146" s="164"/>
      <c r="AB146" s="164"/>
      <c r="AC146" s="164"/>
      <c r="AD146" s="164"/>
      <c r="AE146" s="164"/>
      <c r="AF146" s="164"/>
      <c r="AG146" s="164"/>
      <c r="AH146" s="164"/>
    </row>
    <row r="147" spans="1:34" x14ac:dyDescent="0.4">
      <c r="A147" s="164">
        <f>IFERROR(IF(AND(A125=A126,A126=A127,A127=A128,A128=A129,A129=A130,A130=A131,A131=A132,A132=A133,A133=A134,A134=A135,A135=A136,A136=A137,A137=A138,A138=A139,A139=A140,A140=A141,A141=A142,A142=A143,A143=A144,A144=A145,A145=A146),IF(A146+1&gt;MATCH(0,Input_Lieferant!$B$9:$B$158,-1),"",A146+1),A146),"")</f>
        <v>7</v>
      </c>
      <c r="B147" s="164"/>
      <c r="C147" s="158" t="str">
        <f t="shared" si="4"/>
        <v>001</v>
      </c>
      <c r="D147" s="164"/>
      <c r="E147" s="164"/>
      <c r="F147" s="164" t="str">
        <f>IF(A147&lt;&gt;"", _xlfn.IFNA(INDEX(Input_Lieferant!$A$9:$AS$159,MATCH(A147,Input_Lieferant!$B$9:$B$158,0),MATCH(W147,Input_Lieferant!$A$8:$AS$8,0)),""), "")&amp;""</f>
        <v>1</v>
      </c>
      <c r="G147" s="164"/>
      <c r="H147" s="164"/>
      <c r="I147" s="164"/>
      <c r="J147" s="164"/>
      <c r="K147" s="164"/>
      <c r="L147" s="164"/>
      <c r="M147" s="164"/>
      <c r="N147" s="164"/>
      <c r="O147" s="164"/>
      <c r="P147" s="164"/>
      <c r="Q147" s="164"/>
      <c r="R147" s="164"/>
      <c r="S147" s="164"/>
      <c r="T147" s="164"/>
      <c r="U147" s="164"/>
      <c r="V147" s="164"/>
      <c r="W147" s="164" t="str">
        <f t="shared" si="3"/>
        <v>V_PREISEINHEIT</v>
      </c>
      <c r="X147" s="164"/>
      <c r="Y147" s="164"/>
      <c r="Z147" s="164"/>
      <c r="AA147" s="164"/>
      <c r="AB147" s="164"/>
      <c r="AC147" s="164"/>
      <c r="AD147" s="164"/>
      <c r="AE147" s="164"/>
      <c r="AF147" s="164"/>
      <c r="AG147" s="164"/>
      <c r="AH147" s="164"/>
    </row>
    <row r="148" spans="1:34" x14ac:dyDescent="0.4">
      <c r="A148" s="164">
        <f>IFERROR(IF(AND(A126=A127,A127=A128,A128=A129,A129=A130,A130=A131,A131=A132,A132=A133,A133=A134,A134=A135,A135=A136,A136=A137,A137=A138,A138=A139,A139=A140,A140=A141,A141=A142,A142=A143,A143=A144,A144=A145,A145=A146,A146=A147),IF(A147+1&gt;MATCH(0,Input_Lieferant!$B$9:$B$158,-1),"",A147+1),A147),"")</f>
        <v>7</v>
      </c>
      <c r="B148" s="164"/>
      <c r="C148" s="158" t="str">
        <f t="shared" si="4"/>
        <v>001</v>
      </c>
      <c r="D148" s="164"/>
      <c r="E148" s="164"/>
      <c r="F148" s="164">
        <f ca="1">IF(A148&lt;&gt;"",NOW(),"")</f>
        <v>45712.652886342592</v>
      </c>
      <c r="G148" s="164"/>
      <c r="H148" s="164"/>
      <c r="I148" s="164"/>
      <c r="J148" s="164"/>
      <c r="K148" s="164"/>
      <c r="L148" s="164"/>
      <c r="M148" s="164"/>
      <c r="N148" s="164"/>
      <c r="O148" s="164"/>
      <c r="P148" s="164"/>
      <c r="Q148" s="164"/>
      <c r="R148" s="164"/>
      <c r="S148" s="164"/>
      <c r="T148" s="164"/>
      <c r="U148" s="164"/>
      <c r="V148" s="164"/>
      <c r="W148" s="164" t="str">
        <f t="shared" si="3"/>
        <v>V_GUELTIGAB</v>
      </c>
      <c r="X148" s="164"/>
      <c r="Y148" s="164"/>
      <c r="Z148" s="164"/>
      <c r="AA148" s="164"/>
      <c r="AB148" s="164"/>
      <c r="AC148" s="164"/>
      <c r="AD148" s="164"/>
      <c r="AE148" s="164"/>
      <c r="AF148" s="164"/>
      <c r="AG148" s="164"/>
      <c r="AH148" s="164"/>
    </row>
    <row r="149" spans="1:34" x14ac:dyDescent="0.4">
      <c r="A149" s="164">
        <f>IFERROR(IF(AND(A127=A128,A128=A129,A129=A130,A130=A131,A131=A132,A132=A133,A133=A134,A134=A135,A135=A136,A136=A137,A137=A138,A138=A139,A139=A140,A140=A141,A141=A142,A142=A143,A143=A144,A144=A145,A145=A146,A146=A147,A147=A148),IF(A148+1&gt;MATCH(0,Input_Lieferant!$B$9:$B$158,-1),"",A148+1),A148),"")</f>
        <v>7</v>
      </c>
      <c r="B149" s="164"/>
      <c r="C149" s="158" t="str">
        <f t="shared" si="4"/>
        <v>001</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V_MIET_RELEVANZ</v>
      </c>
      <c r="X149" s="164"/>
      <c r="Y149" s="164"/>
      <c r="Z149" s="164"/>
      <c r="AA149" s="164"/>
      <c r="AB149" s="164"/>
      <c r="AC149" s="164"/>
      <c r="AD149" s="164"/>
      <c r="AE149" s="164"/>
      <c r="AF149" s="164"/>
      <c r="AG149" s="164"/>
      <c r="AH149" s="164"/>
    </row>
    <row r="150" spans="1:34" x14ac:dyDescent="0.4">
      <c r="A150" s="164">
        <f>IFERROR(IF(AND(A128=A129,A129=A130,A130=A131,A131=A132,A132=A133,A133=A134,A134=A135,A135=A136,A136=A137,A137=A138,A138=A139,A139=A140,A140=A141,A141=A142,A142=A143,A143=A144,A144=A145,A145=A146,A146=A147,A147=A148,A148=A149),IF(A149+1&gt;MATCH(0,Input_Lieferant!$B$9:$B$158,-1),"",A149+1),A149),"")</f>
        <v>7</v>
      </c>
      <c r="B150" s="164"/>
      <c r="C150" s="158" t="str">
        <f t="shared" si="4"/>
        <v>001</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V_NACHSCHUBKLASSE</v>
      </c>
      <c r="X150" s="164"/>
      <c r="Y150" s="164"/>
      <c r="Z150" s="164"/>
      <c r="AA150" s="164"/>
      <c r="AB150" s="164"/>
      <c r="AC150" s="164"/>
      <c r="AD150" s="164"/>
      <c r="AE150" s="164"/>
      <c r="AF150" s="164"/>
      <c r="AG150" s="164"/>
      <c r="AH150" s="164"/>
    </row>
    <row r="151" spans="1:34" x14ac:dyDescent="0.4">
      <c r="A151" s="164">
        <f>IFERROR(IF(AND(A129=A130,A130=A131,A131=A132,A132=A133,A133=A134,A134=A135,A135=A136,A136=A137,A137=A138,A138=A139,A139=A140,A140=A141,A141=A142,A142=A143,A143=A144,A144=A145,A145=A146,A146=A147,A147=A148,A148=A149,A149=A150),IF(A150+1&gt;MATCH(0,Input_Lieferant!$B$9:$B$158,-1),"",A150+1),A150),"")</f>
        <v>7</v>
      </c>
      <c r="B151" s="164"/>
      <c r="C151" s="158" t="str">
        <f t="shared" si="4"/>
        <v>001</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V_LAGERFAEHIGKEIT</v>
      </c>
      <c r="X151" s="164"/>
      <c r="Y151" s="164"/>
      <c r="Z151" s="164"/>
      <c r="AA151" s="164"/>
      <c r="AB151" s="164"/>
      <c r="AC151" s="164"/>
      <c r="AD151" s="164"/>
      <c r="AE151" s="164"/>
      <c r="AF151" s="164"/>
      <c r="AG151" s="164"/>
      <c r="AH151" s="164"/>
    </row>
    <row r="152" spans="1:34" x14ac:dyDescent="0.4">
      <c r="A152" s="164">
        <f>IFERROR(IF(AND(A130=A131,A131=A132,A132=A133,A133=A134,A134=A135,A135=A136,A136=A137,A137=A138,A138=A139,A139=A140,A140=A141,A141=A142,A142=A143,A143=A144,A144=A145,A145=A146,A146=A147,A147=A148,A148=A149,A149=A150,A150=A151),IF(A151+1&gt;MATCH(0,Input_Lieferant!$B$9:$B$158,-1),"",A151+1),A151),"")</f>
        <v>7</v>
      </c>
      <c r="B152" s="164"/>
      <c r="C152" s="158" t="str">
        <f t="shared" si="4"/>
        <v>001</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V_BETRIEBSMITTEL</v>
      </c>
      <c r="X152" s="164"/>
      <c r="Y152" s="164"/>
      <c r="Z152" s="164"/>
      <c r="AA152" s="164"/>
      <c r="AB152" s="164"/>
      <c r="AC152" s="164"/>
      <c r="AD152" s="164"/>
      <c r="AE152" s="164"/>
      <c r="AF152" s="164"/>
      <c r="AG152" s="164"/>
      <c r="AH152" s="164"/>
    </row>
    <row r="153" spans="1:34" x14ac:dyDescent="0.4">
      <c r="A153" s="164">
        <f>IFERROR(IF(AND(A131=A132,A132=A133,A133=A134,A134=A135,A135=A136,A136=A137,A137=A138,A138=A139,A139=A140,A140=A141,A141=A142,A142=A143,A143=A144,A144=A145,A145=A146,A146=A147,A147=A148,A148=A149,A149=A150,A150=A151,A151=A152),IF(A152+1&gt;MATCH(0,Input_Lieferant!$B$9:$B$158,-1),"",A152+1),A152),"")</f>
        <v>7</v>
      </c>
      <c r="B153" s="164"/>
      <c r="C153" s="158" t="str">
        <f t="shared" si="4"/>
        <v>001</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V_SONDERBETRIEBSMITTEL_MKZ</v>
      </c>
      <c r="X153" s="164"/>
      <c r="Y153" s="164"/>
      <c r="Z153" s="164"/>
      <c r="AA153" s="164"/>
      <c r="AB153" s="164"/>
      <c r="AC153" s="164"/>
      <c r="AD153" s="164"/>
      <c r="AE153" s="164"/>
      <c r="AF153" s="164"/>
      <c r="AG153" s="164"/>
      <c r="AH153" s="164"/>
    </row>
    <row r="154" spans="1:34" x14ac:dyDescent="0.4">
      <c r="A154" s="164">
        <f>IFERROR(IF(AND(A132=A133,A133=A134,A134=A135,A135=A136,A136=A137,A137=A138,A138=A139,A139=A140,A140=A141,A141=A142,A142=A143,A143=A144,A144=A145,A145=A146,A146=A147,A147=A148,A148=A149,A149=A150,A150=A151,A151=A152,A152=A153),IF(A153+1&gt;MATCH(0,Input_Lieferant!$B$9:$B$158,-1),"",A153+1),A153),"")</f>
        <v>7</v>
      </c>
      <c r="B154" s="164"/>
      <c r="C154" s="158" t="str">
        <f t="shared" si="4"/>
        <v>001</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164"/>
      <c r="H154" s="164"/>
      <c r="I154" s="164"/>
      <c r="J154" s="164"/>
      <c r="K154" s="164"/>
      <c r="L154" s="164"/>
      <c r="M154" s="164"/>
      <c r="N154" s="164"/>
      <c r="O154" s="164"/>
      <c r="P154" s="164"/>
      <c r="Q154" s="164"/>
      <c r="R154" s="164"/>
      <c r="S154" s="164"/>
      <c r="T154" s="164"/>
      <c r="U154" s="164"/>
      <c r="V154" s="164"/>
      <c r="W154" s="164" t="str">
        <f t="shared" si="5"/>
        <v>V_SONDERBETRIEBSMITTEL_PRD</v>
      </c>
      <c r="X154" s="164"/>
      <c r="Y154" s="164"/>
      <c r="Z154" s="164"/>
      <c r="AA154" s="164"/>
      <c r="AB154" s="164"/>
      <c r="AC154" s="164"/>
      <c r="AD154" s="164"/>
      <c r="AE154" s="164"/>
      <c r="AF154" s="164"/>
      <c r="AG154" s="164"/>
      <c r="AH154" s="164"/>
    </row>
    <row r="155" spans="1:34" x14ac:dyDescent="0.4">
      <c r="A155" s="164">
        <f>IFERROR(IF(AND(A133=A134,A134=A135,A135=A136,A136=A137,A137=A138,A138=A139,A139=A140,A140=A141,A141=A142,A142=A143,A143=A144,A144=A145,A145=A146,A146=A147,A147=A148,A148=A149,A149=A150,A150=A151,A151=A152,A152=A153,A153=A154),IF(A154+1&gt;MATCH(0,Input_Lieferant!$B$9:$B$158,-1),"",A154+1),A154),"")</f>
        <v>7</v>
      </c>
      <c r="B155" s="164"/>
      <c r="C155" s="158" t="str">
        <f t="shared" si="4"/>
        <v>001</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V_SONDERBETRIEBSMITTEL_TRP</v>
      </c>
      <c r="X155" s="164"/>
      <c r="Y155" s="164"/>
      <c r="Z155" s="164"/>
      <c r="AA155" s="164"/>
      <c r="AB155" s="164"/>
      <c r="AC155" s="164"/>
      <c r="AD155" s="164"/>
      <c r="AE155" s="164"/>
      <c r="AF155" s="164"/>
      <c r="AG155" s="164"/>
      <c r="AH155" s="164"/>
    </row>
    <row r="156" spans="1:34" x14ac:dyDescent="0.4">
      <c r="A156" s="164">
        <f>IFERROR(IF(AND(A134=A135,A135=A136,A136=A137,A137=A138,A138=A139,A139=A140,A140=A141,A141=A142,A142=A143,A143=A144,A144=A145,A145=A146,A146=A147,A147=A148,A148=A149,A149=A150,A150=A151,A151=A152,A152=A153,A153=A154,A154=A155),IF(A155+1&gt;MATCH(0,Input_Lieferant!$B$9:$B$158,-1),"",A155+1),A155),"")</f>
        <v>8</v>
      </c>
      <c r="B156" s="164"/>
      <c r="C156" s="158" t="str">
        <f t="shared" si="4"/>
        <v>001</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V_A_NUMMER</v>
      </c>
      <c r="X156" s="164"/>
      <c r="Y156" s="164"/>
      <c r="Z156" s="164"/>
      <c r="AA156" s="164"/>
      <c r="AB156" s="164"/>
      <c r="AC156" s="164"/>
      <c r="AD156" s="164"/>
      <c r="AE156" s="164"/>
      <c r="AF156" s="164"/>
      <c r="AG156" s="164"/>
      <c r="AH156" s="164"/>
    </row>
    <row r="157" spans="1:34" x14ac:dyDescent="0.4">
      <c r="A157" s="164">
        <f>IFERROR(IF(AND(A135=A136,A136=A137,A137=A138,A138=A139,A139=A140,A140=A141,A141=A142,A142=A143,A143=A144,A144=A145,A145=A146,A146=A147,A147=A148,A148=A149,A149=A150,A150=A151,A151=A152,A152=A153,A153=A154,A154=A155,A155=A156),IF(A156+1&gt;MATCH(0,Input_Lieferant!$B$9:$B$158,-1),"",A156+1),A156),"")</f>
        <v>8</v>
      </c>
      <c r="B157" s="164"/>
      <c r="C157" s="158" t="str">
        <f t="shared" si="4"/>
        <v>001</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V_REVFREMD</v>
      </c>
      <c r="X157" s="164"/>
      <c r="Y157" s="164"/>
      <c r="Z157" s="164"/>
      <c r="AA157" s="164"/>
      <c r="AB157" s="164"/>
      <c r="AC157" s="164"/>
      <c r="AD157" s="164"/>
      <c r="AE157" s="164"/>
      <c r="AF157" s="164"/>
      <c r="AG157" s="164"/>
      <c r="AH157" s="164"/>
    </row>
    <row r="158" spans="1:34" x14ac:dyDescent="0.4">
      <c r="A158" s="164">
        <f>IFERROR(IF(AND(A136=A137,A137=A138,A138=A139,A139=A140,A140=A141,A141=A142,A142=A143,A143=A144,A144=A145,A145=A146,A146=A147,A147=A148,A148=A149,A149=A150,A150=A151,A151=A152,A152=A153,A153=A154,A154=A155,A155=A156,A156=A157),IF(A157+1&gt;MATCH(0,Input_Lieferant!$B$9:$B$158,-1),"",A157+1),A157),"")</f>
        <v>8</v>
      </c>
      <c r="B158" s="164"/>
      <c r="C158" s="158" t="str">
        <f t="shared" si="4"/>
        <v>001</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V_REVEIGEN</v>
      </c>
      <c r="X158" s="164"/>
      <c r="Y158" s="164"/>
      <c r="Z158" s="164"/>
      <c r="AA158" s="164"/>
      <c r="AB158" s="164"/>
      <c r="AC158" s="164"/>
      <c r="AD158" s="164"/>
      <c r="AE158" s="164"/>
      <c r="AF158" s="164"/>
      <c r="AG158" s="164"/>
      <c r="AH158" s="164"/>
    </row>
    <row r="159" spans="1:34" x14ac:dyDescent="0.4">
      <c r="A159" s="164">
        <f>IFERROR(IF(AND(A137=A138,A138=A139,A139=A140,A140=A141,A141=A142,A142=A143,A143=A144,A144=A145,A145=A146,A146=A147,A147=A148,A148=A149,A149=A150,A150=A151,A151=A152,A152=A153,A153=A154,A154=A155,A155=A156,A156=A157,A157=A158),IF(A158+1&gt;MATCH(0,Input_Lieferant!$B$9:$B$158,-1),"",A158+1),A158),"")</f>
        <v>8</v>
      </c>
      <c r="B159" s="164"/>
      <c r="C159" s="158" t="str">
        <f t="shared" si="4"/>
        <v>001</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V_SYSTEMMANAGER</v>
      </c>
      <c r="X159" s="164"/>
      <c r="Y159" s="164"/>
      <c r="Z159" s="164"/>
      <c r="AA159" s="164"/>
      <c r="AB159" s="164"/>
      <c r="AC159" s="164"/>
      <c r="AD159" s="164"/>
      <c r="AE159" s="164"/>
      <c r="AF159" s="164"/>
      <c r="AG159" s="164"/>
      <c r="AH159" s="164"/>
    </row>
    <row r="160" spans="1:34" x14ac:dyDescent="0.4">
      <c r="A160" s="164">
        <f>IFERROR(IF(AND(A138=A139,A139=A140,A140=A141,A141=A142,A142=A143,A143=A144,A144=A145,A145=A146,A146=A147,A147=A148,A148=A149,A149=A150,A150=A151,A151=A152,A152=A153,A153=A154,A154=A155,A155=A156,A156=A157,A157=A158,A158=A159),IF(A159+1&gt;MATCH(0,Input_Lieferant!$B$9:$B$158,-1),"",A159+1),A159),"")</f>
        <v>8</v>
      </c>
      <c r="B160" s="164"/>
      <c r="C160" s="158" t="str">
        <f t="shared" si="4"/>
        <v>001</v>
      </c>
      <c r="D160" s="164"/>
      <c r="E160" s="164"/>
      <c r="F160" s="164" t="str">
        <f>IF(A160&lt;&gt;"", _xlfn.IFNA(INDEX(Grunddaten!$A$9:$S$159,MATCH(A160,Input_Lieferant!$B$9:$B$158,0),MATCH(W160,Grunddaten!$A$8:$M$8,0)),""), "")&amp;""</f>
        <v>U</v>
      </c>
      <c r="G160" s="164"/>
      <c r="H160" s="164"/>
      <c r="I160" s="164"/>
      <c r="J160" s="164"/>
      <c r="K160" s="164"/>
      <c r="L160" s="164"/>
      <c r="M160" s="164"/>
      <c r="N160" s="164"/>
      <c r="O160" s="164"/>
      <c r="P160" s="164"/>
      <c r="Q160" s="164"/>
      <c r="R160" s="164"/>
      <c r="S160" s="164"/>
      <c r="T160" s="164"/>
      <c r="U160" s="164"/>
      <c r="V160" s="164"/>
      <c r="W160" s="164" t="str">
        <f t="shared" si="5"/>
        <v>V_UEBERSETZUNG</v>
      </c>
      <c r="X160" s="164"/>
      <c r="Y160" s="164"/>
      <c r="Z160" s="164"/>
      <c r="AA160" s="164"/>
      <c r="AB160" s="164"/>
      <c r="AC160" s="164"/>
      <c r="AD160" s="164"/>
      <c r="AE160" s="164"/>
      <c r="AF160" s="164"/>
      <c r="AG160" s="164"/>
      <c r="AH160" s="164"/>
    </row>
    <row r="161" spans="1:34" x14ac:dyDescent="0.4">
      <c r="A161" s="164">
        <f>IFERROR(IF(AND(A139=A140,A140=A141,A141=A142,A142=A143,A143=A144,A144=A145,A145=A146,A146=A147,A147=A148,A148=A149,A149=A150,A150=A151,A151=A152,A152=A153,A153=A154,A154=A155,A155=A156,A156=A157,A157=A158,A158=A159,A159=A160),IF(A160+1&gt;MATCH(0,Input_Lieferant!$B$9:$B$158,-1),"",A160+1),A160),"")</f>
        <v>8</v>
      </c>
      <c r="B161" s="164"/>
      <c r="C161" s="158" t="str">
        <f t="shared" si="4"/>
        <v>001</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V_KENNZIFFER</v>
      </c>
      <c r="X161" s="164"/>
      <c r="Y161" s="164"/>
      <c r="Z161" s="164"/>
      <c r="AA161" s="164"/>
      <c r="AB161" s="164"/>
      <c r="AC161" s="164"/>
      <c r="AD161" s="164"/>
      <c r="AE161" s="164"/>
      <c r="AF161" s="164"/>
      <c r="AG161" s="164"/>
      <c r="AH161" s="164"/>
    </row>
    <row r="162" spans="1:34" x14ac:dyDescent="0.4">
      <c r="A162" s="164">
        <f>IFERROR(IF(AND(A140=A141,A141=A142,A142=A143,A143=A144,A144=A145,A145=A146,A146=A147,A147=A148,A148=A149,A149=A150,A150=A151,A151=A152,A152=A153,A153=A154,A154=A155,A155=A156,A156=A157,A157=A158,A158=A159,A159=A160,A160=A161),IF(A161+1&gt;MATCH(0,Input_Lieferant!$B$9:$B$158,-1),"",A161+1),A161),"")</f>
        <v>8</v>
      </c>
      <c r="B162" s="164"/>
      <c r="C162" s="158" t="str">
        <f t="shared" si="4"/>
        <v>001</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V_NEXT_HIGHER</v>
      </c>
      <c r="X162" s="164"/>
      <c r="Y162" s="164"/>
      <c r="Z162" s="164"/>
      <c r="AA162" s="164"/>
      <c r="AB162" s="164"/>
      <c r="AC162" s="164"/>
      <c r="AD162" s="164"/>
      <c r="AE162" s="164"/>
      <c r="AF162" s="164"/>
      <c r="AG162" s="164"/>
      <c r="AH162" s="164"/>
    </row>
    <row r="163" spans="1:34" x14ac:dyDescent="0.4">
      <c r="A163" s="164">
        <f>IFERROR(IF(AND(A141=A142,A142=A143,A143=A144,A144=A145,A145=A146,A146=A147,A147=A148,A148=A149,A149=A150,A150=A151,A151=A152,A152=A153,A153=A154,A154=A155,A155=A156,A156=A157,A157=A158,A158=A159,A159=A160,A160=A161,A161=A162),IF(A162+1&gt;MATCH(0,Input_Lieferant!$B$9:$B$158,-1),"",A162+1),A162),"")</f>
        <v>8</v>
      </c>
      <c r="B163" s="164"/>
      <c r="C163" s="158" t="str">
        <f t="shared" si="4"/>
        <v>001</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V_ZERTFLUG</v>
      </c>
      <c r="X163" s="164"/>
      <c r="Y163" s="164"/>
      <c r="Z163" s="164"/>
      <c r="AA163" s="164"/>
      <c r="AB163" s="164"/>
      <c r="AC163" s="164"/>
      <c r="AD163" s="164"/>
      <c r="AE163" s="164"/>
      <c r="AF163" s="164"/>
      <c r="AG163" s="164"/>
      <c r="AH163" s="164"/>
    </row>
    <row r="164" spans="1:34" x14ac:dyDescent="0.4">
      <c r="A164" s="164">
        <f>IFERROR(IF(AND(A142=A143,A143=A144,A144=A145,A145=A146,A146=A147,A147=A148,A148=A149,A149=A150,A150=A151,A151=A152,A152=A153,A153=A154,A154=A155,A155=A156,A156=A157,A157=A158,A158=A159,A159=A160,A160=A161,A161=A162,A162=A163),IF(A163+1&gt;MATCH(0,Input_Lieferant!$B$9:$B$158,-1),"",A163+1),A163),"")</f>
        <v>8</v>
      </c>
      <c r="B164" s="164"/>
      <c r="C164" s="158" t="str">
        <f t="shared" si="4"/>
        <v>001</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V_APM</v>
      </c>
      <c r="X164" s="164"/>
      <c r="Y164" s="164"/>
      <c r="Z164" s="164"/>
      <c r="AA164" s="164"/>
      <c r="AB164" s="164"/>
      <c r="AC164" s="164"/>
      <c r="AD164" s="164"/>
      <c r="AE164" s="164"/>
      <c r="AF164" s="164"/>
      <c r="AG164" s="164"/>
      <c r="AH164" s="164"/>
    </row>
    <row r="165" spans="1:34" x14ac:dyDescent="0.4">
      <c r="A165" s="164">
        <f>IFERROR(IF(AND(A143=A144,A144=A145,A145=A146,A146=A147,A147=A148,A148=A149,A149=A150,A150=A151,A151=A152,A152=A153,A153=A154,A154=A155,A155=A156,A156=A157,A157=A158,A158=A159,A159=A160,A160=A161,A161=A162,A162=A163,A163=A164),IF(A164+1&gt;MATCH(0,Input_Lieferant!$B$9:$B$158,-1),"",A164+1),A164),"")</f>
        <v>8</v>
      </c>
      <c r="B165" s="164"/>
      <c r="C165" s="158" t="str">
        <f t="shared" si="4"/>
        <v>001</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V_CHEOPS</v>
      </c>
      <c r="X165" s="164"/>
      <c r="Y165" s="164"/>
      <c r="Z165" s="164"/>
      <c r="AA165" s="164"/>
      <c r="AB165" s="164"/>
      <c r="AC165" s="164"/>
      <c r="AD165" s="164"/>
      <c r="AE165" s="164"/>
      <c r="AF165" s="164"/>
      <c r="AG165" s="164"/>
      <c r="AH165" s="164"/>
    </row>
    <row r="166" spans="1:34" x14ac:dyDescent="0.4">
      <c r="A166" s="164">
        <f>IFERROR(IF(AND(A144=A145,A145=A146,A146=A147,A147=A148,A148=A149,A149=A150,A150=A151,A151=A152,A152=A153,A153=A154,A154=A155,A155=A156,A156=A157,A157=A158,A158=A159,A159=A160,A160=A161,A161=A162,A162=A163,A163=A164,A164=A165),IF(A165+1&gt;MATCH(0,Input_Lieferant!$B$9:$B$158,-1),"",A165+1),A165),"")</f>
        <v>8</v>
      </c>
      <c r="B166" s="164"/>
      <c r="C166" s="158" t="str">
        <f t="shared" si="4"/>
        <v>001</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V_SVSAA</v>
      </c>
      <c r="X166" s="164"/>
      <c r="Y166" s="164"/>
      <c r="Z166" s="164"/>
      <c r="AA166" s="164"/>
      <c r="AB166" s="164"/>
      <c r="AC166" s="164"/>
      <c r="AD166" s="164"/>
      <c r="AE166" s="164"/>
      <c r="AF166" s="164"/>
      <c r="AG166" s="164"/>
      <c r="AH166" s="164"/>
    </row>
    <row r="167" spans="1:34" x14ac:dyDescent="0.4">
      <c r="A167" s="164">
        <f>IFERROR(IF(AND(A145=A146,A146=A147,A147=A148,A148=A149,A149=A150,A150=A151,A151=A152,A152=A153,A153=A154,A154=A155,A155=A156,A156=A157,A157=A158,A158=A159,A159=A160,A160=A161,A161=A162,A162=A163,A163=A164,A164=A165,A165=A166),IF(A166+1&gt;MATCH(0,Input_Lieferant!$B$9:$B$158,-1),"",A166+1),A166),"")</f>
        <v>8</v>
      </c>
      <c r="B167" s="164"/>
      <c r="C167" s="158" t="str">
        <f t="shared" si="4"/>
        <v>001</v>
      </c>
      <c r="D167" s="164"/>
      <c r="E167" s="164"/>
      <c r="F167" s="164" t="str">
        <f>IF(A167&lt;&gt;"", IFERROR(ROUND(INDEX(Input_Lieferant!$A$9:$AS$159,MATCH(A167,Input_Lieferant!$B$9:$B$158,0),MATCH(W167,Input_Lieferant!$A$8:$AS$8,0)),2),""), "")&amp;""</f>
        <v>200</v>
      </c>
      <c r="G167" s="164"/>
      <c r="H167" s="164"/>
      <c r="I167" s="164"/>
      <c r="J167" s="164"/>
      <c r="K167" s="164"/>
      <c r="L167" s="164"/>
      <c r="M167" s="164"/>
      <c r="N167" s="164"/>
      <c r="O167" s="164"/>
      <c r="P167" s="164"/>
      <c r="Q167" s="164"/>
      <c r="R167" s="164"/>
      <c r="S167" s="164"/>
      <c r="T167" s="164"/>
      <c r="U167" s="164"/>
      <c r="V167" s="164"/>
      <c r="W167" s="164" t="str">
        <f t="shared" si="5"/>
        <v>V_BEWERTUNGSPREIS</v>
      </c>
      <c r="X167" s="164"/>
      <c r="Y167" s="164"/>
      <c r="Z167" s="164"/>
      <c r="AA167" s="164"/>
      <c r="AB167" s="164"/>
      <c r="AC167" s="164"/>
      <c r="AD167" s="164"/>
      <c r="AE167" s="164"/>
      <c r="AF167" s="164"/>
      <c r="AG167" s="164"/>
      <c r="AH167" s="164"/>
    </row>
    <row r="168" spans="1:34" x14ac:dyDescent="0.4">
      <c r="A168" s="164">
        <f>IFERROR(IF(AND(A146=A147,A147=A148,A148=A149,A149=A150,A150=A151,A151=A152,A152=A153,A153=A154,A154=A155,A155=A156,A156=A157,A157=A158,A158=A159,A159=A160,A160=A161,A161=A162,A162=A163,A163=A164,A164=A165,A165=A166,A166=A167),IF(A167+1&gt;MATCH(0,Input_Lieferant!$B$9:$B$158,-1),"",A167+1),A167),"")</f>
        <v>8</v>
      </c>
      <c r="B168" s="164"/>
      <c r="C168" s="158" t="str">
        <f t="shared" si="4"/>
        <v>001</v>
      </c>
      <c r="D168" s="164"/>
      <c r="E168" s="164"/>
      <c r="F168" s="164" t="str">
        <f>IF(A168&lt;&gt;"", _xlfn.IFNA(INDEX(Input_Lieferant!$A$9:$AS$159,MATCH(A168,Input_Lieferant!$B$9:$B$158,0),MATCH(W168,Input_Lieferant!$A$8:$AS$8,0)),""), "")&amp;""</f>
        <v>CHF</v>
      </c>
      <c r="G168" s="164"/>
      <c r="H168" s="164"/>
      <c r="I168" s="164"/>
      <c r="J168" s="164"/>
      <c r="K168" s="164"/>
      <c r="L168" s="164"/>
      <c r="M168" s="164"/>
      <c r="N168" s="164"/>
      <c r="O168" s="164"/>
      <c r="P168" s="164"/>
      <c r="Q168" s="164"/>
      <c r="R168" s="164"/>
      <c r="S168" s="164"/>
      <c r="T168" s="164"/>
      <c r="U168" s="164"/>
      <c r="V168" s="164"/>
      <c r="W168" s="164" t="str">
        <f t="shared" si="5"/>
        <v>V_WAEHRUNG</v>
      </c>
      <c r="X168" s="164"/>
      <c r="Y168" s="164"/>
      <c r="Z168" s="164"/>
      <c r="AA168" s="164"/>
      <c r="AB168" s="164"/>
      <c r="AC168" s="164"/>
      <c r="AD168" s="164"/>
      <c r="AE168" s="164"/>
      <c r="AF168" s="164"/>
      <c r="AG168" s="164"/>
      <c r="AH168" s="164"/>
    </row>
    <row r="169" spans="1:34" x14ac:dyDescent="0.4">
      <c r="A169" s="164">
        <f>IFERROR(IF(AND(A147=A148,A148=A149,A149=A150,A150=A151,A151=A152,A152=A153,A153=A154,A154=A155,A155=A156,A156=A157,A157=A158,A158=A159,A159=A160,A160=A161,A161=A162,A162=A163,A163=A164,A164=A165,A165=A166,A166=A167,A167=A168),IF(A168+1&gt;MATCH(0,Input_Lieferant!$B$9:$B$158,-1),"",A168+1),A168),"")</f>
        <v>8</v>
      </c>
      <c r="B169" s="164"/>
      <c r="C169" s="158" t="str">
        <f t="shared" si="4"/>
        <v>001</v>
      </c>
      <c r="D169" s="164"/>
      <c r="E169" s="164"/>
      <c r="F169" s="164" t="str">
        <f>IF(A169&lt;&gt;"", _xlfn.IFNA(INDEX(Input_Lieferant!$A$9:$AS$159,MATCH(A169,Input_Lieferant!$B$9:$B$158,0),MATCH(W169,Input_Lieferant!$A$8:$AS$8,0)),""), "")&amp;""</f>
        <v>1</v>
      </c>
      <c r="G169" s="164"/>
      <c r="H169" s="164"/>
      <c r="I169" s="164"/>
      <c r="J169" s="164"/>
      <c r="K169" s="164"/>
      <c r="L169" s="164"/>
      <c r="M169" s="164"/>
      <c r="N169" s="164"/>
      <c r="O169" s="164"/>
      <c r="P169" s="164"/>
      <c r="Q169" s="164"/>
      <c r="R169" s="164"/>
      <c r="S169" s="164"/>
      <c r="T169" s="164"/>
      <c r="U169" s="164"/>
      <c r="V169" s="164"/>
      <c r="W169" s="164" t="str">
        <f t="shared" si="5"/>
        <v>V_PREISEINHEIT</v>
      </c>
      <c r="X169" s="164"/>
      <c r="Y169" s="164"/>
      <c r="Z169" s="164"/>
      <c r="AA169" s="164"/>
      <c r="AB169" s="164"/>
      <c r="AC169" s="164"/>
      <c r="AD169" s="164"/>
      <c r="AE169" s="164"/>
      <c r="AF169" s="164"/>
      <c r="AG169" s="164"/>
      <c r="AH169" s="164"/>
    </row>
    <row r="170" spans="1:34" x14ac:dyDescent="0.4">
      <c r="A170" s="164">
        <f>IFERROR(IF(AND(A148=A149,A149=A150,A150=A151,A151=A152,A152=A153,A153=A154,A154=A155,A155=A156,A156=A157,A157=A158,A158=A159,A159=A160,A160=A161,A161=A162,A162=A163,A163=A164,A164=A165,A165=A166,A166=A167,A167=A168,A168=A169),IF(A169+1&gt;MATCH(0,Input_Lieferant!$B$9:$B$158,-1),"",A169+1),A169),"")</f>
        <v>8</v>
      </c>
      <c r="B170" s="164"/>
      <c r="C170" s="158" t="str">
        <f t="shared" si="4"/>
        <v>001</v>
      </c>
      <c r="D170" s="164"/>
      <c r="E170" s="164"/>
      <c r="F170" s="164">
        <f ca="1">IF(A170&lt;&gt;"",NOW(),"")</f>
        <v>45712.652886342592</v>
      </c>
      <c r="G170" s="164"/>
      <c r="H170" s="164"/>
      <c r="I170" s="164"/>
      <c r="J170" s="164"/>
      <c r="K170" s="164"/>
      <c r="L170" s="164"/>
      <c r="M170" s="164"/>
      <c r="N170" s="164"/>
      <c r="O170" s="164"/>
      <c r="P170" s="164"/>
      <c r="Q170" s="164"/>
      <c r="R170" s="164"/>
      <c r="S170" s="164"/>
      <c r="T170" s="164"/>
      <c r="U170" s="164"/>
      <c r="V170" s="164"/>
      <c r="W170" s="164" t="str">
        <f t="shared" si="5"/>
        <v>V_GUELTIGAB</v>
      </c>
      <c r="X170" s="164"/>
      <c r="Y170" s="164"/>
      <c r="Z170" s="164"/>
      <c r="AA170" s="164"/>
      <c r="AB170" s="164"/>
      <c r="AC170" s="164"/>
      <c r="AD170" s="164"/>
      <c r="AE170" s="164"/>
      <c r="AF170" s="164"/>
      <c r="AG170" s="164"/>
      <c r="AH170" s="164"/>
    </row>
    <row r="171" spans="1:34" x14ac:dyDescent="0.4">
      <c r="A171" s="164">
        <f>IFERROR(IF(AND(A149=A150,A150=A151,A151=A152,A152=A153,A153=A154,A154=A155,A155=A156,A156=A157,A157=A158,A158=A159,A159=A160,A160=A161,A161=A162,A162=A163,A163=A164,A164=A165,A165=A166,A166=A167,A167=A168,A168=A169,A169=A170),IF(A170+1&gt;MATCH(0,Input_Lieferant!$B$9:$B$158,-1),"",A170+1),A170),"")</f>
        <v>8</v>
      </c>
      <c r="B171" s="164"/>
      <c r="C171" s="158" t="str">
        <f t="shared" si="4"/>
        <v>001</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V_MIET_RELEVANZ</v>
      </c>
      <c r="X171" s="164"/>
      <c r="Y171" s="164"/>
      <c r="Z171" s="164"/>
      <c r="AA171" s="164"/>
      <c r="AB171" s="164"/>
      <c r="AC171" s="164"/>
      <c r="AD171" s="164"/>
      <c r="AE171" s="164"/>
      <c r="AF171" s="164"/>
      <c r="AG171" s="164"/>
      <c r="AH171" s="164"/>
    </row>
    <row r="172" spans="1:34" x14ac:dyDescent="0.4">
      <c r="A172" s="164">
        <f>IFERROR(IF(AND(A150=A151,A151=A152,A152=A153,A153=A154,A154=A155,A155=A156,A156=A157,A157=A158,A158=A159,A159=A160,A160=A161,A161=A162,A162=A163,A163=A164,A164=A165,A165=A166,A166=A167,A167=A168,A168=A169,A169=A170,A170=A171),IF(A171+1&gt;MATCH(0,Input_Lieferant!$B$9:$B$158,-1),"",A171+1),A171),"")</f>
        <v>8</v>
      </c>
      <c r="B172" s="164"/>
      <c r="C172" s="158" t="str">
        <f t="shared" si="4"/>
        <v>001</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V_NACHSCHUBKLASSE</v>
      </c>
      <c r="X172" s="164"/>
      <c r="Y172" s="164"/>
      <c r="Z172" s="164"/>
      <c r="AA172" s="164"/>
      <c r="AB172" s="164"/>
      <c r="AC172" s="164"/>
      <c r="AD172" s="164"/>
      <c r="AE172" s="164"/>
      <c r="AF172" s="164"/>
      <c r="AG172" s="164"/>
      <c r="AH172" s="164"/>
    </row>
    <row r="173" spans="1:34" x14ac:dyDescent="0.4">
      <c r="A173" s="164">
        <f>IFERROR(IF(AND(A151=A152,A152=A153,A153=A154,A154=A155,A155=A156,A156=A157,A157=A158,A158=A159,A159=A160,A160=A161,A161=A162,A162=A163,A163=A164,A164=A165,A165=A166,A166=A167,A167=A168,A168=A169,A169=A170,A170=A171,A171=A172),IF(A172+1&gt;MATCH(0,Input_Lieferant!$B$9:$B$158,-1),"",A172+1),A172),"")</f>
        <v>8</v>
      </c>
      <c r="B173" s="164"/>
      <c r="C173" s="158" t="str">
        <f t="shared" si="4"/>
        <v>001</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V_LAGERFAEHIGKEIT</v>
      </c>
      <c r="X173" s="164"/>
      <c r="Y173" s="164"/>
      <c r="Z173" s="164"/>
      <c r="AA173" s="164"/>
      <c r="AB173" s="164"/>
      <c r="AC173" s="164"/>
      <c r="AD173" s="164"/>
      <c r="AE173" s="164"/>
      <c r="AF173" s="164"/>
      <c r="AG173" s="164"/>
      <c r="AH173" s="164"/>
    </row>
    <row r="174" spans="1:34" x14ac:dyDescent="0.4">
      <c r="A174" s="164">
        <f>IFERROR(IF(AND(A152=A153,A153=A154,A154=A155,A155=A156,A156=A157,A157=A158,A158=A159,A159=A160,A160=A161,A161=A162,A162=A163,A163=A164,A164=A165,A165=A166,A166=A167,A167=A168,A168=A169,A169=A170,A170=A171,A171=A172,A172=A173),IF(A173+1&gt;MATCH(0,Input_Lieferant!$B$9:$B$158,-1),"",A173+1),A173),"")</f>
        <v>8</v>
      </c>
      <c r="B174" s="164"/>
      <c r="C174" s="158" t="str">
        <f t="shared" si="4"/>
        <v>001</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V_BETRIEBSMITTEL</v>
      </c>
      <c r="X174" s="164"/>
      <c r="Y174" s="164"/>
      <c r="Z174" s="164"/>
      <c r="AA174" s="164"/>
      <c r="AB174" s="164"/>
      <c r="AC174" s="164"/>
      <c r="AD174" s="164"/>
      <c r="AE174" s="164"/>
      <c r="AF174" s="164"/>
      <c r="AG174" s="164"/>
      <c r="AH174" s="164"/>
    </row>
    <row r="175" spans="1:34" x14ac:dyDescent="0.4">
      <c r="A175" s="164">
        <f>IFERROR(IF(AND(A153=A154,A154=A155,A155=A156,A156=A157,A157=A158,A158=A159,A159=A160,A160=A161,A161=A162,A162=A163,A163=A164,A164=A165,A165=A166,A166=A167,A167=A168,A168=A169,A169=A170,A170=A171,A171=A172,A172=A173,A173=A174),IF(A174+1&gt;MATCH(0,Input_Lieferant!$B$9:$B$158,-1),"",A174+1),A174),"")</f>
        <v>8</v>
      </c>
      <c r="B175" s="164"/>
      <c r="C175" s="158" t="str">
        <f t="shared" si="4"/>
        <v>001</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V_SONDERBETRIEBSMITTEL_MKZ</v>
      </c>
      <c r="X175" s="164"/>
      <c r="Y175" s="164"/>
      <c r="Z175" s="164"/>
      <c r="AA175" s="164"/>
      <c r="AB175" s="164"/>
      <c r="AC175" s="164"/>
      <c r="AD175" s="164"/>
      <c r="AE175" s="164"/>
      <c r="AF175" s="164"/>
      <c r="AG175" s="164"/>
      <c r="AH175" s="164"/>
    </row>
    <row r="176" spans="1:34" x14ac:dyDescent="0.4">
      <c r="A176" s="164">
        <f>IFERROR(IF(AND(A154=A155,A155=A156,A156=A157,A157=A158,A158=A159,A159=A160,A160=A161,A161=A162,A162=A163,A163=A164,A164=A165,A165=A166,A166=A167,A167=A168,A168=A169,A169=A170,A170=A171,A171=A172,A172=A173,A173=A174,A174=A175),IF(A175+1&gt;MATCH(0,Input_Lieferant!$B$9:$B$158,-1),"",A175+1),A175),"")</f>
        <v>8</v>
      </c>
      <c r="B176" s="164"/>
      <c r="C176" s="158" t="str">
        <f t="shared" si="4"/>
        <v>001</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V_SONDERBETRIEBSMITTEL_PRD</v>
      </c>
      <c r="X176" s="164"/>
      <c r="Y176" s="164"/>
      <c r="Z176" s="164"/>
      <c r="AA176" s="164"/>
      <c r="AB176" s="164"/>
      <c r="AC176" s="164"/>
      <c r="AD176" s="164"/>
      <c r="AE176" s="164"/>
      <c r="AF176" s="164"/>
      <c r="AG176" s="164"/>
      <c r="AH176" s="164"/>
    </row>
    <row r="177" spans="1:34" x14ac:dyDescent="0.4">
      <c r="A177" s="164">
        <f>IFERROR(IF(AND(A155=A156,A156=A157,A157=A158,A158=A159,A159=A160,A160=A161,A161=A162,A162=A163,A163=A164,A164=A165,A165=A166,A166=A167,A167=A168,A168=A169,A169=A170,A170=A171,A171=A172,A172=A173,A173=A174,A174=A175,A175=A176),IF(A176+1&gt;MATCH(0,Input_Lieferant!$B$9:$B$158,-1),"",A176+1),A176),"")</f>
        <v>8</v>
      </c>
      <c r="B177" s="164"/>
      <c r="C177" s="158" t="str">
        <f t="shared" si="4"/>
        <v>001</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V_SONDERBETRIEBSMITTEL_TRP</v>
      </c>
      <c r="X177" s="164"/>
      <c r="Y177" s="164"/>
      <c r="Z177" s="164"/>
      <c r="AA177" s="164"/>
      <c r="AB177" s="164"/>
      <c r="AC177" s="164"/>
      <c r="AD177" s="164"/>
      <c r="AE177" s="164"/>
      <c r="AF177" s="164"/>
      <c r="AG177" s="164"/>
      <c r="AH177" s="164"/>
    </row>
    <row r="178" spans="1:34" x14ac:dyDescent="0.4">
      <c r="A178" s="164">
        <f>IFERROR(IF(AND(A156=A157,A157=A158,A158=A159,A159=A160,A160=A161,A161=A162,A162=A163,A163=A164,A164=A165,A165=A166,A166=A167,A167=A168,A168=A169,A169=A170,A170=A171,A171=A172,A172=A173,A173=A174,A174=A175,A175=A176,A176=A177),IF(A177+1&gt;MATCH(0,Input_Lieferant!$B$9:$B$158,-1),"",A177+1),A177),"")</f>
        <v>9</v>
      </c>
      <c r="B178" s="164"/>
      <c r="C178" s="158" t="str">
        <f t="shared" si="4"/>
        <v>001</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V_A_NUMMER</v>
      </c>
      <c r="X178" s="164"/>
      <c r="Y178" s="164"/>
      <c r="Z178" s="164"/>
      <c r="AA178" s="164"/>
      <c r="AB178" s="164"/>
      <c r="AC178" s="164"/>
      <c r="AD178" s="164"/>
      <c r="AE178" s="164"/>
      <c r="AF178" s="164"/>
      <c r="AG178" s="164"/>
      <c r="AH178" s="164"/>
    </row>
    <row r="179" spans="1:34" x14ac:dyDescent="0.4">
      <c r="A179" s="164">
        <f>IFERROR(IF(AND(A157=A158,A158=A159,A159=A160,A160=A161,A161=A162,A162=A163,A163=A164,A164=A165,A165=A166,A166=A167,A167=A168,A168=A169,A169=A170,A170=A171,A171=A172,A172=A173,A173=A174,A174=A175,A175=A176,A176=A177,A177=A178),IF(A178+1&gt;MATCH(0,Input_Lieferant!$B$9:$B$158,-1),"",A178+1),A178),"")</f>
        <v>9</v>
      </c>
      <c r="B179" s="164"/>
      <c r="C179" s="158" t="str">
        <f t="shared" si="4"/>
        <v>001</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V_REVFREMD</v>
      </c>
      <c r="X179" s="164"/>
      <c r="Y179" s="164"/>
      <c r="Z179" s="164"/>
      <c r="AA179" s="164"/>
      <c r="AB179" s="164"/>
      <c r="AC179" s="164"/>
      <c r="AD179" s="164"/>
      <c r="AE179" s="164"/>
      <c r="AF179" s="164"/>
      <c r="AG179" s="164"/>
      <c r="AH179" s="164"/>
    </row>
    <row r="180" spans="1:34" x14ac:dyDescent="0.4">
      <c r="A180" s="164">
        <f>IFERROR(IF(AND(A158=A159,A159=A160,A160=A161,A161=A162,A162=A163,A163=A164,A164=A165,A165=A166,A166=A167,A167=A168,A168=A169,A169=A170,A170=A171,A171=A172,A172=A173,A173=A174,A174=A175,A175=A176,A176=A177,A177=A178,A178=A179),IF(A179+1&gt;MATCH(0,Input_Lieferant!$B$9:$B$158,-1),"",A179+1),A179),"")</f>
        <v>9</v>
      </c>
      <c r="B180" s="164"/>
      <c r="C180" s="158" t="str">
        <f t="shared" si="4"/>
        <v>001</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V_REVEIGEN</v>
      </c>
      <c r="X180" s="164"/>
      <c r="Y180" s="164"/>
      <c r="Z180" s="164"/>
      <c r="AA180" s="164"/>
      <c r="AB180" s="164"/>
      <c r="AC180" s="164"/>
      <c r="AD180" s="164"/>
      <c r="AE180" s="164"/>
      <c r="AF180" s="164"/>
      <c r="AG180" s="164"/>
      <c r="AH180" s="164"/>
    </row>
    <row r="181" spans="1:34" x14ac:dyDescent="0.4">
      <c r="A181" s="164">
        <f>IFERROR(IF(AND(A159=A160,A160=A161,A161=A162,A162=A163,A163=A164,A164=A165,A165=A166,A166=A167,A167=A168,A168=A169,A169=A170,A170=A171,A171=A172,A172=A173,A173=A174,A174=A175,A175=A176,A176=A177,A177=A178,A178=A179,A179=A180),IF(A180+1&gt;MATCH(0,Input_Lieferant!$B$9:$B$158,-1),"",A180+1),A180),"")</f>
        <v>9</v>
      </c>
      <c r="B181" s="164"/>
      <c r="C181" s="158" t="str">
        <f t="shared" si="4"/>
        <v>001</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V_SYSTEMMANAGER</v>
      </c>
      <c r="X181" s="164"/>
      <c r="Y181" s="164"/>
      <c r="Z181" s="164"/>
      <c r="AA181" s="164"/>
      <c r="AB181" s="164"/>
      <c r="AC181" s="164"/>
      <c r="AD181" s="164"/>
      <c r="AE181" s="164"/>
      <c r="AF181" s="164"/>
      <c r="AG181" s="164"/>
      <c r="AH181" s="164"/>
    </row>
    <row r="182" spans="1:34" x14ac:dyDescent="0.4">
      <c r="A182" s="164">
        <f>IFERROR(IF(AND(A160=A161,A161=A162,A162=A163,A163=A164,A164=A165,A165=A166,A166=A167,A167=A168,A168=A169,A169=A170,A170=A171,A171=A172,A172=A173,A173=A174,A174=A175,A175=A176,A176=A177,A177=A178,A178=A179,A179=A180,A180=A181),IF(A181+1&gt;MATCH(0,Input_Lieferant!$B$9:$B$158,-1),"",A181+1),A181),"")</f>
        <v>9</v>
      </c>
      <c r="B182" s="164"/>
      <c r="C182" s="158" t="str">
        <f t="shared" si="4"/>
        <v>001</v>
      </c>
      <c r="D182" s="164"/>
      <c r="E182" s="164"/>
      <c r="F182" s="164" t="str">
        <f>IF(A182&lt;&gt;"", _xlfn.IFNA(INDEX(Grunddaten!$A$9:$S$159,MATCH(A182,Input_Lieferant!$B$9:$B$158,0),MATCH(W182,Grunddaten!$A$8:$M$8,0)),""), "")&amp;""</f>
        <v>U</v>
      </c>
      <c r="G182" s="164"/>
      <c r="H182" s="164"/>
      <c r="I182" s="164"/>
      <c r="J182" s="164"/>
      <c r="K182" s="164"/>
      <c r="L182" s="164"/>
      <c r="M182" s="164"/>
      <c r="N182" s="164"/>
      <c r="O182" s="164"/>
      <c r="P182" s="164"/>
      <c r="Q182" s="164"/>
      <c r="R182" s="164"/>
      <c r="S182" s="164"/>
      <c r="T182" s="164"/>
      <c r="U182" s="164"/>
      <c r="V182" s="164"/>
      <c r="W182" s="164" t="str">
        <f t="shared" si="5"/>
        <v>V_UEBERSETZUNG</v>
      </c>
      <c r="X182" s="164"/>
      <c r="Y182" s="164"/>
      <c r="Z182" s="164"/>
      <c r="AA182" s="164"/>
      <c r="AB182" s="164"/>
      <c r="AC182" s="164"/>
      <c r="AD182" s="164"/>
      <c r="AE182" s="164"/>
      <c r="AF182" s="164"/>
      <c r="AG182" s="164"/>
      <c r="AH182" s="164"/>
    </row>
    <row r="183" spans="1:34" x14ac:dyDescent="0.4">
      <c r="A183" s="164">
        <f>IFERROR(IF(AND(A161=A162,A162=A163,A163=A164,A164=A165,A165=A166,A166=A167,A167=A168,A168=A169,A169=A170,A170=A171,A171=A172,A172=A173,A173=A174,A174=A175,A175=A176,A176=A177,A177=A178,A178=A179,A179=A180,A180=A181,A181=A182),IF(A182+1&gt;MATCH(0,Input_Lieferant!$B$9:$B$158,-1),"",A182+1),A182),"")</f>
        <v>9</v>
      </c>
      <c r="B183" s="164"/>
      <c r="C183" s="158" t="str">
        <f t="shared" si="4"/>
        <v>001</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V_KENNZIFFER</v>
      </c>
      <c r="X183" s="164"/>
      <c r="Y183" s="164"/>
      <c r="Z183" s="164"/>
      <c r="AA183" s="164"/>
      <c r="AB183" s="164"/>
      <c r="AC183" s="164"/>
      <c r="AD183" s="164"/>
      <c r="AE183" s="164"/>
      <c r="AF183" s="164"/>
      <c r="AG183" s="164"/>
      <c r="AH183" s="164"/>
    </row>
    <row r="184" spans="1:34" x14ac:dyDescent="0.4">
      <c r="A184" s="164">
        <f>IFERROR(IF(AND(A162=A163,A163=A164,A164=A165,A165=A166,A166=A167,A167=A168,A168=A169,A169=A170,A170=A171,A171=A172,A172=A173,A173=A174,A174=A175,A175=A176,A176=A177,A177=A178,A178=A179,A179=A180,A180=A181,A181=A182,A182=A183),IF(A183+1&gt;MATCH(0,Input_Lieferant!$B$9:$B$158,-1),"",A183+1),A183),"")</f>
        <v>9</v>
      </c>
      <c r="B184" s="164"/>
      <c r="C184" s="158" t="str">
        <f t="shared" si="4"/>
        <v>001</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V_NEXT_HIGHER</v>
      </c>
      <c r="X184" s="164"/>
      <c r="Y184" s="164"/>
      <c r="Z184" s="164"/>
      <c r="AA184" s="164"/>
      <c r="AB184" s="164"/>
      <c r="AC184" s="164"/>
      <c r="AD184" s="164"/>
      <c r="AE184" s="164"/>
      <c r="AF184" s="164"/>
      <c r="AG184" s="164"/>
      <c r="AH184" s="164"/>
    </row>
    <row r="185" spans="1:34" x14ac:dyDescent="0.4">
      <c r="A185" s="164">
        <f>IFERROR(IF(AND(A163=A164,A164=A165,A165=A166,A166=A167,A167=A168,A168=A169,A169=A170,A170=A171,A171=A172,A172=A173,A173=A174,A174=A175,A175=A176,A176=A177,A177=A178,A178=A179,A179=A180,A180=A181,A181=A182,A182=A183,A183=A184),IF(A184+1&gt;MATCH(0,Input_Lieferant!$B$9:$B$158,-1),"",A184+1),A184),"")</f>
        <v>9</v>
      </c>
      <c r="B185" s="164"/>
      <c r="C185" s="158" t="str">
        <f t="shared" si="4"/>
        <v>001</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V_ZERTFLUG</v>
      </c>
      <c r="X185" s="164"/>
      <c r="Y185" s="164"/>
      <c r="Z185" s="164"/>
      <c r="AA185" s="164"/>
      <c r="AB185" s="164"/>
      <c r="AC185" s="164"/>
      <c r="AD185" s="164"/>
      <c r="AE185" s="164"/>
      <c r="AF185" s="164"/>
      <c r="AG185" s="164"/>
      <c r="AH185" s="164"/>
    </row>
    <row r="186" spans="1:34" x14ac:dyDescent="0.4">
      <c r="A186" s="164">
        <f>IFERROR(IF(AND(A164=A165,A165=A166,A166=A167,A167=A168,A168=A169,A169=A170,A170=A171,A171=A172,A172=A173,A173=A174,A174=A175,A175=A176,A176=A177,A177=A178,A178=A179,A179=A180,A180=A181,A181=A182,A182=A183,A183=A184,A184=A185),IF(A185+1&gt;MATCH(0,Input_Lieferant!$B$9:$B$158,-1),"",A185+1),A185),"")</f>
        <v>9</v>
      </c>
      <c r="B186" s="164"/>
      <c r="C186" s="158" t="str">
        <f t="shared" si="4"/>
        <v>001</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V_APM</v>
      </c>
      <c r="X186" s="164"/>
      <c r="Y186" s="164"/>
      <c r="Z186" s="164"/>
      <c r="AA186" s="164"/>
      <c r="AB186" s="164"/>
      <c r="AC186" s="164"/>
      <c r="AD186" s="164"/>
      <c r="AE186" s="164"/>
      <c r="AF186" s="164"/>
      <c r="AG186" s="164"/>
      <c r="AH186" s="164"/>
    </row>
    <row r="187" spans="1:34" x14ac:dyDescent="0.4">
      <c r="A187" s="164">
        <f>IFERROR(IF(AND(A165=A166,A166=A167,A167=A168,A168=A169,A169=A170,A170=A171,A171=A172,A172=A173,A173=A174,A174=A175,A175=A176,A176=A177,A177=A178,A178=A179,A179=A180,A180=A181,A181=A182,A182=A183,A183=A184,A184=A185,A185=A186),IF(A186+1&gt;MATCH(0,Input_Lieferant!$B$9:$B$158,-1),"",A186+1),A186),"")</f>
        <v>9</v>
      </c>
      <c r="B187" s="164"/>
      <c r="C187" s="158" t="str">
        <f t="shared" si="4"/>
        <v>001</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V_CHEOPS</v>
      </c>
      <c r="X187" s="164"/>
      <c r="Y187" s="164"/>
      <c r="Z187" s="164"/>
      <c r="AA187" s="164"/>
      <c r="AB187" s="164"/>
      <c r="AC187" s="164"/>
      <c r="AD187" s="164"/>
      <c r="AE187" s="164"/>
      <c r="AF187" s="164"/>
      <c r="AG187" s="164"/>
      <c r="AH187" s="164"/>
    </row>
    <row r="188" spans="1:34" x14ac:dyDescent="0.4">
      <c r="A188" s="164">
        <f>IFERROR(IF(AND(A166=A167,A167=A168,A168=A169,A169=A170,A170=A171,A171=A172,A172=A173,A173=A174,A174=A175,A175=A176,A176=A177,A177=A178,A178=A179,A179=A180,A180=A181,A181=A182,A182=A183,A183=A184,A184=A185,A185=A186,A186=A187),IF(A187+1&gt;MATCH(0,Input_Lieferant!$B$9:$B$158,-1),"",A187+1),A187),"")</f>
        <v>9</v>
      </c>
      <c r="B188" s="164"/>
      <c r="C188" s="158" t="str">
        <f t="shared" si="4"/>
        <v>001</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V_SVSAA</v>
      </c>
      <c r="X188" s="164"/>
      <c r="Y188" s="164"/>
      <c r="Z188" s="164"/>
      <c r="AA188" s="164"/>
      <c r="AB188" s="164"/>
      <c r="AC188" s="164"/>
      <c r="AD188" s="164"/>
      <c r="AE188" s="164"/>
      <c r="AF188" s="164"/>
      <c r="AG188" s="164"/>
      <c r="AH188" s="164"/>
    </row>
    <row r="189" spans="1:34" x14ac:dyDescent="0.4">
      <c r="A189" s="164">
        <f>IFERROR(IF(AND(A167=A168,A168=A169,A169=A170,A170=A171,A171=A172,A172=A173,A173=A174,A174=A175,A175=A176,A176=A177,A177=A178,A178=A179,A179=A180,A180=A181,A181=A182,A182=A183,A183=A184,A184=A185,A185=A186,A186=A187,A187=A188),IF(A188+1&gt;MATCH(0,Input_Lieferant!$B$9:$B$158,-1),"",A188+1),A188),"")</f>
        <v>9</v>
      </c>
      <c r="B189" s="164"/>
      <c r="C189" s="158" t="str">
        <f t="shared" si="4"/>
        <v>001</v>
      </c>
      <c r="D189" s="164"/>
      <c r="E189" s="164"/>
      <c r="F189" s="164" t="str">
        <f>IF(A189&lt;&gt;"", IFERROR(ROUND(INDEX(Input_Lieferant!$A$9:$AS$159,MATCH(A189,Input_Lieferant!$B$9:$B$158,0),MATCH(W189,Input_Lieferant!$A$8:$AS$8,0)),2),""), "")&amp;""</f>
        <v>200</v>
      </c>
      <c r="G189" s="164"/>
      <c r="H189" s="164"/>
      <c r="I189" s="164"/>
      <c r="J189" s="164"/>
      <c r="K189" s="164"/>
      <c r="L189" s="164"/>
      <c r="M189" s="164"/>
      <c r="N189" s="164"/>
      <c r="O189" s="164"/>
      <c r="P189" s="164"/>
      <c r="Q189" s="164"/>
      <c r="R189" s="164"/>
      <c r="S189" s="164"/>
      <c r="T189" s="164"/>
      <c r="U189" s="164"/>
      <c r="V189" s="164"/>
      <c r="W189" s="164" t="str">
        <f t="shared" si="5"/>
        <v>V_BEWERTUNGSPREIS</v>
      </c>
      <c r="X189" s="164"/>
      <c r="Y189" s="164"/>
      <c r="Z189" s="164"/>
      <c r="AA189" s="164"/>
      <c r="AB189" s="164"/>
      <c r="AC189" s="164"/>
      <c r="AD189" s="164"/>
      <c r="AE189" s="164"/>
      <c r="AF189" s="164"/>
      <c r="AG189" s="164"/>
      <c r="AH189" s="164"/>
    </row>
    <row r="190" spans="1:34" x14ac:dyDescent="0.4">
      <c r="A190" s="164">
        <f>IFERROR(IF(AND(A168=A169,A169=A170,A170=A171,A171=A172,A172=A173,A173=A174,A174=A175,A175=A176,A176=A177,A177=A178,A178=A179,A179=A180,A180=A181,A181=A182,A182=A183,A183=A184,A184=A185,A185=A186,A186=A187,A187=A188,A188=A189),IF(A189+1&gt;MATCH(0,Input_Lieferant!$B$9:$B$158,-1),"",A189+1),A189),"")</f>
        <v>9</v>
      </c>
      <c r="B190" s="164"/>
      <c r="C190" s="158" t="str">
        <f t="shared" si="4"/>
        <v>001</v>
      </c>
      <c r="D190" s="164"/>
      <c r="E190" s="164"/>
      <c r="F190" s="164" t="str">
        <f>IF(A190&lt;&gt;"", _xlfn.IFNA(INDEX(Input_Lieferant!$A$9:$AS$159,MATCH(A190,Input_Lieferant!$B$9:$B$158,0),MATCH(W190,Input_Lieferant!$A$8:$AS$8,0)),""), "")&amp;""</f>
        <v>CHF</v>
      </c>
      <c r="G190" s="164"/>
      <c r="H190" s="164"/>
      <c r="I190" s="164"/>
      <c r="J190" s="164"/>
      <c r="K190" s="164"/>
      <c r="L190" s="164"/>
      <c r="M190" s="164"/>
      <c r="N190" s="164"/>
      <c r="O190" s="164"/>
      <c r="P190" s="164"/>
      <c r="Q190" s="164"/>
      <c r="R190" s="164"/>
      <c r="S190" s="164"/>
      <c r="T190" s="164"/>
      <c r="U190" s="164"/>
      <c r="V190" s="164"/>
      <c r="W190" s="164" t="str">
        <f t="shared" si="5"/>
        <v>V_WAEHRUNG</v>
      </c>
      <c r="X190" s="164"/>
      <c r="Y190" s="164"/>
      <c r="Z190" s="164"/>
      <c r="AA190" s="164"/>
      <c r="AB190" s="164"/>
      <c r="AC190" s="164"/>
      <c r="AD190" s="164"/>
      <c r="AE190" s="164"/>
      <c r="AF190" s="164"/>
      <c r="AG190" s="164"/>
      <c r="AH190" s="164"/>
    </row>
    <row r="191" spans="1:34" x14ac:dyDescent="0.4">
      <c r="A191" s="164">
        <f>IFERROR(IF(AND(A169=A170,A170=A171,A171=A172,A172=A173,A173=A174,A174=A175,A175=A176,A176=A177,A177=A178,A178=A179,A179=A180,A180=A181,A181=A182,A182=A183,A183=A184,A184=A185,A185=A186,A186=A187,A187=A188,A188=A189,A189=A190),IF(A190+1&gt;MATCH(0,Input_Lieferant!$B$9:$B$158,-1),"",A190+1),A190),"")</f>
        <v>9</v>
      </c>
      <c r="B191" s="164"/>
      <c r="C191" s="158" t="str">
        <f t="shared" si="4"/>
        <v>001</v>
      </c>
      <c r="D191" s="164"/>
      <c r="E191" s="164"/>
      <c r="F191" s="164" t="str">
        <f>IF(A191&lt;&gt;"", _xlfn.IFNA(INDEX(Input_Lieferant!$A$9:$AS$159,MATCH(A191,Input_Lieferant!$B$9:$B$158,0),MATCH(W191,Input_Lieferant!$A$8:$AS$8,0)),""), "")&amp;""</f>
        <v>1</v>
      </c>
      <c r="G191" s="164"/>
      <c r="H191" s="164"/>
      <c r="I191" s="164"/>
      <c r="J191" s="164"/>
      <c r="K191" s="164"/>
      <c r="L191" s="164"/>
      <c r="M191" s="164"/>
      <c r="N191" s="164"/>
      <c r="O191" s="164"/>
      <c r="P191" s="164"/>
      <c r="Q191" s="164"/>
      <c r="R191" s="164"/>
      <c r="S191" s="164"/>
      <c r="T191" s="164"/>
      <c r="U191" s="164"/>
      <c r="V191" s="164"/>
      <c r="W191" s="164" t="str">
        <f t="shared" si="5"/>
        <v>V_PREISEINHEIT</v>
      </c>
      <c r="X191" s="164"/>
      <c r="Y191" s="164"/>
      <c r="Z191" s="164"/>
      <c r="AA191" s="164"/>
      <c r="AB191" s="164"/>
      <c r="AC191" s="164"/>
      <c r="AD191" s="164"/>
      <c r="AE191" s="164"/>
      <c r="AF191" s="164"/>
      <c r="AG191" s="164"/>
      <c r="AH191" s="164"/>
    </row>
    <row r="192" spans="1:34" x14ac:dyDescent="0.4">
      <c r="A192" s="164">
        <f>IFERROR(IF(AND(A170=A171,A171=A172,A172=A173,A173=A174,A174=A175,A175=A176,A176=A177,A177=A178,A178=A179,A179=A180,A180=A181,A181=A182,A182=A183,A183=A184,A184=A185,A185=A186,A186=A187,A187=A188,A188=A189,A189=A190,A190=A191),IF(A191+1&gt;MATCH(0,Input_Lieferant!$B$9:$B$158,-1),"",A191+1),A191),"")</f>
        <v>9</v>
      </c>
      <c r="B192" s="164"/>
      <c r="C192" s="158" t="str">
        <f t="shared" si="4"/>
        <v>001</v>
      </c>
      <c r="D192" s="164"/>
      <c r="E192" s="164"/>
      <c r="F192" s="164">
        <f ca="1">IF(A192&lt;&gt;"",NOW(),"")</f>
        <v>45712.652886342592</v>
      </c>
      <c r="G192" s="164"/>
      <c r="H192" s="164"/>
      <c r="I192" s="164"/>
      <c r="J192" s="164"/>
      <c r="K192" s="164"/>
      <c r="L192" s="164"/>
      <c r="M192" s="164"/>
      <c r="N192" s="164"/>
      <c r="O192" s="164"/>
      <c r="P192" s="164"/>
      <c r="Q192" s="164"/>
      <c r="R192" s="164"/>
      <c r="S192" s="164"/>
      <c r="T192" s="164"/>
      <c r="U192" s="164"/>
      <c r="V192" s="164"/>
      <c r="W192" s="164" t="str">
        <f t="shared" si="5"/>
        <v>V_GUELTIGAB</v>
      </c>
      <c r="X192" s="164"/>
      <c r="Y192" s="164"/>
      <c r="Z192" s="164"/>
      <c r="AA192" s="164"/>
      <c r="AB192" s="164"/>
      <c r="AC192" s="164"/>
      <c r="AD192" s="164"/>
      <c r="AE192" s="164"/>
      <c r="AF192" s="164"/>
      <c r="AG192" s="164"/>
      <c r="AH192" s="164"/>
    </row>
    <row r="193" spans="1:34" x14ac:dyDescent="0.4">
      <c r="A193" s="164">
        <f>IFERROR(IF(AND(A171=A172,A172=A173,A173=A174,A174=A175,A175=A176,A176=A177,A177=A178,A178=A179,A179=A180,A180=A181,A181=A182,A182=A183,A183=A184,A184=A185,A185=A186,A186=A187,A187=A188,A188=A189,A189=A190,A190=A191,A191=A192),IF(A192+1&gt;MATCH(0,Input_Lieferant!$B$9:$B$158,-1),"",A192+1),A192),"")</f>
        <v>9</v>
      </c>
      <c r="B193" s="164"/>
      <c r="C193" s="158" t="str">
        <f t="shared" si="4"/>
        <v>001</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V_MIET_RELEVANZ</v>
      </c>
      <c r="X193" s="164"/>
      <c r="Y193" s="164"/>
      <c r="Z193" s="164"/>
      <c r="AA193" s="164"/>
      <c r="AB193" s="164"/>
      <c r="AC193" s="164"/>
      <c r="AD193" s="164"/>
      <c r="AE193" s="164"/>
      <c r="AF193" s="164"/>
      <c r="AG193" s="164"/>
      <c r="AH193" s="164"/>
    </row>
    <row r="194" spans="1:34" x14ac:dyDescent="0.4">
      <c r="A194" s="164">
        <f>IFERROR(IF(AND(A172=A173,A173=A174,A174=A175,A175=A176,A176=A177,A177=A178,A178=A179,A179=A180,A180=A181,A181=A182,A182=A183,A183=A184,A184=A185,A185=A186,A186=A187,A187=A188,A188=A189,A189=A190,A190=A191,A191=A192,A192=A193),IF(A193+1&gt;MATCH(0,Input_Lieferant!$B$9:$B$158,-1),"",A193+1),A193),"")</f>
        <v>9</v>
      </c>
      <c r="B194" s="164"/>
      <c r="C194" s="158" t="str">
        <f t="shared" ref="C194:C257" si="6">IF(A194="","","001")</f>
        <v>001</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V_NACHSCHUBKLASSE</v>
      </c>
      <c r="X194" s="164"/>
      <c r="Y194" s="164"/>
      <c r="Z194" s="164"/>
      <c r="AA194" s="164"/>
      <c r="AB194" s="164"/>
      <c r="AC194" s="164"/>
      <c r="AD194" s="164"/>
      <c r="AE194" s="164"/>
      <c r="AF194" s="164"/>
      <c r="AG194" s="164"/>
      <c r="AH194" s="164"/>
    </row>
    <row r="195" spans="1:34" x14ac:dyDescent="0.4">
      <c r="A195" s="164">
        <f>IFERROR(IF(AND(A173=A174,A174=A175,A175=A176,A176=A177,A177=A178,A178=A179,A179=A180,A180=A181,A181=A182,A182=A183,A183=A184,A184=A185,A185=A186,A186=A187,A187=A188,A188=A189,A189=A190,A190=A191,A191=A192,A192=A193,A193=A194),IF(A194+1&gt;MATCH(0,Input_Lieferant!$B$9:$B$158,-1),"",A194+1),A194),"")</f>
        <v>9</v>
      </c>
      <c r="B195" s="164"/>
      <c r="C195" s="158" t="str">
        <f t="shared" si="6"/>
        <v>001</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V_LAGERFAEHIGKEIT</v>
      </c>
      <c r="X195" s="164"/>
      <c r="Y195" s="164"/>
      <c r="Z195" s="164"/>
      <c r="AA195" s="164"/>
      <c r="AB195" s="164"/>
      <c r="AC195" s="164"/>
      <c r="AD195" s="164"/>
      <c r="AE195" s="164"/>
      <c r="AF195" s="164"/>
      <c r="AG195" s="164"/>
      <c r="AH195" s="164"/>
    </row>
    <row r="196" spans="1:34" x14ac:dyDescent="0.4">
      <c r="A196" s="164">
        <f>IFERROR(IF(AND(A174=A175,A175=A176,A176=A177,A177=A178,A178=A179,A179=A180,A180=A181,A181=A182,A182=A183,A183=A184,A184=A185,A185=A186,A186=A187,A187=A188,A188=A189,A189=A190,A190=A191,A191=A192,A192=A193,A193=A194,A194=A195),IF(A195+1&gt;MATCH(0,Input_Lieferant!$B$9:$B$158,-1),"",A195+1),A195),"")</f>
        <v>9</v>
      </c>
      <c r="B196" s="164"/>
      <c r="C196" s="158" t="str">
        <f t="shared" si="6"/>
        <v>001</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V_BETRIEBSMITTEL</v>
      </c>
      <c r="X196" s="164"/>
      <c r="Y196" s="164"/>
      <c r="Z196" s="164"/>
      <c r="AA196" s="164"/>
      <c r="AB196" s="164"/>
      <c r="AC196" s="164"/>
      <c r="AD196" s="164"/>
      <c r="AE196" s="164"/>
      <c r="AF196" s="164"/>
      <c r="AG196" s="164"/>
      <c r="AH196" s="164"/>
    </row>
    <row r="197" spans="1:34" x14ac:dyDescent="0.4">
      <c r="A197" s="164">
        <f>IFERROR(IF(AND(A175=A176,A176=A177,A177=A178,A178=A179,A179=A180,A180=A181,A181=A182,A182=A183,A183=A184,A184=A185,A185=A186,A186=A187,A187=A188,A188=A189,A189=A190,A190=A191,A191=A192,A192=A193,A193=A194,A194=A195,A195=A196),IF(A196+1&gt;MATCH(0,Input_Lieferant!$B$9:$B$158,-1),"",A196+1),A196),"")</f>
        <v>9</v>
      </c>
      <c r="B197" s="164"/>
      <c r="C197" s="158" t="str">
        <f t="shared" si="6"/>
        <v>001</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V_SONDERBETRIEBSMITTEL_MKZ</v>
      </c>
      <c r="X197" s="164"/>
      <c r="Y197" s="164"/>
      <c r="Z197" s="164"/>
      <c r="AA197" s="164"/>
      <c r="AB197" s="164"/>
      <c r="AC197" s="164"/>
      <c r="AD197" s="164"/>
      <c r="AE197" s="164"/>
      <c r="AF197" s="164"/>
      <c r="AG197" s="164"/>
      <c r="AH197" s="164"/>
    </row>
    <row r="198" spans="1:34" x14ac:dyDescent="0.4">
      <c r="A198" s="164">
        <f>IFERROR(IF(AND(A176=A177,A177=A178,A178=A179,A179=A180,A180=A181,A181=A182,A182=A183,A183=A184,A184=A185,A185=A186,A186=A187,A187=A188,A188=A189,A189=A190,A190=A191,A191=A192,A192=A193,A193=A194,A194=A195,A195=A196,A196=A197),IF(A197+1&gt;MATCH(0,Input_Lieferant!$B$9:$B$158,-1),"",A197+1),A197),"")</f>
        <v>9</v>
      </c>
      <c r="B198" s="164"/>
      <c r="C198" s="158" t="str">
        <f t="shared" si="6"/>
        <v>001</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V_SONDERBETRIEBSMITTEL_PRD</v>
      </c>
      <c r="X198" s="164"/>
      <c r="Y198" s="164"/>
      <c r="Z198" s="164"/>
      <c r="AA198" s="164"/>
      <c r="AB198" s="164"/>
      <c r="AC198" s="164"/>
      <c r="AD198" s="164"/>
      <c r="AE198" s="164"/>
      <c r="AF198" s="164"/>
      <c r="AG198" s="164"/>
      <c r="AH198" s="164"/>
    </row>
    <row r="199" spans="1:34" x14ac:dyDescent="0.4">
      <c r="A199" s="164">
        <f>IFERROR(IF(AND(A177=A178,A178=A179,A179=A180,A180=A181,A181=A182,A182=A183,A183=A184,A184=A185,A185=A186,A186=A187,A187=A188,A188=A189,A189=A190,A190=A191,A191=A192,A192=A193,A193=A194,A194=A195,A195=A196,A196=A197,A197=A198),IF(A198+1&gt;MATCH(0,Input_Lieferant!$B$9:$B$158,-1),"",A198+1),A198),"")</f>
        <v>9</v>
      </c>
      <c r="B199" s="164"/>
      <c r="C199" s="158" t="str">
        <f t="shared" si="6"/>
        <v>001</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164"/>
      <c r="H199" s="164"/>
      <c r="I199" s="164"/>
      <c r="J199" s="164"/>
      <c r="K199" s="164"/>
      <c r="L199" s="164"/>
      <c r="M199" s="164"/>
      <c r="N199" s="164"/>
      <c r="O199" s="164"/>
      <c r="P199" s="164"/>
      <c r="Q199" s="164"/>
      <c r="R199" s="164"/>
      <c r="S199" s="164"/>
      <c r="T199" s="164"/>
      <c r="U199" s="164"/>
      <c r="V199" s="164"/>
      <c r="W199" s="164" t="str">
        <f t="shared" si="5"/>
        <v>V_SONDERBETRIEBSMITTEL_TRP</v>
      </c>
      <c r="X199" s="164"/>
      <c r="Y199" s="164"/>
      <c r="Z199" s="164"/>
      <c r="AA199" s="164"/>
      <c r="AB199" s="164"/>
      <c r="AC199" s="164"/>
      <c r="AD199" s="164"/>
      <c r="AE199" s="164"/>
      <c r="AF199" s="164"/>
      <c r="AG199" s="164"/>
      <c r="AH199" s="164"/>
    </row>
    <row r="200" spans="1:34" x14ac:dyDescent="0.4">
      <c r="A200" s="164">
        <f>IFERROR(IF(AND(A178=A179,A179=A180,A180=A181,A181=A182,A182=A183,A183=A184,A184=A185,A185=A186,A186=A187,A187=A188,A188=A189,A189=A190,A190=A191,A191=A192,A192=A193,A193=A194,A194=A195,A195=A196,A196=A197,A197=A198,A198=A199),IF(A199+1&gt;MATCH(0,Input_Lieferant!$B$9:$B$158,-1),"",A199+1),A199),"")</f>
        <v>10</v>
      </c>
      <c r="B200" s="164"/>
      <c r="C200" s="158" t="str">
        <f t="shared" si="6"/>
        <v>001</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V_A_NUMMER</v>
      </c>
      <c r="X200" s="164"/>
      <c r="Y200" s="164"/>
      <c r="Z200" s="164"/>
      <c r="AA200" s="164"/>
      <c r="AB200" s="164"/>
      <c r="AC200" s="164"/>
      <c r="AD200" s="164"/>
      <c r="AE200" s="164"/>
      <c r="AF200" s="164"/>
      <c r="AG200" s="164"/>
      <c r="AH200" s="164"/>
    </row>
    <row r="201" spans="1:34" x14ac:dyDescent="0.4">
      <c r="A201" s="164">
        <f>IFERROR(IF(AND(A179=A180,A180=A181,A181=A182,A182=A183,A183=A184,A184=A185,A185=A186,A186=A187,A187=A188,A188=A189,A189=A190,A190=A191,A191=A192,A192=A193,A193=A194,A194=A195,A195=A196,A196=A197,A197=A198,A198=A199,A199=A200),IF(A200+1&gt;MATCH(0,Input_Lieferant!$B$9:$B$158,-1),"",A200+1),A200),"")</f>
        <v>10</v>
      </c>
      <c r="B201" s="164"/>
      <c r="C201" s="158" t="str">
        <f t="shared" si="6"/>
        <v>001</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V_REVFREMD</v>
      </c>
      <c r="X201" s="164"/>
      <c r="Y201" s="164"/>
      <c r="Z201" s="164"/>
      <c r="AA201" s="164"/>
      <c r="AB201" s="164"/>
      <c r="AC201" s="164"/>
      <c r="AD201" s="164"/>
      <c r="AE201" s="164"/>
      <c r="AF201" s="164"/>
      <c r="AG201" s="164"/>
      <c r="AH201" s="164"/>
    </row>
    <row r="202" spans="1:34" x14ac:dyDescent="0.4">
      <c r="A202" s="164">
        <f>IFERROR(IF(AND(A180=A181,A181=A182,A182=A183,A183=A184,A184=A185,A185=A186,A186=A187,A187=A188,A188=A189,A189=A190,A190=A191,A191=A192,A192=A193,A193=A194,A194=A195,A195=A196,A196=A197,A197=A198,A198=A199,A199=A200,A200=A201),IF(A201+1&gt;MATCH(0,Input_Lieferant!$B$9:$B$158,-1),"",A201+1),A201),"")</f>
        <v>10</v>
      </c>
      <c r="B202" s="164"/>
      <c r="C202" s="158" t="str">
        <f t="shared" si="6"/>
        <v>001</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V_REVEIGEN</v>
      </c>
      <c r="X202" s="164"/>
      <c r="Y202" s="164"/>
      <c r="Z202" s="164"/>
      <c r="AA202" s="164"/>
      <c r="AB202" s="164"/>
      <c r="AC202" s="164"/>
      <c r="AD202" s="164"/>
      <c r="AE202" s="164"/>
      <c r="AF202" s="164"/>
      <c r="AG202" s="164"/>
      <c r="AH202" s="164"/>
    </row>
    <row r="203" spans="1:34" x14ac:dyDescent="0.4">
      <c r="A203" s="164">
        <f>IFERROR(IF(AND(A181=A182,A182=A183,A183=A184,A184=A185,A185=A186,A186=A187,A187=A188,A188=A189,A189=A190,A190=A191,A191=A192,A192=A193,A193=A194,A194=A195,A195=A196,A196=A197,A197=A198,A198=A199,A199=A200,A200=A201,A201=A202),IF(A202+1&gt;MATCH(0,Input_Lieferant!$B$9:$B$158,-1),"",A202+1),A202),"")</f>
        <v>10</v>
      </c>
      <c r="B203" s="164"/>
      <c r="C203" s="158" t="str">
        <f t="shared" si="6"/>
        <v>001</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V_SYSTEMMANAGER</v>
      </c>
      <c r="X203" s="164"/>
      <c r="Y203" s="164"/>
      <c r="Z203" s="164"/>
      <c r="AA203" s="164"/>
      <c r="AB203" s="164"/>
      <c r="AC203" s="164"/>
      <c r="AD203" s="164"/>
      <c r="AE203" s="164"/>
      <c r="AF203" s="164"/>
      <c r="AG203" s="164"/>
      <c r="AH203" s="164"/>
    </row>
    <row r="204" spans="1:34" x14ac:dyDescent="0.4">
      <c r="A204" s="164">
        <f>IFERROR(IF(AND(A182=A183,A183=A184,A184=A185,A185=A186,A186=A187,A187=A188,A188=A189,A189=A190,A190=A191,A191=A192,A192=A193,A193=A194,A194=A195,A195=A196,A196=A197,A197=A198,A198=A199,A199=A200,A200=A201,A201=A202,A202=A203),IF(A203+1&gt;MATCH(0,Input_Lieferant!$B$9:$B$158,-1),"",A203+1),A203),"")</f>
        <v>10</v>
      </c>
      <c r="B204" s="164"/>
      <c r="C204" s="158" t="str">
        <f t="shared" si="6"/>
        <v>001</v>
      </c>
      <c r="D204" s="164"/>
      <c r="E204" s="164"/>
      <c r="F204" s="164" t="str">
        <f>IF(A204&lt;&gt;"", _xlfn.IFNA(INDEX(Grunddaten!$A$9:$S$159,MATCH(A204,Input_Lieferant!$B$9:$B$158,0),MATCH(W204,Grunddaten!$A$8:$M$8,0)),""), "")&amp;""</f>
        <v>U</v>
      </c>
      <c r="G204" s="164"/>
      <c r="H204" s="164"/>
      <c r="I204" s="164"/>
      <c r="J204" s="164"/>
      <c r="K204" s="164"/>
      <c r="L204" s="164"/>
      <c r="M204" s="164"/>
      <c r="N204" s="164"/>
      <c r="O204" s="164"/>
      <c r="P204" s="164"/>
      <c r="Q204" s="164"/>
      <c r="R204" s="164"/>
      <c r="S204" s="164"/>
      <c r="T204" s="164"/>
      <c r="U204" s="164"/>
      <c r="V204" s="164"/>
      <c r="W204" s="164" t="str">
        <f t="shared" si="5"/>
        <v>V_UEBERSETZUNG</v>
      </c>
      <c r="X204" s="164"/>
      <c r="Y204" s="164"/>
      <c r="Z204" s="164"/>
      <c r="AA204" s="164"/>
      <c r="AB204" s="164"/>
      <c r="AC204" s="164"/>
      <c r="AD204" s="164"/>
      <c r="AE204" s="164"/>
      <c r="AF204" s="164"/>
      <c r="AG204" s="164"/>
      <c r="AH204" s="164"/>
    </row>
    <row r="205" spans="1:34" x14ac:dyDescent="0.4">
      <c r="A205" s="164">
        <f>IFERROR(IF(AND(A183=A184,A184=A185,A185=A186,A186=A187,A187=A188,A188=A189,A189=A190,A190=A191,A191=A192,A192=A193,A193=A194,A194=A195,A195=A196,A196=A197,A197=A198,A198=A199,A199=A200,A200=A201,A201=A202,A202=A203,A203=A204),IF(A204+1&gt;MATCH(0,Input_Lieferant!$B$9:$B$158,-1),"",A204+1),A204),"")</f>
        <v>10</v>
      </c>
      <c r="B205" s="164"/>
      <c r="C205" s="158" t="str">
        <f t="shared" si="6"/>
        <v>001</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V_KENNZIFFER</v>
      </c>
      <c r="X205" s="164"/>
      <c r="Y205" s="164"/>
      <c r="Z205" s="164"/>
      <c r="AA205" s="164"/>
      <c r="AB205" s="164"/>
      <c r="AC205" s="164"/>
      <c r="AD205" s="164"/>
      <c r="AE205" s="164"/>
      <c r="AF205" s="164"/>
      <c r="AG205" s="164"/>
      <c r="AH205" s="164"/>
    </row>
    <row r="206" spans="1:34" x14ac:dyDescent="0.4">
      <c r="A206" s="164">
        <f>IFERROR(IF(AND(A184=A185,A185=A186,A186=A187,A187=A188,A188=A189,A189=A190,A190=A191,A191=A192,A192=A193,A193=A194,A194=A195,A195=A196,A196=A197,A197=A198,A198=A199,A199=A200,A200=A201,A201=A202,A202=A203,A203=A204,A204=A205),IF(A205+1&gt;MATCH(0,Input_Lieferant!$B$9:$B$158,-1),"",A205+1),A205),"")</f>
        <v>10</v>
      </c>
      <c r="B206" s="164"/>
      <c r="C206" s="158" t="str">
        <f t="shared" si="6"/>
        <v>001</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V_NEXT_HIGHER</v>
      </c>
      <c r="X206" s="164"/>
      <c r="Y206" s="164"/>
      <c r="Z206" s="164"/>
      <c r="AA206" s="164"/>
      <c r="AB206" s="164"/>
      <c r="AC206" s="164"/>
      <c r="AD206" s="164"/>
      <c r="AE206" s="164"/>
      <c r="AF206" s="164"/>
      <c r="AG206" s="164"/>
      <c r="AH206" s="164"/>
    </row>
    <row r="207" spans="1:34" x14ac:dyDescent="0.4">
      <c r="A207" s="164">
        <f>IFERROR(IF(AND(A185=A186,A186=A187,A187=A188,A188=A189,A189=A190,A190=A191,A191=A192,A192=A193,A193=A194,A194=A195,A195=A196,A196=A197,A197=A198,A198=A199,A199=A200,A200=A201,A201=A202,A202=A203,A203=A204,A204=A205,A205=A206),IF(A206+1&gt;MATCH(0,Input_Lieferant!$B$9:$B$158,-1),"",A206+1),A206),"")</f>
        <v>10</v>
      </c>
      <c r="B207" s="164"/>
      <c r="C207" s="158" t="str">
        <f t="shared" si="6"/>
        <v>001</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V_ZERTFLUG</v>
      </c>
      <c r="X207" s="164"/>
      <c r="Y207" s="164"/>
      <c r="Z207" s="164"/>
      <c r="AA207" s="164"/>
      <c r="AB207" s="164"/>
      <c r="AC207" s="164"/>
      <c r="AD207" s="164"/>
      <c r="AE207" s="164"/>
      <c r="AF207" s="164"/>
      <c r="AG207" s="164"/>
      <c r="AH207" s="164"/>
    </row>
    <row r="208" spans="1:34" x14ac:dyDescent="0.4">
      <c r="A208" s="164">
        <f>IFERROR(IF(AND(A186=A187,A187=A188,A188=A189,A189=A190,A190=A191,A191=A192,A192=A193,A193=A194,A194=A195,A195=A196,A196=A197,A197=A198,A198=A199,A199=A200,A200=A201,A201=A202,A202=A203,A203=A204,A204=A205,A205=A206,A206=A207),IF(A207+1&gt;MATCH(0,Input_Lieferant!$B$9:$B$158,-1),"",A207+1),A207),"")</f>
        <v>10</v>
      </c>
      <c r="B208" s="164"/>
      <c r="C208" s="158" t="str">
        <f t="shared" si="6"/>
        <v>001</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V_APM</v>
      </c>
      <c r="X208" s="164"/>
      <c r="Y208" s="164"/>
      <c r="Z208" s="164"/>
      <c r="AA208" s="164"/>
      <c r="AB208" s="164"/>
      <c r="AC208" s="164"/>
      <c r="AD208" s="164"/>
      <c r="AE208" s="164"/>
      <c r="AF208" s="164"/>
      <c r="AG208" s="164"/>
      <c r="AH208" s="164"/>
    </row>
    <row r="209" spans="1:34" x14ac:dyDescent="0.4">
      <c r="A209" s="164">
        <f>IFERROR(IF(AND(A187=A188,A188=A189,A189=A190,A190=A191,A191=A192,A192=A193,A193=A194,A194=A195,A195=A196,A196=A197,A197=A198,A198=A199,A199=A200,A200=A201,A201=A202,A202=A203,A203=A204,A204=A205,A205=A206,A206=A207,A207=A208),IF(A208+1&gt;MATCH(0,Input_Lieferant!$B$9:$B$158,-1),"",A208+1),A208),"")</f>
        <v>10</v>
      </c>
      <c r="B209" s="164"/>
      <c r="C209" s="158" t="str">
        <f t="shared" si="6"/>
        <v>001</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V_CHEOPS</v>
      </c>
      <c r="X209" s="164"/>
      <c r="Y209" s="164"/>
      <c r="Z209" s="164"/>
      <c r="AA209" s="164"/>
      <c r="AB209" s="164"/>
      <c r="AC209" s="164"/>
      <c r="AD209" s="164"/>
      <c r="AE209" s="164"/>
      <c r="AF209" s="164"/>
      <c r="AG209" s="164"/>
      <c r="AH209" s="164"/>
    </row>
    <row r="210" spans="1:34" x14ac:dyDescent="0.4">
      <c r="A210" s="164">
        <f>IFERROR(IF(AND(A188=A189,A189=A190,A190=A191,A191=A192,A192=A193,A193=A194,A194=A195,A195=A196,A196=A197,A197=A198,A198=A199,A199=A200,A200=A201,A201=A202,A202=A203,A203=A204,A204=A205,A205=A206,A206=A207,A207=A208,A208=A209),IF(A209+1&gt;MATCH(0,Input_Lieferant!$B$9:$B$158,-1),"",A209+1),A209),"")</f>
        <v>10</v>
      </c>
      <c r="B210" s="164"/>
      <c r="C210" s="158" t="str">
        <f t="shared" si="6"/>
        <v>001</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V_SVSAA</v>
      </c>
      <c r="X210" s="164"/>
      <c r="Y210" s="164"/>
      <c r="Z210" s="164"/>
      <c r="AA210" s="164"/>
      <c r="AB210" s="164"/>
      <c r="AC210" s="164"/>
      <c r="AD210" s="164"/>
      <c r="AE210" s="164"/>
      <c r="AF210" s="164"/>
      <c r="AG210" s="164"/>
      <c r="AH210" s="164"/>
    </row>
    <row r="211" spans="1:34" x14ac:dyDescent="0.4">
      <c r="A211" s="164">
        <f>IFERROR(IF(AND(A189=A190,A190=A191,A191=A192,A192=A193,A193=A194,A194=A195,A195=A196,A196=A197,A197=A198,A198=A199,A199=A200,A200=A201,A201=A202,A202=A203,A203=A204,A204=A205,A205=A206,A206=A207,A207=A208,A208=A209,A209=A210),IF(A210+1&gt;MATCH(0,Input_Lieferant!$B$9:$B$158,-1),"",A210+1),A210),"")</f>
        <v>10</v>
      </c>
      <c r="B211" s="164"/>
      <c r="C211" s="158" t="str">
        <f t="shared" si="6"/>
        <v>001</v>
      </c>
      <c r="D211" s="164"/>
      <c r="E211" s="164"/>
      <c r="F211" s="164" t="str">
        <f>IF(A211&lt;&gt;"", IFERROR(ROUND(INDEX(Input_Lieferant!$A$9:$AS$159,MATCH(A211,Input_Lieferant!$B$9:$B$158,0),MATCH(W211,Input_Lieferant!$A$8:$AS$8,0)),2),""), "")&amp;""</f>
        <v>200</v>
      </c>
      <c r="G211" s="164"/>
      <c r="H211" s="164"/>
      <c r="I211" s="164"/>
      <c r="J211" s="164"/>
      <c r="K211" s="164"/>
      <c r="L211" s="164"/>
      <c r="M211" s="164"/>
      <c r="N211" s="164"/>
      <c r="O211" s="164"/>
      <c r="P211" s="164"/>
      <c r="Q211" s="164"/>
      <c r="R211" s="164"/>
      <c r="S211" s="164"/>
      <c r="T211" s="164"/>
      <c r="U211" s="164"/>
      <c r="V211" s="164"/>
      <c r="W211" s="164" t="str">
        <f t="shared" si="5"/>
        <v>V_BEWERTUNGSPREIS</v>
      </c>
      <c r="X211" s="164"/>
      <c r="Y211" s="164"/>
      <c r="Z211" s="164"/>
      <c r="AA211" s="164"/>
      <c r="AB211" s="164"/>
      <c r="AC211" s="164"/>
      <c r="AD211" s="164"/>
      <c r="AE211" s="164"/>
      <c r="AF211" s="164"/>
      <c r="AG211" s="164"/>
      <c r="AH211" s="164"/>
    </row>
    <row r="212" spans="1:34" x14ac:dyDescent="0.4">
      <c r="A212" s="164">
        <f>IFERROR(IF(AND(A190=A191,A191=A192,A192=A193,A193=A194,A194=A195,A195=A196,A196=A197,A197=A198,A198=A199,A199=A200,A200=A201,A201=A202,A202=A203,A203=A204,A204=A205,A205=A206,A206=A207,A207=A208,A208=A209,A209=A210,A210=A211),IF(A211+1&gt;MATCH(0,Input_Lieferant!$B$9:$B$158,-1),"",A211+1),A211),"")</f>
        <v>10</v>
      </c>
      <c r="B212" s="164"/>
      <c r="C212" s="158" t="str">
        <f t="shared" si="6"/>
        <v>001</v>
      </c>
      <c r="D212" s="164"/>
      <c r="E212" s="164"/>
      <c r="F212" s="164" t="str">
        <f>IF(A212&lt;&gt;"", _xlfn.IFNA(INDEX(Input_Lieferant!$A$9:$AS$159,MATCH(A212,Input_Lieferant!$B$9:$B$158,0),MATCH(W212,Input_Lieferant!$A$8:$AS$8,0)),""), "")&amp;""</f>
        <v>CHF</v>
      </c>
      <c r="G212" s="164"/>
      <c r="H212" s="164"/>
      <c r="I212" s="164"/>
      <c r="J212" s="164"/>
      <c r="K212" s="164"/>
      <c r="L212" s="164"/>
      <c r="M212" s="164"/>
      <c r="N212" s="164"/>
      <c r="O212" s="164"/>
      <c r="P212" s="164"/>
      <c r="Q212" s="164"/>
      <c r="R212" s="164"/>
      <c r="S212" s="164"/>
      <c r="T212" s="164"/>
      <c r="U212" s="164"/>
      <c r="V212" s="164"/>
      <c r="W212" s="164" t="str">
        <f t="shared" si="5"/>
        <v>V_WAEHRUNG</v>
      </c>
      <c r="X212" s="164"/>
      <c r="Y212" s="164"/>
      <c r="Z212" s="164"/>
      <c r="AA212" s="164"/>
      <c r="AB212" s="164"/>
      <c r="AC212" s="164"/>
      <c r="AD212" s="164"/>
      <c r="AE212" s="164"/>
      <c r="AF212" s="164"/>
      <c r="AG212" s="164"/>
      <c r="AH212" s="164"/>
    </row>
    <row r="213" spans="1:34" x14ac:dyDescent="0.4">
      <c r="A213" s="164">
        <f>IFERROR(IF(AND(A191=A192,A192=A193,A193=A194,A194=A195,A195=A196,A196=A197,A197=A198,A198=A199,A199=A200,A200=A201,A201=A202,A202=A203,A203=A204,A204=A205,A205=A206,A206=A207,A207=A208,A208=A209,A209=A210,A210=A211,A211=A212),IF(A212+1&gt;MATCH(0,Input_Lieferant!$B$9:$B$158,-1),"",A212+1),A212),"")</f>
        <v>10</v>
      </c>
      <c r="B213" s="164"/>
      <c r="C213" s="158" t="str">
        <f t="shared" si="6"/>
        <v>001</v>
      </c>
      <c r="D213" s="164"/>
      <c r="E213" s="164"/>
      <c r="F213" s="164" t="str">
        <f>IF(A213&lt;&gt;"", _xlfn.IFNA(INDEX(Input_Lieferant!$A$9:$AS$159,MATCH(A213,Input_Lieferant!$B$9:$B$158,0),MATCH(W213,Input_Lieferant!$A$8:$AS$8,0)),""), "")&amp;""</f>
        <v>1</v>
      </c>
      <c r="G213" s="164"/>
      <c r="H213" s="164"/>
      <c r="I213" s="164"/>
      <c r="J213" s="164"/>
      <c r="K213" s="164"/>
      <c r="L213" s="164"/>
      <c r="M213" s="164"/>
      <c r="N213" s="164"/>
      <c r="O213" s="164"/>
      <c r="P213" s="164"/>
      <c r="Q213" s="164"/>
      <c r="R213" s="164"/>
      <c r="S213" s="164"/>
      <c r="T213" s="164"/>
      <c r="U213" s="164"/>
      <c r="V213" s="164"/>
      <c r="W213" s="164" t="str">
        <f t="shared" si="5"/>
        <v>V_PREISEINHEIT</v>
      </c>
      <c r="X213" s="164"/>
      <c r="Y213" s="164"/>
      <c r="Z213" s="164"/>
      <c r="AA213" s="164"/>
      <c r="AB213" s="164"/>
      <c r="AC213" s="164"/>
      <c r="AD213" s="164"/>
      <c r="AE213" s="164"/>
      <c r="AF213" s="164"/>
      <c r="AG213" s="164"/>
      <c r="AH213" s="164"/>
    </row>
    <row r="214" spans="1:34" x14ac:dyDescent="0.4">
      <c r="A214" s="164">
        <f>IFERROR(IF(AND(A192=A193,A193=A194,A194=A195,A195=A196,A196=A197,A197=A198,A198=A199,A199=A200,A200=A201,A201=A202,A202=A203,A203=A204,A204=A205,A205=A206,A206=A207,A207=A208,A208=A209,A209=A210,A210=A211,A211=A212,A212=A213),IF(A213+1&gt;MATCH(0,Input_Lieferant!$B$9:$B$158,-1),"",A213+1),A213),"")</f>
        <v>10</v>
      </c>
      <c r="B214" s="164"/>
      <c r="C214" s="158" t="str">
        <f t="shared" si="6"/>
        <v>001</v>
      </c>
      <c r="D214" s="164"/>
      <c r="E214" s="164"/>
      <c r="F214" s="164">
        <f ca="1">IF(A214&lt;&gt;"",NOW(),"")</f>
        <v>45712.652886342592</v>
      </c>
      <c r="G214" s="164"/>
      <c r="H214" s="164"/>
      <c r="I214" s="164"/>
      <c r="J214" s="164"/>
      <c r="K214" s="164"/>
      <c r="L214" s="164"/>
      <c r="M214" s="164"/>
      <c r="N214" s="164"/>
      <c r="O214" s="164"/>
      <c r="P214" s="164"/>
      <c r="Q214" s="164"/>
      <c r="R214" s="164"/>
      <c r="S214" s="164"/>
      <c r="T214" s="164"/>
      <c r="U214" s="164"/>
      <c r="V214" s="164"/>
      <c r="W214" s="164" t="str">
        <f t="shared" si="5"/>
        <v>V_GUELTIGAB</v>
      </c>
      <c r="X214" s="164"/>
      <c r="Y214" s="164"/>
      <c r="Z214" s="164"/>
      <c r="AA214" s="164"/>
      <c r="AB214" s="164"/>
      <c r="AC214" s="164"/>
      <c r="AD214" s="164"/>
      <c r="AE214" s="164"/>
      <c r="AF214" s="164"/>
      <c r="AG214" s="164"/>
      <c r="AH214" s="164"/>
    </row>
    <row r="215" spans="1:34" x14ac:dyDescent="0.4">
      <c r="A215" s="164">
        <f>IFERROR(IF(AND(A193=A194,A194=A195,A195=A196,A196=A197,A197=A198,A198=A199,A199=A200,A200=A201,A201=A202,A202=A203,A203=A204,A204=A205,A205=A206,A206=A207,A207=A208,A208=A209,A209=A210,A210=A211,A211=A212,A212=A213,A213=A214),IF(A214+1&gt;MATCH(0,Input_Lieferant!$B$9:$B$158,-1),"",A214+1),A214),"")</f>
        <v>10</v>
      </c>
      <c r="B215" s="164"/>
      <c r="C215" s="158" t="str">
        <f t="shared" si="6"/>
        <v>001</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V_MIET_RELEVANZ</v>
      </c>
      <c r="X215" s="164"/>
      <c r="Y215" s="164"/>
      <c r="Z215" s="164"/>
      <c r="AA215" s="164"/>
      <c r="AB215" s="164"/>
      <c r="AC215" s="164"/>
      <c r="AD215" s="164"/>
      <c r="AE215" s="164"/>
      <c r="AF215" s="164"/>
      <c r="AG215" s="164"/>
      <c r="AH215" s="164"/>
    </row>
    <row r="216" spans="1:34" x14ac:dyDescent="0.4">
      <c r="A216" s="164">
        <f>IFERROR(IF(AND(A194=A195,A195=A196,A196=A197,A197=A198,A198=A199,A199=A200,A200=A201,A201=A202,A202=A203,A203=A204,A204=A205,A205=A206,A206=A207,A207=A208,A208=A209,A209=A210,A210=A211,A211=A212,A212=A213,A213=A214,A214=A215),IF(A215+1&gt;MATCH(0,Input_Lieferant!$B$9:$B$158,-1),"",A215+1),A215),"")</f>
        <v>10</v>
      </c>
      <c r="B216" s="164"/>
      <c r="C216" s="158" t="str">
        <f t="shared" si="6"/>
        <v>001</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V_NACHSCHUBKLASSE</v>
      </c>
      <c r="X216" s="164"/>
      <c r="Y216" s="164"/>
      <c r="Z216" s="164"/>
      <c r="AA216" s="164"/>
      <c r="AB216" s="164"/>
      <c r="AC216" s="164"/>
      <c r="AD216" s="164"/>
      <c r="AE216" s="164"/>
      <c r="AF216" s="164"/>
      <c r="AG216" s="164"/>
      <c r="AH216" s="164"/>
    </row>
    <row r="217" spans="1:34" x14ac:dyDescent="0.4">
      <c r="A217" s="164">
        <f>IFERROR(IF(AND(A195=A196,A196=A197,A197=A198,A198=A199,A199=A200,A200=A201,A201=A202,A202=A203,A203=A204,A204=A205,A205=A206,A206=A207,A207=A208,A208=A209,A209=A210,A210=A211,A211=A212,A212=A213,A213=A214,A214=A215,A215=A216),IF(A216+1&gt;MATCH(0,Input_Lieferant!$B$9:$B$158,-1),"",A216+1),A216),"")</f>
        <v>10</v>
      </c>
      <c r="B217" s="164"/>
      <c r="C217" s="158" t="str">
        <f t="shared" si="6"/>
        <v>001</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V_LAGERFAEHIGKEIT</v>
      </c>
      <c r="X217" s="164"/>
      <c r="Y217" s="164"/>
      <c r="Z217" s="164"/>
      <c r="AA217" s="164"/>
      <c r="AB217" s="164"/>
      <c r="AC217" s="164"/>
      <c r="AD217" s="164"/>
      <c r="AE217" s="164"/>
      <c r="AF217" s="164"/>
      <c r="AG217" s="164"/>
      <c r="AH217" s="164"/>
    </row>
    <row r="218" spans="1:34" x14ac:dyDescent="0.4">
      <c r="A218" s="164">
        <f>IFERROR(IF(AND(A196=A197,A197=A198,A198=A199,A199=A200,A200=A201,A201=A202,A202=A203,A203=A204,A204=A205,A205=A206,A206=A207,A207=A208,A208=A209,A209=A210,A210=A211,A211=A212,A212=A213,A213=A214,A214=A215,A215=A216,A216=A217),IF(A217+1&gt;MATCH(0,Input_Lieferant!$B$9:$B$158,-1),"",A217+1),A217),"")</f>
        <v>10</v>
      </c>
      <c r="B218" s="164"/>
      <c r="C218" s="158" t="str">
        <f t="shared" si="6"/>
        <v>001</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V_BETRIEBSMITTEL</v>
      </c>
      <c r="X218" s="164"/>
      <c r="Y218" s="164"/>
      <c r="Z218" s="164"/>
      <c r="AA218" s="164"/>
      <c r="AB218" s="164"/>
      <c r="AC218" s="164"/>
      <c r="AD218" s="164"/>
      <c r="AE218" s="164"/>
      <c r="AF218" s="164"/>
      <c r="AG218" s="164"/>
      <c r="AH218" s="164"/>
    </row>
    <row r="219" spans="1:34" x14ac:dyDescent="0.4">
      <c r="A219" s="164">
        <f>IFERROR(IF(AND(A197=A198,A198=A199,A199=A200,A200=A201,A201=A202,A202=A203,A203=A204,A204=A205,A205=A206,A206=A207,A207=A208,A208=A209,A209=A210,A210=A211,A211=A212,A212=A213,A213=A214,A214=A215,A215=A216,A216=A217,A217=A218),IF(A218+1&gt;MATCH(0,Input_Lieferant!$B$9:$B$158,-1),"",A218+1),A218),"")</f>
        <v>10</v>
      </c>
      <c r="B219" s="164"/>
      <c r="C219" s="158" t="str">
        <f t="shared" si="6"/>
        <v>001</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V_SONDERBETRIEBSMITTEL_MKZ</v>
      </c>
      <c r="X219" s="164"/>
      <c r="Y219" s="164"/>
      <c r="Z219" s="164"/>
      <c r="AA219" s="164"/>
      <c r="AB219" s="164"/>
      <c r="AC219" s="164"/>
      <c r="AD219" s="164"/>
      <c r="AE219" s="164"/>
      <c r="AF219" s="164"/>
      <c r="AG219" s="164"/>
      <c r="AH219" s="164"/>
    </row>
    <row r="220" spans="1:34" x14ac:dyDescent="0.4">
      <c r="A220" s="164">
        <f>IFERROR(IF(AND(A198=A199,A199=A200,A200=A201,A201=A202,A202=A203,A203=A204,A204=A205,A205=A206,A206=A207,A207=A208,A208=A209,A209=A210,A210=A211,A211=A212,A212=A213,A213=A214,A214=A215,A215=A216,A216=A217,A217=A218,A218=A219),IF(A219+1&gt;MATCH(0,Input_Lieferant!$B$9:$B$158,-1),"",A219+1),A219),"")</f>
        <v>10</v>
      </c>
      <c r="B220" s="164"/>
      <c r="C220" s="158" t="str">
        <f t="shared" si="6"/>
        <v>001</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V_SONDERBETRIEBSMITTEL_PRD</v>
      </c>
      <c r="X220" s="164"/>
      <c r="Y220" s="164"/>
      <c r="Z220" s="164"/>
      <c r="AA220" s="164"/>
      <c r="AB220" s="164"/>
      <c r="AC220" s="164"/>
      <c r="AD220" s="164"/>
      <c r="AE220" s="164"/>
      <c r="AF220" s="164"/>
      <c r="AG220" s="164"/>
      <c r="AH220" s="164"/>
    </row>
    <row r="221" spans="1:34" x14ac:dyDescent="0.4">
      <c r="A221" s="164">
        <f>IFERROR(IF(AND(A199=A200,A200=A201,A201=A202,A202=A203,A203=A204,A204=A205,A205=A206,A206=A207,A207=A208,A208=A209,A209=A210,A210=A211,A211=A212,A212=A213,A213=A214,A214=A215,A215=A216,A216=A217,A217=A218,A218=A219,A219=A220),IF(A220+1&gt;MATCH(0,Input_Lieferant!$B$9:$B$158,-1),"",A220+1),A220),"")</f>
        <v>10</v>
      </c>
      <c r="B221" s="164"/>
      <c r="C221" s="158" t="str">
        <f t="shared" si="6"/>
        <v>001</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V_SONDERBETRIEBSMITTEL_TRP</v>
      </c>
      <c r="X221" s="164"/>
      <c r="Y221" s="164"/>
      <c r="Z221" s="164"/>
      <c r="AA221" s="164"/>
      <c r="AB221" s="164"/>
      <c r="AC221" s="164"/>
      <c r="AD221" s="164"/>
      <c r="AE221" s="164"/>
      <c r="AF221" s="164"/>
      <c r="AG221" s="164"/>
      <c r="AH221" s="164"/>
    </row>
    <row r="222" spans="1:34" x14ac:dyDescent="0.4">
      <c r="A222" s="164">
        <f>IFERROR(IF(AND(A200=A201,A201=A202,A202=A203,A203=A204,A204=A205,A205=A206,A206=A207,A207=A208,A208=A209,A209=A210,A210=A211,A211=A212,A212=A213,A213=A214,A214=A215,A215=A216,A216=A217,A217=A218,A218=A219,A219=A220,A220=A221),IF(A221+1&gt;MATCH(0,Input_Lieferant!$B$9:$B$158,-1),"",A221+1),A221),"")</f>
        <v>11</v>
      </c>
      <c r="B222" s="164"/>
      <c r="C222" s="158" t="str">
        <f t="shared" si="6"/>
        <v>001</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V_A_NUMMER</v>
      </c>
      <c r="X222" s="164"/>
      <c r="Y222" s="164"/>
      <c r="Z222" s="164"/>
      <c r="AA222" s="164"/>
      <c r="AB222" s="164"/>
      <c r="AC222" s="164"/>
      <c r="AD222" s="164"/>
      <c r="AE222" s="164"/>
      <c r="AF222" s="164"/>
      <c r="AG222" s="164"/>
      <c r="AH222" s="164"/>
    </row>
    <row r="223" spans="1:34" x14ac:dyDescent="0.4">
      <c r="A223" s="164">
        <f>IFERROR(IF(AND(A201=A202,A202=A203,A203=A204,A204=A205,A205=A206,A206=A207,A207=A208,A208=A209,A209=A210,A210=A211,A211=A212,A212=A213,A213=A214,A214=A215,A215=A216,A216=A217,A217=A218,A218=A219,A219=A220,A220=A221,A221=A222),IF(A222+1&gt;MATCH(0,Input_Lieferant!$B$9:$B$158,-1),"",A222+1),A222),"")</f>
        <v>11</v>
      </c>
      <c r="B223" s="164"/>
      <c r="C223" s="158" t="str">
        <f t="shared" si="6"/>
        <v>001</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V_REVFREMD</v>
      </c>
      <c r="X223" s="164"/>
      <c r="Y223" s="164"/>
      <c r="Z223" s="164"/>
      <c r="AA223" s="164"/>
      <c r="AB223" s="164"/>
      <c r="AC223" s="164"/>
      <c r="AD223" s="164"/>
      <c r="AE223" s="164"/>
      <c r="AF223" s="164"/>
      <c r="AG223" s="164"/>
      <c r="AH223" s="164"/>
    </row>
    <row r="224" spans="1:34" x14ac:dyDescent="0.4">
      <c r="A224" s="164">
        <f>IFERROR(IF(AND(A202=A203,A203=A204,A204=A205,A205=A206,A206=A207,A207=A208,A208=A209,A209=A210,A210=A211,A211=A212,A212=A213,A213=A214,A214=A215,A215=A216,A216=A217,A217=A218,A218=A219,A219=A220,A220=A221,A221=A222,A222=A223),IF(A223+1&gt;MATCH(0,Input_Lieferant!$B$9:$B$158,-1),"",A223+1),A223),"")</f>
        <v>11</v>
      </c>
      <c r="B224" s="164"/>
      <c r="C224" s="158" t="str">
        <f t="shared" si="6"/>
        <v>001</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V_REVEIGEN</v>
      </c>
      <c r="X224" s="164"/>
      <c r="Y224" s="164"/>
      <c r="Z224" s="164"/>
      <c r="AA224" s="164"/>
      <c r="AB224" s="164"/>
      <c r="AC224" s="164"/>
      <c r="AD224" s="164"/>
      <c r="AE224" s="164"/>
      <c r="AF224" s="164"/>
      <c r="AG224" s="164"/>
      <c r="AH224" s="164"/>
    </row>
    <row r="225" spans="1:34" x14ac:dyDescent="0.4">
      <c r="A225" s="164">
        <f>IFERROR(IF(AND(A203=A204,A204=A205,A205=A206,A206=A207,A207=A208,A208=A209,A209=A210,A210=A211,A211=A212,A212=A213,A213=A214,A214=A215,A215=A216,A216=A217,A217=A218,A218=A219,A219=A220,A220=A221,A221=A222,A222=A223,A223=A224),IF(A224+1&gt;MATCH(0,Input_Lieferant!$B$9:$B$158,-1),"",A224+1),A224),"")</f>
        <v>11</v>
      </c>
      <c r="B225" s="164"/>
      <c r="C225" s="158" t="str">
        <f t="shared" si="6"/>
        <v>001</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V_SYSTEMMANAGER</v>
      </c>
      <c r="X225" s="164"/>
      <c r="Y225" s="164"/>
      <c r="Z225" s="164"/>
      <c r="AA225" s="164"/>
      <c r="AB225" s="164"/>
      <c r="AC225" s="164"/>
      <c r="AD225" s="164"/>
      <c r="AE225" s="164"/>
      <c r="AF225" s="164"/>
      <c r="AG225" s="164"/>
      <c r="AH225" s="164"/>
    </row>
    <row r="226" spans="1:34" x14ac:dyDescent="0.4">
      <c r="A226" s="164">
        <f>IFERROR(IF(AND(A204=A205,A205=A206,A206=A207,A207=A208,A208=A209,A209=A210,A210=A211,A211=A212,A212=A213,A213=A214,A214=A215,A215=A216,A216=A217,A217=A218,A218=A219,A219=A220,A220=A221,A221=A222,A222=A223,A223=A224,A224=A225),IF(A225+1&gt;MATCH(0,Input_Lieferant!$B$9:$B$158,-1),"",A225+1),A225),"")</f>
        <v>11</v>
      </c>
      <c r="B226" s="164"/>
      <c r="C226" s="158" t="str">
        <f t="shared" si="6"/>
        <v>001</v>
      </c>
      <c r="D226" s="164"/>
      <c r="E226" s="164"/>
      <c r="F226" s="164" t="str">
        <f>IF(A226&lt;&gt;"", _xlfn.IFNA(INDEX(Grunddaten!$A$9:$S$159,MATCH(A226,Input_Lieferant!$B$9:$B$158,0),MATCH(W226,Grunddaten!$A$8:$M$8,0)),""), "")&amp;""</f>
        <v>U</v>
      </c>
      <c r="G226" s="164"/>
      <c r="H226" s="164"/>
      <c r="I226" s="164"/>
      <c r="J226" s="164"/>
      <c r="K226" s="164"/>
      <c r="L226" s="164"/>
      <c r="M226" s="164"/>
      <c r="N226" s="164"/>
      <c r="O226" s="164"/>
      <c r="P226" s="164"/>
      <c r="Q226" s="164"/>
      <c r="R226" s="164"/>
      <c r="S226" s="164"/>
      <c r="T226" s="164"/>
      <c r="U226" s="164"/>
      <c r="V226" s="164"/>
      <c r="W226" s="164" t="str">
        <f t="shared" si="7"/>
        <v>V_UEBERSETZUNG</v>
      </c>
      <c r="X226" s="164"/>
      <c r="Y226" s="164"/>
      <c r="Z226" s="164"/>
      <c r="AA226" s="164"/>
      <c r="AB226" s="164"/>
      <c r="AC226" s="164"/>
      <c r="AD226" s="164"/>
      <c r="AE226" s="164"/>
      <c r="AF226" s="164"/>
      <c r="AG226" s="164"/>
      <c r="AH226" s="164"/>
    </row>
    <row r="227" spans="1:34" x14ac:dyDescent="0.4">
      <c r="A227" s="164">
        <f>IFERROR(IF(AND(A205=A206,A206=A207,A207=A208,A208=A209,A209=A210,A210=A211,A211=A212,A212=A213,A213=A214,A214=A215,A215=A216,A216=A217,A217=A218,A218=A219,A219=A220,A220=A221,A221=A222,A222=A223,A223=A224,A224=A225,A225=A226),IF(A226+1&gt;MATCH(0,Input_Lieferant!$B$9:$B$158,-1),"",A226+1),A226),"")</f>
        <v>11</v>
      </c>
      <c r="B227" s="164"/>
      <c r="C227" s="158" t="str">
        <f t="shared" si="6"/>
        <v>001</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V_KENNZIFFER</v>
      </c>
      <c r="X227" s="164"/>
      <c r="Y227" s="164"/>
      <c r="Z227" s="164"/>
      <c r="AA227" s="164"/>
      <c r="AB227" s="164"/>
      <c r="AC227" s="164"/>
      <c r="AD227" s="164"/>
      <c r="AE227" s="164"/>
      <c r="AF227" s="164"/>
      <c r="AG227" s="164"/>
      <c r="AH227" s="164"/>
    </row>
    <row r="228" spans="1:34" x14ac:dyDescent="0.4">
      <c r="A228" s="164">
        <f>IFERROR(IF(AND(A206=A207,A207=A208,A208=A209,A209=A210,A210=A211,A211=A212,A212=A213,A213=A214,A214=A215,A215=A216,A216=A217,A217=A218,A218=A219,A219=A220,A220=A221,A221=A222,A222=A223,A223=A224,A224=A225,A225=A226,A226=A227),IF(A227+1&gt;MATCH(0,Input_Lieferant!$B$9:$B$158,-1),"",A227+1),A227),"")</f>
        <v>11</v>
      </c>
      <c r="B228" s="164"/>
      <c r="C228" s="158" t="str">
        <f t="shared" si="6"/>
        <v>001</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V_NEXT_HIGHER</v>
      </c>
      <c r="X228" s="164"/>
      <c r="Y228" s="164"/>
      <c r="Z228" s="164"/>
      <c r="AA228" s="164"/>
      <c r="AB228" s="164"/>
      <c r="AC228" s="164"/>
      <c r="AD228" s="164"/>
      <c r="AE228" s="164"/>
      <c r="AF228" s="164"/>
      <c r="AG228" s="164"/>
      <c r="AH228" s="164"/>
    </row>
    <row r="229" spans="1:34" x14ac:dyDescent="0.4">
      <c r="A229" s="164">
        <f>IFERROR(IF(AND(A207=A208,A208=A209,A209=A210,A210=A211,A211=A212,A212=A213,A213=A214,A214=A215,A215=A216,A216=A217,A217=A218,A218=A219,A219=A220,A220=A221,A221=A222,A222=A223,A223=A224,A224=A225,A225=A226,A226=A227,A227=A228),IF(A228+1&gt;MATCH(0,Input_Lieferant!$B$9:$B$158,-1),"",A228+1),A228),"")</f>
        <v>11</v>
      </c>
      <c r="B229" s="164"/>
      <c r="C229" s="158" t="str">
        <f t="shared" si="6"/>
        <v>001</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V_ZERTFLUG</v>
      </c>
      <c r="X229" s="164"/>
      <c r="Y229" s="164"/>
      <c r="Z229" s="164"/>
      <c r="AA229" s="164"/>
      <c r="AB229" s="164"/>
      <c r="AC229" s="164"/>
      <c r="AD229" s="164"/>
      <c r="AE229" s="164"/>
      <c r="AF229" s="164"/>
      <c r="AG229" s="164"/>
      <c r="AH229" s="164"/>
    </row>
    <row r="230" spans="1:34" x14ac:dyDescent="0.4">
      <c r="A230" s="164">
        <f>IFERROR(IF(AND(A208=A209,A209=A210,A210=A211,A211=A212,A212=A213,A213=A214,A214=A215,A215=A216,A216=A217,A217=A218,A218=A219,A219=A220,A220=A221,A221=A222,A222=A223,A223=A224,A224=A225,A225=A226,A226=A227,A227=A228,A228=A229),IF(A229+1&gt;MATCH(0,Input_Lieferant!$B$9:$B$158,-1),"",A229+1),A229),"")</f>
        <v>11</v>
      </c>
      <c r="B230" s="164"/>
      <c r="C230" s="158" t="str">
        <f t="shared" si="6"/>
        <v>001</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V_APM</v>
      </c>
      <c r="X230" s="164"/>
      <c r="Y230" s="164"/>
      <c r="Z230" s="164"/>
      <c r="AA230" s="164"/>
      <c r="AB230" s="164"/>
      <c r="AC230" s="164"/>
      <c r="AD230" s="164"/>
      <c r="AE230" s="164"/>
      <c r="AF230" s="164"/>
      <c r="AG230" s="164"/>
      <c r="AH230" s="164"/>
    </row>
    <row r="231" spans="1:34" x14ac:dyDescent="0.4">
      <c r="A231" s="164">
        <f>IFERROR(IF(AND(A209=A210,A210=A211,A211=A212,A212=A213,A213=A214,A214=A215,A215=A216,A216=A217,A217=A218,A218=A219,A219=A220,A220=A221,A221=A222,A222=A223,A223=A224,A224=A225,A225=A226,A226=A227,A227=A228,A228=A229,A229=A230),IF(A230+1&gt;MATCH(0,Input_Lieferant!$B$9:$B$158,-1),"",A230+1),A230),"")</f>
        <v>11</v>
      </c>
      <c r="B231" s="164"/>
      <c r="C231" s="158" t="str">
        <f t="shared" si="6"/>
        <v>001</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V_CHEOPS</v>
      </c>
      <c r="X231" s="164"/>
      <c r="Y231" s="164"/>
      <c r="Z231" s="164"/>
      <c r="AA231" s="164"/>
      <c r="AB231" s="164"/>
      <c r="AC231" s="164"/>
      <c r="AD231" s="164"/>
      <c r="AE231" s="164"/>
      <c r="AF231" s="164"/>
      <c r="AG231" s="164"/>
      <c r="AH231" s="164"/>
    </row>
    <row r="232" spans="1:34" x14ac:dyDescent="0.4">
      <c r="A232" s="164">
        <f>IFERROR(IF(AND(A210=A211,A211=A212,A212=A213,A213=A214,A214=A215,A215=A216,A216=A217,A217=A218,A218=A219,A219=A220,A220=A221,A221=A222,A222=A223,A223=A224,A224=A225,A225=A226,A226=A227,A227=A228,A228=A229,A229=A230,A230=A231),IF(A231+1&gt;MATCH(0,Input_Lieferant!$B$9:$B$158,-1),"",A231+1),A231),"")</f>
        <v>11</v>
      </c>
      <c r="B232" s="164"/>
      <c r="C232" s="158" t="str">
        <f t="shared" si="6"/>
        <v>001</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V_SVSAA</v>
      </c>
      <c r="X232" s="164"/>
      <c r="Y232" s="164"/>
      <c r="Z232" s="164"/>
      <c r="AA232" s="164"/>
      <c r="AB232" s="164"/>
      <c r="AC232" s="164"/>
      <c r="AD232" s="164"/>
      <c r="AE232" s="164"/>
      <c r="AF232" s="164"/>
      <c r="AG232" s="164"/>
      <c r="AH232" s="164"/>
    </row>
    <row r="233" spans="1:34" x14ac:dyDescent="0.4">
      <c r="A233" s="164">
        <f>IFERROR(IF(AND(A211=A212,A212=A213,A213=A214,A214=A215,A215=A216,A216=A217,A217=A218,A218=A219,A219=A220,A220=A221,A221=A222,A222=A223,A223=A224,A224=A225,A225=A226,A226=A227,A227=A228,A228=A229,A229=A230,A230=A231,A231=A232),IF(A232+1&gt;MATCH(0,Input_Lieferant!$B$9:$B$158,-1),"",A232+1),A232),"")</f>
        <v>11</v>
      </c>
      <c r="B233" s="164"/>
      <c r="C233" s="158" t="str">
        <f t="shared" si="6"/>
        <v>001</v>
      </c>
      <c r="D233" s="164"/>
      <c r="E233" s="164"/>
      <c r="F233" s="164" t="str">
        <f>IF(A233&lt;&gt;"", IFERROR(ROUND(INDEX(Input_Lieferant!$A$9:$AS$159,MATCH(A233,Input_Lieferant!$B$9:$B$158,0),MATCH(W233,Input_Lieferant!$A$8:$AS$8,0)),2),""), "")&amp;""</f>
        <v>200</v>
      </c>
      <c r="G233" s="164"/>
      <c r="H233" s="164"/>
      <c r="I233" s="164"/>
      <c r="J233" s="164"/>
      <c r="K233" s="164"/>
      <c r="L233" s="164"/>
      <c r="M233" s="164"/>
      <c r="N233" s="164"/>
      <c r="O233" s="164"/>
      <c r="P233" s="164"/>
      <c r="Q233" s="164"/>
      <c r="R233" s="164"/>
      <c r="S233" s="164"/>
      <c r="T233" s="164"/>
      <c r="U233" s="164"/>
      <c r="V233" s="164"/>
      <c r="W233" s="164" t="str">
        <f t="shared" si="7"/>
        <v>V_BEWERTUNGSPREIS</v>
      </c>
      <c r="X233" s="164"/>
      <c r="Y233" s="164"/>
      <c r="Z233" s="164"/>
      <c r="AA233" s="164"/>
      <c r="AB233" s="164"/>
      <c r="AC233" s="164"/>
      <c r="AD233" s="164"/>
      <c r="AE233" s="164"/>
      <c r="AF233" s="164"/>
      <c r="AG233" s="164"/>
      <c r="AH233" s="164"/>
    </row>
    <row r="234" spans="1:34" x14ac:dyDescent="0.4">
      <c r="A234" s="164">
        <f>IFERROR(IF(AND(A212=A213,A213=A214,A214=A215,A215=A216,A216=A217,A217=A218,A218=A219,A219=A220,A220=A221,A221=A222,A222=A223,A223=A224,A224=A225,A225=A226,A226=A227,A227=A228,A228=A229,A229=A230,A230=A231,A231=A232,A232=A233),IF(A233+1&gt;MATCH(0,Input_Lieferant!$B$9:$B$158,-1),"",A233+1),A233),"")</f>
        <v>11</v>
      </c>
      <c r="B234" s="164"/>
      <c r="C234" s="158" t="str">
        <f t="shared" si="6"/>
        <v>001</v>
      </c>
      <c r="D234" s="164"/>
      <c r="E234" s="164"/>
      <c r="F234" s="164" t="str">
        <f>IF(A234&lt;&gt;"", _xlfn.IFNA(INDEX(Input_Lieferant!$A$9:$AS$159,MATCH(A234,Input_Lieferant!$B$9:$B$158,0),MATCH(W234,Input_Lieferant!$A$8:$AS$8,0)),""), "")&amp;""</f>
        <v>CHF</v>
      </c>
      <c r="G234" s="164"/>
      <c r="H234" s="164"/>
      <c r="I234" s="164"/>
      <c r="J234" s="164"/>
      <c r="K234" s="164"/>
      <c r="L234" s="164"/>
      <c r="M234" s="164"/>
      <c r="N234" s="164"/>
      <c r="O234" s="164"/>
      <c r="P234" s="164"/>
      <c r="Q234" s="164"/>
      <c r="R234" s="164"/>
      <c r="S234" s="164"/>
      <c r="T234" s="164"/>
      <c r="U234" s="164"/>
      <c r="V234" s="164"/>
      <c r="W234" s="164" t="str">
        <f t="shared" si="7"/>
        <v>V_WAEHRUNG</v>
      </c>
      <c r="X234" s="164"/>
      <c r="Y234" s="164"/>
      <c r="Z234" s="164"/>
      <c r="AA234" s="164"/>
      <c r="AB234" s="164"/>
      <c r="AC234" s="164"/>
      <c r="AD234" s="164"/>
      <c r="AE234" s="164"/>
      <c r="AF234" s="164"/>
      <c r="AG234" s="164"/>
      <c r="AH234" s="164"/>
    </row>
    <row r="235" spans="1:34" x14ac:dyDescent="0.4">
      <c r="A235" s="164">
        <f>IFERROR(IF(AND(A213=A214,A214=A215,A215=A216,A216=A217,A217=A218,A218=A219,A219=A220,A220=A221,A221=A222,A222=A223,A223=A224,A224=A225,A225=A226,A226=A227,A227=A228,A228=A229,A229=A230,A230=A231,A231=A232,A232=A233,A233=A234),IF(A234+1&gt;MATCH(0,Input_Lieferant!$B$9:$B$158,-1),"",A234+1),A234),"")</f>
        <v>11</v>
      </c>
      <c r="B235" s="164"/>
      <c r="C235" s="158" t="str">
        <f t="shared" si="6"/>
        <v>001</v>
      </c>
      <c r="D235" s="164"/>
      <c r="E235" s="164"/>
      <c r="F235" s="164" t="str">
        <f>IF(A235&lt;&gt;"", _xlfn.IFNA(INDEX(Input_Lieferant!$A$9:$AS$159,MATCH(A235,Input_Lieferant!$B$9:$B$158,0),MATCH(W235,Input_Lieferant!$A$8:$AS$8,0)),""), "")&amp;""</f>
        <v>1</v>
      </c>
      <c r="G235" s="164"/>
      <c r="H235" s="164"/>
      <c r="I235" s="164"/>
      <c r="J235" s="164"/>
      <c r="K235" s="164"/>
      <c r="L235" s="164"/>
      <c r="M235" s="164"/>
      <c r="N235" s="164"/>
      <c r="O235" s="164"/>
      <c r="P235" s="164"/>
      <c r="Q235" s="164"/>
      <c r="R235" s="164"/>
      <c r="S235" s="164"/>
      <c r="T235" s="164"/>
      <c r="U235" s="164"/>
      <c r="V235" s="164"/>
      <c r="W235" s="164" t="str">
        <f t="shared" si="7"/>
        <v>V_PREISEINHEIT</v>
      </c>
      <c r="X235" s="164"/>
      <c r="Y235" s="164"/>
      <c r="Z235" s="164"/>
      <c r="AA235" s="164"/>
      <c r="AB235" s="164"/>
      <c r="AC235" s="164"/>
      <c r="AD235" s="164"/>
      <c r="AE235" s="164"/>
      <c r="AF235" s="164"/>
      <c r="AG235" s="164"/>
      <c r="AH235" s="164"/>
    </row>
    <row r="236" spans="1:34" x14ac:dyDescent="0.4">
      <c r="A236" s="164">
        <f>IFERROR(IF(AND(A214=A215,A215=A216,A216=A217,A217=A218,A218=A219,A219=A220,A220=A221,A221=A222,A222=A223,A223=A224,A224=A225,A225=A226,A226=A227,A227=A228,A228=A229,A229=A230,A230=A231,A231=A232,A232=A233,A233=A234,A234=A235),IF(A235+1&gt;MATCH(0,Input_Lieferant!$B$9:$B$158,-1),"",A235+1),A235),"")</f>
        <v>11</v>
      </c>
      <c r="B236" s="164"/>
      <c r="C236" s="158" t="str">
        <f t="shared" si="6"/>
        <v>001</v>
      </c>
      <c r="D236" s="164"/>
      <c r="E236" s="164"/>
      <c r="F236" s="164">
        <f ca="1">IF(A236&lt;&gt;"",NOW(),"")</f>
        <v>45712.652886342592</v>
      </c>
      <c r="G236" s="164"/>
      <c r="H236" s="164"/>
      <c r="I236" s="164"/>
      <c r="J236" s="164"/>
      <c r="K236" s="164"/>
      <c r="L236" s="164"/>
      <c r="M236" s="164"/>
      <c r="N236" s="164"/>
      <c r="O236" s="164"/>
      <c r="P236" s="164"/>
      <c r="Q236" s="164"/>
      <c r="R236" s="164"/>
      <c r="S236" s="164"/>
      <c r="T236" s="164"/>
      <c r="U236" s="164"/>
      <c r="V236" s="164"/>
      <c r="W236" s="164" t="str">
        <f t="shared" si="7"/>
        <v>V_GUELTIGAB</v>
      </c>
      <c r="X236" s="164"/>
      <c r="Y236" s="164"/>
      <c r="Z236" s="164"/>
      <c r="AA236" s="164"/>
      <c r="AB236" s="164"/>
      <c r="AC236" s="164"/>
      <c r="AD236" s="164"/>
      <c r="AE236" s="164"/>
      <c r="AF236" s="164"/>
      <c r="AG236" s="164"/>
      <c r="AH236" s="164"/>
    </row>
    <row r="237" spans="1:34" x14ac:dyDescent="0.4">
      <c r="A237" s="164">
        <f>IFERROR(IF(AND(A215=A216,A216=A217,A217=A218,A218=A219,A219=A220,A220=A221,A221=A222,A222=A223,A223=A224,A224=A225,A225=A226,A226=A227,A227=A228,A228=A229,A229=A230,A230=A231,A231=A232,A232=A233,A233=A234,A234=A235,A235=A236),IF(A236+1&gt;MATCH(0,Input_Lieferant!$B$9:$B$158,-1),"",A236+1),A236),"")</f>
        <v>11</v>
      </c>
      <c r="B237" s="164"/>
      <c r="C237" s="158" t="str">
        <f t="shared" si="6"/>
        <v>001</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V_MIET_RELEVANZ</v>
      </c>
      <c r="X237" s="164"/>
      <c r="Y237" s="164"/>
      <c r="Z237" s="164"/>
      <c r="AA237" s="164"/>
      <c r="AB237" s="164"/>
      <c r="AC237" s="164"/>
      <c r="AD237" s="164"/>
      <c r="AE237" s="164"/>
      <c r="AF237" s="164"/>
      <c r="AG237" s="164"/>
      <c r="AH237" s="164"/>
    </row>
    <row r="238" spans="1:34" x14ac:dyDescent="0.4">
      <c r="A238" s="164">
        <f>IFERROR(IF(AND(A216=A217,A217=A218,A218=A219,A219=A220,A220=A221,A221=A222,A222=A223,A223=A224,A224=A225,A225=A226,A226=A227,A227=A228,A228=A229,A229=A230,A230=A231,A231=A232,A232=A233,A233=A234,A234=A235,A235=A236,A236=A237),IF(A237+1&gt;MATCH(0,Input_Lieferant!$B$9:$B$158,-1),"",A237+1),A237),"")</f>
        <v>11</v>
      </c>
      <c r="B238" s="164"/>
      <c r="C238" s="158" t="str">
        <f t="shared" si="6"/>
        <v>001</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V_NACHSCHUBKLASSE</v>
      </c>
      <c r="X238" s="164"/>
      <c r="Y238" s="164"/>
      <c r="Z238" s="164"/>
      <c r="AA238" s="164"/>
      <c r="AB238" s="164"/>
      <c r="AC238" s="164"/>
      <c r="AD238" s="164"/>
      <c r="AE238" s="164"/>
      <c r="AF238" s="164"/>
      <c r="AG238" s="164"/>
      <c r="AH238" s="164"/>
    </row>
    <row r="239" spans="1:34" x14ac:dyDescent="0.4">
      <c r="A239" s="164">
        <f>IFERROR(IF(AND(A217=A218,A218=A219,A219=A220,A220=A221,A221=A222,A222=A223,A223=A224,A224=A225,A225=A226,A226=A227,A227=A228,A228=A229,A229=A230,A230=A231,A231=A232,A232=A233,A233=A234,A234=A235,A235=A236,A236=A237,A237=A238),IF(A238+1&gt;MATCH(0,Input_Lieferant!$B$9:$B$158,-1),"",A238+1),A238),"")</f>
        <v>11</v>
      </c>
      <c r="B239" s="164"/>
      <c r="C239" s="158" t="str">
        <f t="shared" si="6"/>
        <v>001</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V_LAGERFAEHIGKEIT</v>
      </c>
      <c r="X239" s="164"/>
      <c r="Y239" s="164"/>
      <c r="Z239" s="164"/>
      <c r="AA239" s="164"/>
      <c r="AB239" s="164"/>
      <c r="AC239" s="164"/>
      <c r="AD239" s="164"/>
      <c r="AE239" s="164"/>
      <c r="AF239" s="164"/>
      <c r="AG239" s="164"/>
      <c r="AH239" s="164"/>
    </row>
    <row r="240" spans="1:34" x14ac:dyDescent="0.4">
      <c r="A240" s="164">
        <f>IFERROR(IF(AND(A218=A219,A219=A220,A220=A221,A221=A222,A222=A223,A223=A224,A224=A225,A225=A226,A226=A227,A227=A228,A228=A229,A229=A230,A230=A231,A231=A232,A232=A233,A233=A234,A234=A235,A235=A236,A236=A237,A237=A238,A238=A239),IF(A239+1&gt;MATCH(0,Input_Lieferant!$B$9:$B$158,-1),"",A239+1),A239),"")</f>
        <v>11</v>
      </c>
      <c r="B240" s="164"/>
      <c r="C240" s="158" t="str">
        <f t="shared" si="6"/>
        <v>001</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V_BETRIEBSMITTEL</v>
      </c>
      <c r="X240" s="164"/>
      <c r="Y240" s="164"/>
      <c r="Z240" s="164"/>
      <c r="AA240" s="164"/>
      <c r="AB240" s="164"/>
      <c r="AC240" s="164"/>
      <c r="AD240" s="164"/>
      <c r="AE240" s="164"/>
      <c r="AF240" s="164"/>
      <c r="AG240" s="164"/>
      <c r="AH240" s="164"/>
    </row>
    <row r="241" spans="1:34" x14ac:dyDescent="0.4">
      <c r="A241" s="164">
        <f>IFERROR(IF(AND(A219=A220,A220=A221,A221=A222,A222=A223,A223=A224,A224=A225,A225=A226,A226=A227,A227=A228,A228=A229,A229=A230,A230=A231,A231=A232,A232=A233,A233=A234,A234=A235,A235=A236,A236=A237,A237=A238,A238=A239,A239=A240),IF(A240+1&gt;MATCH(0,Input_Lieferant!$B$9:$B$158,-1),"",A240+1),A240),"")</f>
        <v>11</v>
      </c>
      <c r="B241" s="164"/>
      <c r="C241" s="158" t="str">
        <f t="shared" si="6"/>
        <v>001</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V_SONDERBETRIEBSMITTEL_MKZ</v>
      </c>
      <c r="X241" s="164"/>
      <c r="Y241" s="164"/>
      <c r="Z241" s="164"/>
      <c r="AA241" s="164"/>
      <c r="AB241" s="164"/>
      <c r="AC241" s="164"/>
      <c r="AD241" s="164"/>
      <c r="AE241" s="164"/>
      <c r="AF241" s="164"/>
      <c r="AG241" s="164"/>
      <c r="AH241" s="164"/>
    </row>
    <row r="242" spans="1:34" x14ac:dyDescent="0.4">
      <c r="A242" s="164">
        <f>IFERROR(IF(AND(A220=A221,A221=A222,A222=A223,A223=A224,A224=A225,A225=A226,A226=A227,A227=A228,A228=A229,A229=A230,A230=A231,A231=A232,A232=A233,A233=A234,A234=A235,A235=A236,A236=A237,A237=A238,A238=A239,A239=A240,A240=A241),IF(A241+1&gt;MATCH(0,Input_Lieferant!$B$9:$B$158,-1),"",A241+1),A241),"")</f>
        <v>11</v>
      </c>
      <c r="B242" s="164"/>
      <c r="C242" s="158" t="str">
        <f t="shared" si="6"/>
        <v>001</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V_SONDERBETRIEBSMITTEL_PRD</v>
      </c>
      <c r="X242" s="164"/>
      <c r="Y242" s="164"/>
      <c r="Z242" s="164"/>
      <c r="AA242" s="164"/>
      <c r="AB242" s="164"/>
      <c r="AC242" s="164"/>
      <c r="AD242" s="164"/>
      <c r="AE242" s="164"/>
      <c r="AF242" s="164"/>
      <c r="AG242" s="164"/>
      <c r="AH242" s="164"/>
    </row>
    <row r="243" spans="1:34" x14ac:dyDescent="0.4">
      <c r="A243" s="164">
        <f>IFERROR(IF(AND(A221=A222,A222=A223,A223=A224,A224=A225,A225=A226,A226=A227,A227=A228,A228=A229,A229=A230,A230=A231,A231=A232,A232=A233,A233=A234,A234=A235,A235=A236,A236=A237,A237=A238,A238=A239,A239=A240,A240=A241,A241=A242),IF(A242+1&gt;MATCH(0,Input_Lieferant!$B$9:$B$158,-1),"",A242+1),A242),"")</f>
        <v>11</v>
      </c>
      <c r="B243" s="164"/>
      <c r="C243" s="158" t="str">
        <f t="shared" si="6"/>
        <v>001</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V_SONDERBETRIEBSMITTEL_TRP</v>
      </c>
      <c r="X243" s="164"/>
      <c r="Y243" s="164"/>
      <c r="Z243" s="164"/>
      <c r="AA243" s="164"/>
      <c r="AB243" s="164"/>
      <c r="AC243" s="164"/>
      <c r="AD243" s="164"/>
      <c r="AE243" s="164"/>
      <c r="AF243" s="164"/>
      <c r="AG243" s="164"/>
      <c r="AH243" s="164"/>
    </row>
    <row r="244" spans="1:34" x14ac:dyDescent="0.4">
      <c r="A244" s="164">
        <f>IFERROR(IF(AND(A222=A223,A223=A224,A224=A225,A225=A226,A226=A227,A227=A228,A228=A229,A229=A230,A230=A231,A231=A232,A232=A233,A233=A234,A234=A235,A235=A236,A236=A237,A237=A238,A238=A239,A239=A240,A240=A241,A241=A242,A242=A243),IF(A243+1&gt;MATCH(0,Input_Lieferant!$B$9:$B$158,-1),"",A243+1),A243),"")</f>
        <v>12</v>
      </c>
      <c r="B244" s="164"/>
      <c r="C244" s="158" t="str">
        <f t="shared" si="6"/>
        <v>001</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V_A_NUMMER</v>
      </c>
      <c r="X244" s="164"/>
      <c r="Y244" s="164"/>
      <c r="Z244" s="164"/>
      <c r="AA244" s="164"/>
      <c r="AB244" s="164"/>
      <c r="AC244" s="164"/>
      <c r="AD244" s="164"/>
      <c r="AE244" s="164"/>
      <c r="AF244" s="164"/>
      <c r="AG244" s="164"/>
      <c r="AH244" s="164"/>
    </row>
    <row r="245" spans="1:34" x14ac:dyDescent="0.4">
      <c r="A245" s="164">
        <f>IFERROR(IF(AND(A223=A224,A224=A225,A225=A226,A226=A227,A227=A228,A228=A229,A229=A230,A230=A231,A231=A232,A232=A233,A233=A234,A234=A235,A235=A236,A236=A237,A237=A238,A238=A239,A239=A240,A240=A241,A241=A242,A242=A243,A243=A244),IF(A244+1&gt;MATCH(0,Input_Lieferant!$B$9:$B$158,-1),"",A244+1),A244),"")</f>
        <v>12</v>
      </c>
      <c r="B245" s="164"/>
      <c r="C245" s="158" t="str">
        <f t="shared" si="6"/>
        <v>001</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V_REVFREMD</v>
      </c>
      <c r="X245" s="164"/>
      <c r="Y245" s="164"/>
      <c r="Z245" s="164"/>
      <c r="AA245" s="164"/>
      <c r="AB245" s="164"/>
      <c r="AC245" s="164"/>
      <c r="AD245" s="164"/>
      <c r="AE245" s="164"/>
      <c r="AF245" s="164"/>
      <c r="AG245" s="164"/>
      <c r="AH245" s="164"/>
    </row>
    <row r="246" spans="1:34" x14ac:dyDescent="0.4">
      <c r="A246" s="164">
        <f>IFERROR(IF(AND(A224=A225,A225=A226,A226=A227,A227=A228,A228=A229,A229=A230,A230=A231,A231=A232,A232=A233,A233=A234,A234=A235,A235=A236,A236=A237,A237=A238,A238=A239,A239=A240,A240=A241,A241=A242,A242=A243,A243=A244,A244=A245),IF(A245+1&gt;MATCH(0,Input_Lieferant!$B$9:$B$158,-1),"",A245+1),A245),"")</f>
        <v>12</v>
      </c>
      <c r="B246" s="164"/>
      <c r="C246" s="158" t="str">
        <f t="shared" si="6"/>
        <v>001</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V_REVEIGEN</v>
      </c>
      <c r="X246" s="164"/>
      <c r="Y246" s="164"/>
      <c r="Z246" s="164"/>
      <c r="AA246" s="164"/>
      <c r="AB246" s="164"/>
      <c r="AC246" s="164"/>
      <c r="AD246" s="164"/>
      <c r="AE246" s="164"/>
      <c r="AF246" s="164"/>
      <c r="AG246" s="164"/>
      <c r="AH246" s="164"/>
    </row>
    <row r="247" spans="1:34" x14ac:dyDescent="0.4">
      <c r="A247" s="164">
        <f>IFERROR(IF(AND(A225=A226,A226=A227,A227=A228,A228=A229,A229=A230,A230=A231,A231=A232,A232=A233,A233=A234,A234=A235,A235=A236,A236=A237,A237=A238,A238=A239,A239=A240,A240=A241,A241=A242,A242=A243,A243=A244,A244=A245,A245=A246),IF(A246+1&gt;MATCH(0,Input_Lieferant!$B$9:$B$158,-1),"",A246+1),A246),"")</f>
        <v>12</v>
      </c>
      <c r="B247" s="164"/>
      <c r="C247" s="158" t="str">
        <f t="shared" si="6"/>
        <v>001</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V_SYSTEMMANAGER</v>
      </c>
      <c r="X247" s="164"/>
      <c r="Y247" s="164"/>
      <c r="Z247" s="164"/>
      <c r="AA247" s="164"/>
      <c r="AB247" s="164"/>
      <c r="AC247" s="164"/>
      <c r="AD247" s="164"/>
      <c r="AE247" s="164"/>
      <c r="AF247" s="164"/>
      <c r="AG247" s="164"/>
      <c r="AH247" s="164"/>
    </row>
    <row r="248" spans="1:34" x14ac:dyDescent="0.4">
      <c r="A248" s="164">
        <f>IFERROR(IF(AND(A226=A227,A227=A228,A228=A229,A229=A230,A230=A231,A231=A232,A232=A233,A233=A234,A234=A235,A235=A236,A236=A237,A237=A238,A238=A239,A239=A240,A240=A241,A241=A242,A242=A243,A243=A244,A244=A245,A245=A246,A246=A247),IF(A247+1&gt;MATCH(0,Input_Lieferant!$B$9:$B$158,-1),"",A247+1),A247),"")</f>
        <v>12</v>
      </c>
      <c r="B248" s="164"/>
      <c r="C248" s="158" t="str">
        <f t="shared" si="6"/>
        <v>001</v>
      </c>
      <c r="D248" s="164"/>
      <c r="E248" s="164"/>
      <c r="F248" s="164" t="str">
        <f>IF(A248&lt;&gt;"", _xlfn.IFNA(INDEX(Grunddaten!$A$9:$S$159,MATCH(A248,Input_Lieferant!$B$9:$B$158,0),MATCH(W248,Grunddaten!$A$8:$M$8,0)),""), "")&amp;""</f>
        <v>U</v>
      </c>
      <c r="G248" s="164"/>
      <c r="H248" s="164"/>
      <c r="I248" s="164"/>
      <c r="J248" s="164"/>
      <c r="K248" s="164"/>
      <c r="L248" s="164"/>
      <c r="M248" s="164"/>
      <c r="N248" s="164"/>
      <c r="O248" s="164"/>
      <c r="P248" s="164"/>
      <c r="Q248" s="164"/>
      <c r="R248" s="164"/>
      <c r="S248" s="164"/>
      <c r="T248" s="164"/>
      <c r="U248" s="164"/>
      <c r="V248" s="164"/>
      <c r="W248" s="164" t="str">
        <f t="shared" si="7"/>
        <v>V_UEBERSETZUNG</v>
      </c>
      <c r="X248" s="164"/>
      <c r="Y248" s="164"/>
      <c r="Z248" s="164"/>
      <c r="AA248" s="164"/>
      <c r="AB248" s="164"/>
      <c r="AC248" s="164"/>
      <c r="AD248" s="164"/>
      <c r="AE248" s="164"/>
      <c r="AF248" s="164"/>
      <c r="AG248" s="164"/>
      <c r="AH248" s="164"/>
    </row>
    <row r="249" spans="1:34" x14ac:dyDescent="0.4">
      <c r="A249" s="164">
        <f>IFERROR(IF(AND(A227=A228,A228=A229,A229=A230,A230=A231,A231=A232,A232=A233,A233=A234,A234=A235,A235=A236,A236=A237,A237=A238,A238=A239,A239=A240,A240=A241,A241=A242,A242=A243,A243=A244,A244=A245,A245=A246,A246=A247,A247=A248),IF(A248+1&gt;MATCH(0,Input_Lieferant!$B$9:$B$158,-1),"",A248+1),A248),"")</f>
        <v>12</v>
      </c>
      <c r="B249" s="164"/>
      <c r="C249" s="158" t="str">
        <f t="shared" si="6"/>
        <v>001</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V_KENNZIFFER</v>
      </c>
      <c r="X249" s="164"/>
      <c r="Y249" s="164"/>
      <c r="Z249" s="164"/>
      <c r="AA249" s="164"/>
      <c r="AB249" s="164"/>
      <c r="AC249" s="164"/>
      <c r="AD249" s="164"/>
      <c r="AE249" s="164"/>
      <c r="AF249" s="164"/>
      <c r="AG249" s="164"/>
      <c r="AH249" s="164"/>
    </row>
    <row r="250" spans="1:34" x14ac:dyDescent="0.4">
      <c r="A250" s="164">
        <f>IFERROR(IF(AND(A228=A229,A229=A230,A230=A231,A231=A232,A232=A233,A233=A234,A234=A235,A235=A236,A236=A237,A237=A238,A238=A239,A239=A240,A240=A241,A241=A242,A242=A243,A243=A244,A244=A245,A245=A246,A246=A247,A247=A248,A248=A249),IF(A249+1&gt;MATCH(0,Input_Lieferant!$B$9:$B$158,-1),"",A249+1),A249),"")</f>
        <v>12</v>
      </c>
      <c r="B250" s="164"/>
      <c r="C250" s="158" t="str">
        <f t="shared" si="6"/>
        <v>001</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V_NEXT_HIGHER</v>
      </c>
      <c r="X250" s="164"/>
      <c r="Y250" s="164"/>
      <c r="Z250" s="164"/>
      <c r="AA250" s="164"/>
      <c r="AB250" s="164"/>
      <c r="AC250" s="164"/>
      <c r="AD250" s="164"/>
      <c r="AE250" s="164"/>
      <c r="AF250" s="164"/>
      <c r="AG250" s="164"/>
      <c r="AH250" s="164"/>
    </row>
    <row r="251" spans="1:34" x14ac:dyDescent="0.4">
      <c r="A251" s="164">
        <f>IFERROR(IF(AND(A229=A230,A230=A231,A231=A232,A232=A233,A233=A234,A234=A235,A235=A236,A236=A237,A237=A238,A238=A239,A239=A240,A240=A241,A241=A242,A242=A243,A243=A244,A244=A245,A245=A246,A246=A247,A247=A248,A248=A249,A249=A250),IF(A250+1&gt;MATCH(0,Input_Lieferant!$B$9:$B$158,-1),"",A250+1),A250),"")</f>
        <v>12</v>
      </c>
      <c r="B251" s="164"/>
      <c r="C251" s="158" t="str">
        <f t="shared" si="6"/>
        <v>001</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V_ZERTFLUG</v>
      </c>
      <c r="X251" s="164"/>
      <c r="Y251" s="164"/>
      <c r="Z251" s="164"/>
      <c r="AA251" s="164"/>
      <c r="AB251" s="164"/>
      <c r="AC251" s="164"/>
      <c r="AD251" s="164"/>
      <c r="AE251" s="164"/>
      <c r="AF251" s="164"/>
      <c r="AG251" s="164"/>
      <c r="AH251" s="164"/>
    </row>
    <row r="252" spans="1:34" x14ac:dyDescent="0.4">
      <c r="A252" s="164">
        <f>IFERROR(IF(AND(A230=A231,A231=A232,A232=A233,A233=A234,A234=A235,A235=A236,A236=A237,A237=A238,A238=A239,A239=A240,A240=A241,A241=A242,A242=A243,A243=A244,A244=A245,A245=A246,A246=A247,A247=A248,A248=A249,A249=A250,A250=A251),IF(A251+1&gt;MATCH(0,Input_Lieferant!$B$9:$B$158,-1),"",A251+1),A251),"")</f>
        <v>12</v>
      </c>
      <c r="B252" s="164"/>
      <c r="C252" s="158" t="str">
        <f t="shared" si="6"/>
        <v>001</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V_APM</v>
      </c>
      <c r="X252" s="164"/>
      <c r="Y252" s="164"/>
      <c r="Z252" s="164"/>
      <c r="AA252" s="164"/>
      <c r="AB252" s="164"/>
      <c r="AC252" s="164"/>
      <c r="AD252" s="164"/>
      <c r="AE252" s="164"/>
      <c r="AF252" s="164"/>
      <c r="AG252" s="164"/>
      <c r="AH252" s="164"/>
    </row>
    <row r="253" spans="1:34" x14ac:dyDescent="0.4">
      <c r="A253" s="164">
        <f>IFERROR(IF(AND(A231=A232,A232=A233,A233=A234,A234=A235,A235=A236,A236=A237,A237=A238,A238=A239,A239=A240,A240=A241,A241=A242,A242=A243,A243=A244,A244=A245,A245=A246,A246=A247,A247=A248,A248=A249,A249=A250,A250=A251,A251=A252),IF(A252+1&gt;MATCH(0,Input_Lieferant!$B$9:$B$158,-1),"",A252+1),A252),"")</f>
        <v>12</v>
      </c>
      <c r="B253" s="164"/>
      <c r="C253" s="158" t="str">
        <f t="shared" si="6"/>
        <v>001</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V_CHEOPS</v>
      </c>
      <c r="X253" s="164"/>
      <c r="Y253" s="164"/>
      <c r="Z253" s="164"/>
      <c r="AA253" s="164"/>
      <c r="AB253" s="164"/>
      <c r="AC253" s="164"/>
      <c r="AD253" s="164"/>
      <c r="AE253" s="164"/>
      <c r="AF253" s="164"/>
      <c r="AG253" s="164"/>
      <c r="AH253" s="164"/>
    </row>
    <row r="254" spans="1:34" x14ac:dyDescent="0.4">
      <c r="A254" s="164">
        <f>IFERROR(IF(AND(A232=A233,A233=A234,A234=A235,A235=A236,A236=A237,A237=A238,A238=A239,A239=A240,A240=A241,A241=A242,A242=A243,A243=A244,A244=A245,A245=A246,A246=A247,A247=A248,A248=A249,A249=A250,A250=A251,A251=A252,A252=A253),IF(A253+1&gt;MATCH(0,Input_Lieferant!$B$9:$B$158,-1),"",A253+1),A253),"")</f>
        <v>12</v>
      </c>
      <c r="B254" s="164"/>
      <c r="C254" s="158" t="str">
        <f t="shared" si="6"/>
        <v>001</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V_SVSAA</v>
      </c>
      <c r="X254" s="164"/>
      <c r="Y254" s="164"/>
      <c r="Z254" s="164"/>
      <c r="AA254" s="164"/>
      <c r="AB254" s="164"/>
      <c r="AC254" s="164"/>
      <c r="AD254" s="164"/>
      <c r="AE254" s="164"/>
      <c r="AF254" s="164"/>
      <c r="AG254" s="164"/>
      <c r="AH254" s="164"/>
    </row>
    <row r="255" spans="1:34" x14ac:dyDescent="0.4">
      <c r="A255" s="164">
        <f>IFERROR(IF(AND(A233=A234,A234=A235,A235=A236,A236=A237,A237=A238,A238=A239,A239=A240,A240=A241,A241=A242,A242=A243,A243=A244,A244=A245,A245=A246,A246=A247,A247=A248,A248=A249,A249=A250,A250=A251,A251=A252,A252=A253,A253=A254),IF(A254+1&gt;MATCH(0,Input_Lieferant!$B$9:$B$158,-1),"",A254+1),A254),"")</f>
        <v>12</v>
      </c>
      <c r="B255" s="164"/>
      <c r="C255" s="158" t="str">
        <f t="shared" si="6"/>
        <v>001</v>
      </c>
      <c r="D255" s="164"/>
      <c r="E255" s="164"/>
      <c r="F255" s="164" t="str">
        <f>IF(A255&lt;&gt;"", IFERROR(ROUND(INDEX(Input_Lieferant!$A$9:$AS$159,MATCH(A255,Input_Lieferant!$B$9:$B$158,0),MATCH(W255,Input_Lieferant!$A$8:$AS$8,0)),2),""), "")&amp;""</f>
        <v>200</v>
      </c>
      <c r="G255" s="164"/>
      <c r="H255" s="164"/>
      <c r="I255" s="164"/>
      <c r="J255" s="164"/>
      <c r="K255" s="164"/>
      <c r="L255" s="164"/>
      <c r="M255" s="164"/>
      <c r="N255" s="164"/>
      <c r="O255" s="164"/>
      <c r="P255" s="164"/>
      <c r="Q255" s="164"/>
      <c r="R255" s="164"/>
      <c r="S255" s="164"/>
      <c r="T255" s="164"/>
      <c r="U255" s="164"/>
      <c r="V255" s="164"/>
      <c r="W255" s="164" t="str">
        <f t="shared" si="7"/>
        <v>V_BEWERTUNGSPREIS</v>
      </c>
      <c r="X255" s="164"/>
      <c r="Y255" s="164"/>
      <c r="Z255" s="164"/>
      <c r="AA255" s="164"/>
      <c r="AB255" s="164"/>
      <c r="AC255" s="164"/>
      <c r="AD255" s="164"/>
      <c r="AE255" s="164"/>
      <c r="AF255" s="164"/>
      <c r="AG255" s="164"/>
      <c r="AH255" s="164"/>
    </row>
    <row r="256" spans="1:34" x14ac:dyDescent="0.4">
      <c r="A256" s="164">
        <f>IFERROR(IF(AND(A234=A235,A235=A236,A236=A237,A237=A238,A238=A239,A239=A240,A240=A241,A241=A242,A242=A243,A243=A244,A244=A245,A245=A246,A246=A247,A247=A248,A248=A249,A249=A250,A250=A251,A251=A252,A252=A253,A253=A254,A254=A255),IF(A255+1&gt;MATCH(0,Input_Lieferant!$B$9:$B$158,-1),"",A255+1),A255),"")</f>
        <v>12</v>
      </c>
      <c r="B256" s="164"/>
      <c r="C256" s="158" t="str">
        <f t="shared" si="6"/>
        <v>001</v>
      </c>
      <c r="D256" s="164"/>
      <c r="E256" s="164"/>
      <c r="F256" s="164" t="str">
        <f>IF(A256&lt;&gt;"", _xlfn.IFNA(INDEX(Input_Lieferant!$A$9:$AS$159,MATCH(A256,Input_Lieferant!$B$9:$B$158,0),MATCH(W256,Input_Lieferant!$A$8:$AS$8,0)),""), "")&amp;""</f>
        <v>CHF</v>
      </c>
      <c r="G256" s="164"/>
      <c r="H256" s="164"/>
      <c r="I256" s="164"/>
      <c r="J256" s="164"/>
      <c r="K256" s="164"/>
      <c r="L256" s="164"/>
      <c r="M256" s="164"/>
      <c r="N256" s="164"/>
      <c r="O256" s="164"/>
      <c r="P256" s="164"/>
      <c r="Q256" s="164"/>
      <c r="R256" s="164"/>
      <c r="S256" s="164"/>
      <c r="T256" s="164"/>
      <c r="U256" s="164"/>
      <c r="V256" s="164"/>
      <c r="W256" s="164" t="str">
        <f t="shared" si="7"/>
        <v>V_WAEHRUNG</v>
      </c>
      <c r="X256" s="164"/>
      <c r="Y256" s="164"/>
      <c r="Z256" s="164"/>
      <c r="AA256" s="164"/>
      <c r="AB256" s="164"/>
      <c r="AC256" s="164"/>
      <c r="AD256" s="164"/>
      <c r="AE256" s="164"/>
      <c r="AF256" s="164"/>
      <c r="AG256" s="164"/>
      <c r="AH256" s="164"/>
    </row>
    <row r="257" spans="1:34" x14ac:dyDescent="0.4">
      <c r="A257" s="164">
        <f>IFERROR(IF(AND(A235=A236,A236=A237,A237=A238,A238=A239,A239=A240,A240=A241,A241=A242,A242=A243,A243=A244,A244=A245,A245=A246,A246=A247,A247=A248,A248=A249,A249=A250,A250=A251,A251=A252,A252=A253,A253=A254,A254=A255,A255=A256),IF(A256+1&gt;MATCH(0,Input_Lieferant!$B$9:$B$158,-1),"",A256+1),A256),"")</f>
        <v>12</v>
      </c>
      <c r="B257" s="164"/>
      <c r="C257" s="158" t="str">
        <f t="shared" si="6"/>
        <v>001</v>
      </c>
      <c r="D257" s="164"/>
      <c r="E257" s="164"/>
      <c r="F257" s="164" t="str">
        <f>IF(A257&lt;&gt;"", _xlfn.IFNA(INDEX(Input_Lieferant!$A$9:$AS$159,MATCH(A257,Input_Lieferant!$B$9:$B$158,0),MATCH(W257,Input_Lieferant!$A$8:$AS$8,0)),""), "")&amp;""</f>
        <v>1</v>
      </c>
      <c r="G257" s="164"/>
      <c r="H257" s="164"/>
      <c r="I257" s="164"/>
      <c r="J257" s="164"/>
      <c r="K257" s="164"/>
      <c r="L257" s="164"/>
      <c r="M257" s="164"/>
      <c r="N257" s="164"/>
      <c r="O257" s="164"/>
      <c r="P257" s="164"/>
      <c r="Q257" s="164"/>
      <c r="R257" s="164"/>
      <c r="S257" s="164"/>
      <c r="T257" s="164"/>
      <c r="U257" s="164"/>
      <c r="V257" s="164"/>
      <c r="W257" s="164" t="str">
        <f t="shared" si="7"/>
        <v>V_PREISEINHEIT</v>
      </c>
      <c r="X257" s="164"/>
      <c r="Y257" s="164"/>
      <c r="Z257" s="164"/>
      <c r="AA257" s="164"/>
      <c r="AB257" s="164"/>
      <c r="AC257" s="164"/>
      <c r="AD257" s="164"/>
      <c r="AE257" s="164"/>
      <c r="AF257" s="164"/>
      <c r="AG257" s="164"/>
      <c r="AH257" s="164"/>
    </row>
    <row r="258" spans="1:34" x14ac:dyDescent="0.4">
      <c r="A258" s="164">
        <f>IFERROR(IF(AND(A236=A237,A237=A238,A238=A239,A239=A240,A240=A241,A241=A242,A242=A243,A243=A244,A244=A245,A245=A246,A246=A247,A247=A248,A248=A249,A249=A250,A250=A251,A251=A252,A252=A253,A253=A254,A254=A255,A255=A256,A256=A257),IF(A257+1&gt;MATCH(0,Input_Lieferant!$B$9:$B$158,-1),"",A257+1),A257),"")</f>
        <v>12</v>
      </c>
      <c r="B258" s="164"/>
      <c r="C258" s="158" t="str">
        <f t="shared" ref="C258:C321" si="8">IF(A258="","","001")</f>
        <v>001</v>
      </c>
      <c r="D258" s="164"/>
      <c r="E258" s="164"/>
      <c r="F258" s="164">
        <f ca="1">IF(A258&lt;&gt;"",NOW(),"")</f>
        <v>45712.652886342592</v>
      </c>
      <c r="G258" s="164"/>
      <c r="H258" s="164"/>
      <c r="I258" s="164"/>
      <c r="J258" s="164"/>
      <c r="K258" s="164"/>
      <c r="L258" s="164"/>
      <c r="M258" s="164"/>
      <c r="N258" s="164"/>
      <c r="O258" s="164"/>
      <c r="P258" s="164"/>
      <c r="Q258" s="164"/>
      <c r="R258" s="164"/>
      <c r="S258" s="164"/>
      <c r="T258" s="164"/>
      <c r="U258" s="164"/>
      <c r="V258" s="164"/>
      <c r="W258" s="164" t="str">
        <f t="shared" si="7"/>
        <v>V_GUELTIGAB</v>
      </c>
      <c r="X258" s="164"/>
      <c r="Y258" s="164"/>
      <c r="Z258" s="164"/>
      <c r="AA258" s="164"/>
      <c r="AB258" s="164"/>
      <c r="AC258" s="164"/>
      <c r="AD258" s="164"/>
      <c r="AE258" s="164"/>
      <c r="AF258" s="164"/>
      <c r="AG258" s="164"/>
      <c r="AH258" s="164"/>
    </row>
    <row r="259" spans="1:34" x14ac:dyDescent="0.4">
      <c r="A259" s="164">
        <f>IFERROR(IF(AND(A237=A238,A238=A239,A239=A240,A240=A241,A241=A242,A242=A243,A243=A244,A244=A245,A245=A246,A246=A247,A247=A248,A248=A249,A249=A250,A250=A251,A251=A252,A252=A253,A253=A254,A254=A255,A255=A256,A256=A257,A257=A258),IF(A258+1&gt;MATCH(0,Input_Lieferant!$B$9:$B$158,-1),"",A258+1),A258),"")</f>
        <v>12</v>
      </c>
      <c r="B259" s="164"/>
      <c r="C259" s="158" t="str">
        <f t="shared" si="8"/>
        <v>001</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V_MIET_RELEVANZ</v>
      </c>
      <c r="X259" s="164"/>
      <c r="Y259" s="164"/>
      <c r="Z259" s="164"/>
      <c r="AA259" s="164"/>
      <c r="AB259" s="164"/>
      <c r="AC259" s="164"/>
      <c r="AD259" s="164"/>
      <c r="AE259" s="164"/>
      <c r="AF259" s="164"/>
      <c r="AG259" s="164"/>
      <c r="AH259" s="164"/>
    </row>
    <row r="260" spans="1:34" x14ac:dyDescent="0.4">
      <c r="A260" s="164">
        <f>IFERROR(IF(AND(A238=A239,A239=A240,A240=A241,A241=A242,A242=A243,A243=A244,A244=A245,A245=A246,A246=A247,A247=A248,A248=A249,A249=A250,A250=A251,A251=A252,A252=A253,A253=A254,A254=A255,A255=A256,A256=A257,A257=A258,A258=A259),IF(A259+1&gt;MATCH(0,Input_Lieferant!$B$9:$B$158,-1),"",A259+1),A259),"")</f>
        <v>12</v>
      </c>
      <c r="B260" s="164"/>
      <c r="C260" s="158" t="str">
        <f t="shared" si="8"/>
        <v>001</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V_NACHSCHUBKLASSE</v>
      </c>
      <c r="X260" s="164"/>
      <c r="Y260" s="164"/>
      <c r="Z260" s="164"/>
      <c r="AA260" s="164"/>
      <c r="AB260" s="164"/>
      <c r="AC260" s="164"/>
      <c r="AD260" s="164"/>
      <c r="AE260" s="164"/>
      <c r="AF260" s="164"/>
      <c r="AG260" s="164"/>
      <c r="AH260" s="164"/>
    </row>
    <row r="261" spans="1:34" x14ac:dyDescent="0.4">
      <c r="A261" s="164">
        <f>IFERROR(IF(AND(A239=A240,A240=A241,A241=A242,A242=A243,A243=A244,A244=A245,A245=A246,A246=A247,A247=A248,A248=A249,A249=A250,A250=A251,A251=A252,A252=A253,A253=A254,A254=A255,A255=A256,A256=A257,A257=A258,A258=A259,A259=A260),IF(A260+1&gt;MATCH(0,Input_Lieferant!$B$9:$B$158,-1),"",A260+1),A260),"")</f>
        <v>12</v>
      </c>
      <c r="B261" s="164"/>
      <c r="C261" s="158" t="str">
        <f t="shared" si="8"/>
        <v>001</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V_LAGERFAEHIGKEIT</v>
      </c>
      <c r="X261" s="164"/>
      <c r="Y261" s="164"/>
      <c r="Z261" s="164"/>
      <c r="AA261" s="164"/>
      <c r="AB261" s="164"/>
      <c r="AC261" s="164"/>
      <c r="AD261" s="164"/>
      <c r="AE261" s="164"/>
      <c r="AF261" s="164"/>
      <c r="AG261" s="164"/>
      <c r="AH261" s="164"/>
    </row>
    <row r="262" spans="1:34" x14ac:dyDescent="0.4">
      <c r="A262" s="164">
        <f>IFERROR(IF(AND(A240=A241,A241=A242,A242=A243,A243=A244,A244=A245,A245=A246,A246=A247,A247=A248,A248=A249,A249=A250,A250=A251,A251=A252,A252=A253,A253=A254,A254=A255,A255=A256,A256=A257,A257=A258,A258=A259,A259=A260,A260=A261),IF(A261+1&gt;MATCH(0,Input_Lieferant!$B$9:$B$158,-1),"",A261+1),A261),"")</f>
        <v>12</v>
      </c>
      <c r="B262" s="164"/>
      <c r="C262" s="158" t="str">
        <f t="shared" si="8"/>
        <v>001</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V_BETRIEBSMITTEL</v>
      </c>
      <c r="X262" s="164"/>
      <c r="Y262" s="164"/>
      <c r="Z262" s="164"/>
      <c r="AA262" s="164"/>
      <c r="AB262" s="164"/>
      <c r="AC262" s="164"/>
      <c r="AD262" s="164"/>
      <c r="AE262" s="164"/>
      <c r="AF262" s="164"/>
      <c r="AG262" s="164"/>
      <c r="AH262" s="164"/>
    </row>
    <row r="263" spans="1:34" x14ac:dyDescent="0.4">
      <c r="A263" s="164">
        <f>IFERROR(IF(AND(A241=A242,A242=A243,A243=A244,A244=A245,A245=A246,A246=A247,A247=A248,A248=A249,A249=A250,A250=A251,A251=A252,A252=A253,A253=A254,A254=A255,A255=A256,A256=A257,A257=A258,A258=A259,A259=A260,A260=A261,A261=A262),IF(A262+1&gt;MATCH(0,Input_Lieferant!$B$9:$B$158,-1),"",A262+1),A262),"")</f>
        <v>12</v>
      </c>
      <c r="B263" s="164"/>
      <c r="C263" s="158" t="str">
        <f t="shared" si="8"/>
        <v>001</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V_SONDERBETRIEBSMITTEL_MKZ</v>
      </c>
      <c r="X263" s="164"/>
      <c r="Y263" s="164"/>
      <c r="Z263" s="164"/>
      <c r="AA263" s="164"/>
      <c r="AB263" s="164"/>
      <c r="AC263" s="164"/>
      <c r="AD263" s="164"/>
      <c r="AE263" s="164"/>
      <c r="AF263" s="164"/>
      <c r="AG263" s="164"/>
      <c r="AH263" s="164"/>
    </row>
    <row r="264" spans="1:34" x14ac:dyDescent="0.4">
      <c r="A264" s="164">
        <f>IFERROR(IF(AND(A242=A243,A243=A244,A244=A245,A245=A246,A246=A247,A247=A248,A248=A249,A249=A250,A250=A251,A251=A252,A252=A253,A253=A254,A254=A255,A255=A256,A256=A257,A257=A258,A258=A259,A259=A260,A260=A261,A261=A262,A262=A263),IF(A263+1&gt;MATCH(0,Input_Lieferant!$B$9:$B$158,-1),"",A263+1),A263),"")</f>
        <v>12</v>
      </c>
      <c r="B264" s="164"/>
      <c r="C264" s="158" t="str">
        <f t="shared" si="8"/>
        <v>001</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V_SONDERBETRIEBSMITTEL_PRD</v>
      </c>
      <c r="X264" s="164"/>
      <c r="Y264" s="164"/>
      <c r="Z264" s="164"/>
      <c r="AA264" s="164"/>
      <c r="AB264" s="164"/>
      <c r="AC264" s="164"/>
      <c r="AD264" s="164"/>
      <c r="AE264" s="164"/>
      <c r="AF264" s="164"/>
      <c r="AG264" s="164"/>
      <c r="AH264" s="164"/>
    </row>
    <row r="265" spans="1:34" x14ac:dyDescent="0.4">
      <c r="A265" s="164">
        <f>IFERROR(IF(AND(A243=A244,A244=A245,A245=A246,A246=A247,A247=A248,A248=A249,A249=A250,A250=A251,A251=A252,A252=A253,A253=A254,A254=A255,A255=A256,A256=A257,A257=A258,A258=A259,A259=A260,A260=A261,A261=A262,A262=A263,A263=A264),IF(A264+1&gt;MATCH(0,Input_Lieferant!$B$9:$B$158,-1),"",A264+1),A264),"")</f>
        <v>12</v>
      </c>
      <c r="B265" s="164"/>
      <c r="C265" s="158" t="str">
        <f t="shared" si="8"/>
        <v>001</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V_SONDERBETRIEBSMITTEL_TRP</v>
      </c>
      <c r="X265" s="164"/>
      <c r="Y265" s="164"/>
      <c r="Z265" s="164"/>
      <c r="AA265" s="164"/>
      <c r="AB265" s="164"/>
      <c r="AC265" s="164"/>
      <c r="AD265" s="164"/>
      <c r="AE265" s="164"/>
      <c r="AF265" s="164"/>
      <c r="AG265" s="164"/>
      <c r="AH265" s="164"/>
    </row>
    <row r="266" spans="1:34" x14ac:dyDescent="0.4">
      <c r="A266" s="164">
        <f>IFERROR(IF(AND(A244=A245,A245=A246,A246=A247,A247=A248,A248=A249,A249=A250,A250=A251,A251=A252,A252=A253,A253=A254,A254=A255,A255=A256,A256=A257,A257=A258,A258=A259,A259=A260,A260=A261,A261=A262,A262=A263,A263=A264,A264=A265),IF(A265+1&gt;MATCH(0,Input_Lieferant!$B$9:$B$158,-1),"",A265+1),A265),"")</f>
        <v>13</v>
      </c>
      <c r="B266" s="164"/>
      <c r="C266" s="158" t="str">
        <f t="shared" si="8"/>
        <v>001</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V_A_NUMMER</v>
      </c>
      <c r="X266" s="164"/>
      <c r="Y266" s="164"/>
      <c r="Z266" s="164"/>
      <c r="AA266" s="164"/>
      <c r="AB266" s="164"/>
      <c r="AC266" s="164"/>
      <c r="AD266" s="164"/>
      <c r="AE266" s="164"/>
      <c r="AF266" s="164"/>
      <c r="AG266" s="164"/>
      <c r="AH266" s="164"/>
    </row>
    <row r="267" spans="1:34" x14ac:dyDescent="0.4">
      <c r="A267" s="164">
        <f>IFERROR(IF(AND(A245=A246,A246=A247,A247=A248,A248=A249,A249=A250,A250=A251,A251=A252,A252=A253,A253=A254,A254=A255,A255=A256,A256=A257,A257=A258,A258=A259,A259=A260,A260=A261,A261=A262,A262=A263,A263=A264,A264=A265,A265=A266),IF(A266+1&gt;MATCH(0,Input_Lieferant!$B$9:$B$158,-1),"",A266+1),A266),"")</f>
        <v>13</v>
      </c>
      <c r="B267" s="164"/>
      <c r="C267" s="158" t="str">
        <f t="shared" si="8"/>
        <v>001</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V_REVFREMD</v>
      </c>
      <c r="X267" s="164"/>
      <c r="Y267" s="164"/>
      <c r="Z267" s="164"/>
      <c r="AA267" s="164"/>
      <c r="AB267" s="164"/>
      <c r="AC267" s="164"/>
      <c r="AD267" s="164"/>
      <c r="AE267" s="164"/>
      <c r="AF267" s="164"/>
      <c r="AG267" s="164"/>
      <c r="AH267" s="164"/>
    </row>
    <row r="268" spans="1:34" x14ac:dyDescent="0.4">
      <c r="A268" s="164">
        <f>IFERROR(IF(AND(A246=A247,A247=A248,A248=A249,A249=A250,A250=A251,A251=A252,A252=A253,A253=A254,A254=A255,A255=A256,A256=A257,A257=A258,A258=A259,A259=A260,A260=A261,A261=A262,A262=A263,A263=A264,A264=A265,A265=A266,A266=A267),IF(A267+1&gt;MATCH(0,Input_Lieferant!$B$9:$B$158,-1),"",A267+1),A267),"")</f>
        <v>13</v>
      </c>
      <c r="B268" s="164"/>
      <c r="C268" s="158" t="str">
        <f t="shared" si="8"/>
        <v>001</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V_REVEIGEN</v>
      </c>
      <c r="X268" s="164"/>
      <c r="Y268" s="164"/>
      <c r="Z268" s="164"/>
      <c r="AA268" s="164"/>
      <c r="AB268" s="164"/>
      <c r="AC268" s="164"/>
      <c r="AD268" s="164"/>
      <c r="AE268" s="164"/>
      <c r="AF268" s="164"/>
      <c r="AG268" s="164"/>
      <c r="AH268" s="164"/>
    </row>
    <row r="269" spans="1:34" x14ac:dyDescent="0.4">
      <c r="A269" s="164">
        <f>IFERROR(IF(AND(A247=A248,A248=A249,A249=A250,A250=A251,A251=A252,A252=A253,A253=A254,A254=A255,A255=A256,A256=A257,A257=A258,A258=A259,A259=A260,A260=A261,A261=A262,A262=A263,A263=A264,A264=A265,A265=A266,A266=A267,A267=A268),IF(A268+1&gt;MATCH(0,Input_Lieferant!$B$9:$B$158,-1),"",A268+1),A268),"")</f>
        <v>13</v>
      </c>
      <c r="B269" s="164"/>
      <c r="C269" s="158" t="str">
        <f t="shared" si="8"/>
        <v>001</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V_SYSTEMMANAGER</v>
      </c>
      <c r="X269" s="164"/>
      <c r="Y269" s="164"/>
      <c r="Z269" s="164"/>
      <c r="AA269" s="164"/>
      <c r="AB269" s="164"/>
      <c r="AC269" s="164"/>
      <c r="AD269" s="164"/>
      <c r="AE269" s="164"/>
      <c r="AF269" s="164"/>
      <c r="AG269" s="164"/>
      <c r="AH269" s="164"/>
    </row>
    <row r="270" spans="1:34" x14ac:dyDescent="0.4">
      <c r="A270" s="164">
        <f>IFERROR(IF(AND(A248=A249,A249=A250,A250=A251,A251=A252,A252=A253,A253=A254,A254=A255,A255=A256,A256=A257,A257=A258,A258=A259,A259=A260,A260=A261,A261=A262,A262=A263,A263=A264,A264=A265,A265=A266,A266=A267,A267=A268,A268=A269),IF(A269+1&gt;MATCH(0,Input_Lieferant!$B$9:$B$158,-1),"",A269+1),A269),"")</f>
        <v>13</v>
      </c>
      <c r="B270" s="164"/>
      <c r="C270" s="158" t="str">
        <f t="shared" si="8"/>
        <v>001</v>
      </c>
      <c r="D270" s="164"/>
      <c r="E270" s="164"/>
      <c r="F270" s="164" t="str">
        <f>IF(A270&lt;&gt;"", _xlfn.IFNA(INDEX(Grunddaten!$A$9:$S$159,MATCH(A270,Input_Lieferant!$B$9:$B$158,0),MATCH(W270,Grunddaten!$A$8:$M$8,0)),""), "")&amp;""</f>
        <v>U</v>
      </c>
      <c r="G270" s="164"/>
      <c r="H270" s="164"/>
      <c r="I270" s="164"/>
      <c r="J270" s="164"/>
      <c r="K270" s="164"/>
      <c r="L270" s="164"/>
      <c r="M270" s="164"/>
      <c r="N270" s="164"/>
      <c r="O270" s="164"/>
      <c r="P270" s="164"/>
      <c r="Q270" s="164"/>
      <c r="R270" s="164"/>
      <c r="S270" s="164"/>
      <c r="T270" s="164"/>
      <c r="U270" s="164"/>
      <c r="V270" s="164"/>
      <c r="W270" s="164" t="str">
        <f t="shared" si="7"/>
        <v>V_UEBERSETZUNG</v>
      </c>
      <c r="X270" s="164"/>
      <c r="Y270" s="164"/>
      <c r="Z270" s="164"/>
      <c r="AA270" s="164"/>
      <c r="AB270" s="164"/>
      <c r="AC270" s="164"/>
      <c r="AD270" s="164"/>
      <c r="AE270" s="164"/>
      <c r="AF270" s="164"/>
      <c r="AG270" s="164"/>
      <c r="AH270" s="164"/>
    </row>
    <row r="271" spans="1:34" x14ac:dyDescent="0.4">
      <c r="A271" s="164">
        <f>IFERROR(IF(AND(A249=A250,A250=A251,A251=A252,A252=A253,A253=A254,A254=A255,A255=A256,A256=A257,A257=A258,A258=A259,A259=A260,A260=A261,A261=A262,A262=A263,A263=A264,A264=A265,A265=A266,A266=A267,A267=A268,A268=A269,A269=A270),IF(A270+1&gt;MATCH(0,Input_Lieferant!$B$9:$B$158,-1),"",A270+1),A270),"")</f>
        <v>13</v>
      </c>
      <c r="B271" s="164"/>
      <c r="C271" s="158" t="str">
        <f t="shared" si="8"/>
        <v>001</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V_KENNZIFFER</v>
      </c>
      <c r="X271" s="164"/>
      <c r="Y271" s="164"/>
      <c r="Z271" s="164"/>
      <c r="AA271" s="164"/>
      <c r="AB271" s="164"/>
      <c r="AC271" s="164"/>
      <c r="AD271" s="164"/>
      <c r="AE271" s="164"/>
      <c r="AF271" s="164"/>
      <c r="AG271" s="164"/>
      <c r="AH271" s="164"/>
    </row>
    <row r="272" spans="1:34" x14ac:dyDescent="0.4">
      <c r="A272" s="164">
        <f>IFERROR(IF(AND(A250=A251,A251=A252,A252=A253,A253=A254,A254=A255,A255=A256,A256=A257,A257=A258,A258=A259,A259=A260,A260=A261,A261=A262,A262=A263,A263=A264,A264=A265,A265=A266,A266=A267,A267=A268,A268=A269,A269=A270,A270=A271),IF(A271+1&gt;MATCH(0,Input_Lieferant!$B$9:$B$158,-1),"",A271+1),A271),"")</f>
        <v>13</v>
      </c>
      <c r="B272" s="164"/>
      <c r="C272" s="158" t="str">
        <f t="shared" si="8"/>
        <v>001</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V_NEXT_HIGHER</v>
      </c>
      <c r="X272" s="164"/>
      <c r="Y272" s="164"/>
      <c r="Z272" s="164"/>
      <c r="AA272" s="164"/>
      <c r="AB272" s="164"/>
      <c r="AC272" s="164"/>
      <c r="AD272" s="164"/>
      <c r="AE272" s="164"/>
      <c r="AF272" s="164"/>
      <c r="AG272" s="164"/>
      <c r="AH272" s="164"/>
    </row>
    <row r="273" spans="1:34" x14ac:dyDescent="0.4">
      <c r="A273" s="164">
        <f>IFERROR(IF(AND(A251=A252,A252=A253,A253=A254,A254=A255,A255=A256,A256=A257,A257=A258,A258=A259,A259=A260,A260=A261,A261=A262,A262=A263,A263=A264,A264=A265,A265=A266,A266=A267,A267=A268,A268=A269,A269=A270,A270=A271,A271=A272),IF(A272+1&gt;MATCH(0,Input_Lieferant!$B$9:$B$158,-1),"",A272+1),A272),"")</f>
        <v>13</v>
      </c>
      <c r="B273" s="164"/>
      <c r="C273" s="158" t="str">
        <f t="shared" si="8"/>
        <v>001</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V_ZERTFLUG</v>
      </c>
      <c r="X273" s="164"/>
      <c r="Y273" s="164"/>
      <c r="Z273" s="164"/>
      <c r="AA273" s="164"/>
      <c r="AB273" s="164"/>
      <c r="AC273" s="164"/>
      <c r="AD273" s="164"/>
      <c r="AE273" s="164"/>
      <c r="AF273" s="164"/>
      <c r="AG273" s="164"/>
      <c r="AH273" s="164"/>
    </row>
    <row r="274" spans="1:34" x14ac:dyDescent="0.4">
      <c r="A274" s="164">
        <f>IFERROR(IF(AND(A252=A253,A253=A254,A254=A255,A255=A256,A256=A257,A257=A258,A258=A259,A259=A260,A260=A261,A261=A262,A262=A263,A263=A264,A264=A265,A265=A266,A266=A267,A267=A268,A268=A269,A269=A270,A270=A271,A271=A272,A272=A273),IF(A273+1&gt;MATCH(0,Input_Lieferant!$B$9:$B$158,-1),"",A273+1),A273),"")</f>
        <v>13</v>
      </c>
      <c r="B274" s="164"/>
      <c r="C274" s="158" t="str">
        <f t="shared" si="8"/>
        <v>001</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V_APM</v>
      </c>
      <c r="X274" s="164"/>
      <c r="Y274" s="164"/>
      <c r="Z274" s="164"/>
      <c r="AA274" s="164"/>
      <c r="AB274" s="164"/>
      <c r="AC274" s="164"/>
      <c r="AD274" s="164"/>
      <c r="AE274" s="164"/>
      <c r="AF274" s="164"/>
      <c r="AG274" s="164"/>
      <c r="AH274" s="164"/>
    </row>
    <row r="275" spans="1:34" x14ac:dyDescent="0.4">
      <c r="A275" s="164">
        <f>IFERROR(IF(AND(A253=A254,A254=A255,A255=A256,A256=A257,A257=A258,A258=A259,A259=A260,A260=A261,A261=A262,A262=A263,A263=A264,A264=A265,A265=A266,A266=A267,A267=A268,A268=A269,A269=A270,A270=A271,A271=A272,A272=A273,A273=A274),IF(A274+1&gt;MATCH(0,Input_Lieferant!$B$9:$B$158,-1),"",A274+1),A274),"")</f>
        <v>13</v>
      </c>
      <c r="B275" s="164"/>
      <c r="C275" s="158" t="str">
        <f t="shared" si="8"/>
        <v>001</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V_CHEOPS</v>
      </c>
      <c r="X275" s="164"/>
      <c r="Y275" s="164"/>
      <c r="Z275" s="164"/>
      <c r="AA275" s="164"/>
      <c r="AB275" s="164"/>
      <c r="AC275" s="164"/>
      <c r="AD275" s="164"/>
      <c r="AE275" s="164"/>
      <c r="AF275" s="164"/>
      <c r="AG275" s="164"/>
      <c r="AH275" s="164"/>
    </row>
    <row r="276" spans="1:34" x14ac:dyDescent="0.4">
      <c r="A276" s="164">
        <f>IFERROR(IF(AND(A254=A255,A255=A256,A256=A257,A257=A258,A258=A259,A259=A260,A260=A261,A261=A262,A262=A263,A263=A264,A264=A265,A265=A266,A266=A267,A267=A268,A268=A269,A269=A270,A270=A271,A271=A272,A272=A273,A273=A274,A274=A275),IF(A275+1&gt;MATCH(0,Input_Lieferant!$B$9:$B$158,-1),"",A275+1),A275),"")</f>
        <v>13</v>
      </c>
      <c r="B276" s="164"/>
      <c r="C276" s="158" t="str">
        <f t="shared" si="8"/>
        <v>001</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V_SVSAA</v>
      </c>
      <c r="X276" s="164"/>
      <c r="Y276" s="164"/>
      <c r="Z276" s="164"/>
      <c r="AA276" s="164"/>
      <c r="AB276" s="164"/>
      <c r="AC276" s="164"/>
      <c r="AD276" s="164"/>
      <c r="AE276" s="164"/>
      <c r="AF276" s="164"/>
      <c r="AG276" s="164"/>
      <c r="AH276" s="164"/>
    </row>
    <row r="277" spans="1:34" x14ac:dyDescent="0.4">
      <c r="A277" s="164">
        <f>IFERROR(IF(AND(A255=A256,A256=A257,A257=A258,A258=A259,A259=A260,A260=A261,A261=A262,A262=A263,A263=A264,A264=A265,A265=A266,A266=A267,A267=A268,A268=A269,A269=A270,A270=A271,A271=A272,A272=A273,A273=A274,A274=A275,A275=A276),IF(A276+1&gt;MATCH(0,Input_Lieferant!$B$9:$B$158,-1),"",A276+1),A276),"")</f>
        <v>13</v>
      </c>
      <c r="B277" s="164"/>
      <c r="C277" s="158" t="str">
        <f t="shared" si="8"/>
        <v>001</v>
      </c>
      <c r="D277" s="164"/>
      <c r="E277" s="164"/>
      <c r="F277" s="164" t="str">
        <f>IF(A277&lt;&gt;"", IFERROR(ROUND(INDEX(Input_Lieferant!$A$9:$AS$159,MATCH(A277,Input_Lieferant!$B$9:$B$158,0),MATCH(W277,Input_Lieferant!$A$8:$AS$8,0)),2),""), "")&amp;""</f>
        <v>200</v>
      </c>
      <c r="G277" s="164"/>
      <c r="H277" s="164"/>
      <c r="I277" s="164"/>
      <c r="J277" s="164"/>
      <c r="K277" s="164"/>
      <c r="L277" s="164"/>
      <c r="M277" s="164"/>
      <c r="N277" s="164"/>
      <c r="O277" s="164"/>
      <c r="P277" s="164"/>
      <c r="Q277" s="164"/>
      <c r="R277" s="164"/>
      <c r="S277" s="164"/>
      <c r="T277" s="164"/>
      <c r="U277" s="164"/>
      <c r="V277" s="164"/>
      <c r="W277" s="164" t="str">
        <f t="shared" si="7"/>
        <v>V_BEWERTUNGSPREIS</v>
      </c>
      <c r="X277" s="164"/>
      <c r="Y277" s="164"/>
      <c r="Z277" s="164"/>
      <c r="AA277" s="164"/>
      <c r="AB277" s="164"/>
      <c r="AC277" s="164"/>
      <c r="AD277" s="164"/>
      <c r="AE277" s="164"/>
      <c r="AF277" s="164"/>
      <c r="AG277" s="164"/>
      <c r="AH277" s="164"/>
    </row>
    <row r="278" spans="1:34" x14ac:dyDescent="0.4">
      <c r="A278" s="164">
        <f>IFERROR(IF(AND(A256=A257,A257=A258,A258=A259,A259=A260,A260=A261,A261=A262,A262=A263,A263=A264,A264=A265,A265=A266,A266=A267,A267=A268,A268=A269,A269=A270,A270=A271,A271=A272,A272=A273,A273=A274,A274=A275,A275=A276,A276=A277),IF(A277+1&gt;MATCH(0,Input_Lieferant!$B$9:$B$158,-1),"",A277+1),A277),"")</f>
        <v>13</v>
      </c>
      <c r="B278" s="164"/>
      <c r="C278" s="158" t="str">
        <f t="shared" si="8"/>
        <v>001</v>
      </c>
      <c r="D278" s="164"/>
      <c r="E278" s="164"/>
      <c r="F278" s="164" t="str">
        <f>IF(A278&lt;&gt;"", _xlfn.IFNA(INDEX(Input_Lieferant!$A$9:$AS$159,MATCH(A278,Input_Lieferant!$B$9:$B$158,0),MATCH(W278,Input_Lieferant!$A$8:$AS$8,0)),""), "")&amp;""</f>
        <v>CHF</v>
      </c>
      <c r="G278" s="164"/>
      <c r="H278" s="164"/>
      <c r="I278" s="164"/>
      <c r="J278" s="164"/>
      <c r="K278" s="164"/>
      <c r="L278" s="164"/>
      <c r="M278" s="164"/>
      <c r="N278" s="164"/>
      <c r="O278" s="164"/>
      <c r="P278" s="164"/>
      <c r="Q278" s="164"/>
      <c r="R278" s="164"/>
      <c r="S278" s="164"/>
      <c r="T278" s="164"/>
      <c r="U278" s="164"/>
      <c r="V278" s="164"/>
      <c r="W278" s="164" t="str">
        <f t="shared" si="7"/>
        <v>V_WAEHRUNG</v>
      </c>
      <c r="X278" s="164"/>
      <c r="Y278" s="164"/>
      <c r="Z278" s="164"/>
      <c r="AA278" s="164"/>
      <c r="AB278" s="164"/>
      <c r="AC278" s="164"/>
      <c r="AD278" s="164"/>
      <c r="AE278" s="164"/>
      <c r="AF278" s="164"/>
      <c r="AG278" s="164"/>
      <c r="AH278" s="164"/>
    </row>
    <row r="279" spans="1:34" x14ac:dyDescent="0.4">
      <c r="A279" s="164">
        <f>IFERROR(IF(AND(A257=A258,A258=A259,A259=A260,A260=A261,A261=A262,A262=A263,A263=A264,A264=A265,A265=A266,A266=A267,A267=A268,A268=A269,A269=A270,A270=A271,A271=A272,A272=A273,A273=A274,A274=A275,A275=A276,A276=A277,A277=A278),IF(A278+1&gt;MATCH(0,Input_Lieferant!$B$9:$B$158,-1),"",A278+1),A278),"")</f>
        <v>13</v>
      </c>
      <c r="B279" s="164"/>
      <c r="C279" s="158" t="str">
        <f t="shared" si="8"/>
        <v>001</v>
      </c>
      <c r="D279" s="164"/>
      <c r="E279" s="164"/>
      <c r="F279" s="164" t="str">
        <f>IF(A279&lt;&gt;"", _xlfn.IFNA(INDEX(Input_Lieferant!$A$9:$AS$159,MATCH(A279,Input_Lieferant!$B$9:$B$158,0),MATCH(W279,Input_Lieferant!$A$8:$AS$8,0)),""), "")&amp;""</f>
        <v>1</v>
      </c>
      <c r="G279" s="164"/>
      <c r="H279" s="164"/>
      <c r="I279" s="164"/>
      <c r="J279" s="164"/>
      <c r="K279" s="164"/>
      <c r="L279" s="164"/>
      <c r="M279" s="164"/>
      <c r="N279" s="164"/>
      <c r="O279" s="164"/>
      <c r="P279" s="164"/>
      <c r="Q279" s="164"/>
      <c r="R279" s="164"/>
      <c r="S279" s="164"/>
      <c r="T279" s="164"/>
      <c r="U279" s="164"/>
      <c r="V279" s="164"/>
      <c r="W279" s="164" t="str">
        <f t="shared" si="7"/>
        <v>V_PREISEINHEIT</v>
      </c>
      <c r="X279" s="164"/>
      <c r="Y279" s="164"/>
      <c r="Z279" s="164"/>
      <c r="AA279" s="164"/>
      <c r="AB279" s="164"/>
      <c r="AC279" s="164"/>
      <c r="AD279" s="164"/>
      <c r="AE279" s="164"/>
      <c r="AF279" s="164"/>
      <c r="AG279" s="164"/>
      <c r="AH279" s="164"/>
    </row>
    <row r="280" spans="1:34" x14ac:dyDescent="0.4">
      <c r="A280" s="164">
        <f>IFERROR(IF(AND(A258=A259,A259=A260,A260=A261,A261=A262,A262=A263,A263=A264,A264=A265,A265=A266,A266=A267,A267=A268,A268=A269,A269=A270,A270=A271,A271=A272,A272=A273,A273=A274,A274=A275,A275=A276,A276=A277,A277=A278,A278=A279),IF(A279+1&gt;MATCH(0,Input_Lieferant!$B$9:$B$158,-1),"",A279+1),A279),"")</f>
        <v>13</v>
      </c>
      <c r="B280" s="164"/>
      <c r="C280" s="158" t="str">
        <f t="shared" si="8"/>
        <v>001</v>
      </c>
      <c r="D280" s="164"/>
      <c r="E280" s="164"/>
      <c r="F280" s="164">
        <f ca="1">IF(A280&lt;&gt;"",NOW(),"")</f>
        <v>45712.652886342592</v>
      </c>
      <c r="G280" s="164"/>
      <c r="H280" s="164"/>
      <c r="I280" s="164"/>
      <c r="J280" s="164"/>
      <c r="K280" s="164"/>
      <c r="L280" s="164"/>
      <c r="M280" s="164"/>
      <c r="N280" s="164"/>
      <c r="O280" s="164"/>
      <c r="P280" s="164"/>
      <c r="Q280" s="164"/>
      <c r="R280" s="164"/>
      <c r="S280" s="164"/>
      <c r="T280" s="164"/>
      <c r="U280" s="164"/>
      <c r="V280" s="164"/>
      <c r="W280" s="164" t="str">
        <f t="shared" ref="W280:W343" si="9">IF(A280&lt;&gt;"", W258&amp;"","")</f>
        <v>V_GUELTIGAB</v>
      </c>
      <c r="X280" s="164"/>
      <c r="Y280" s="164"/>
      <c r="Z280" s="164"/>
      <c r="AA280" s="164"/>
      <c r="AB280" s="164"/>
      <c r="AC280" s="164"/>
      <c r="AD280" s="164"/>
      <c r="AE280" s="164"/>
      <c r="AF280" s="164"/>
      <c r="AG280" s="164"/>
      <c r="AH280" s="164"/>
    </row>
    <row r="281" spans="1:34" x14ac:dyDescent="0.4">
      <c r="A281" s="164">
        <f>IFERROR(IF(AND(A259=A260,A260=A261,A261=A262,A262=A263,A263=A264,A264=A265,A265=A266,A266=A267,A267=A268,A268=A269,A269=A270,A270=A271,A271=A272,A272=A273,A273=A274,A274=A275,A275=A276,A276=A277,A277=A278,A278=A279,A279=A280),IF(A280+1&gt;MATCH(0,Input_Lieferant!$B$9:$B$158,-1),"",A280+1),A280),"")</f>
        <v>13</v>
      </c>
      <c r="B281" s="164"/>
      <c r="C281" s="158" t="str">
        <f t="shared" si="8"/>
        <v>001</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V_MIET_RELEVANZ</v>
      </c>
      <c r="X281" s="164"/>
      <c r="Y281" s="164"/>
      <c r="Z281" s="164"/>
      <c r="AA281" s="164"/>
      <c r="AB281" s="164"/>
      <c r="AC281" s="164"/>
      <c r="AD281" s="164"/>
      <c r="AE281" s="164"/>
      <c r="AF281" s="164"/>
      <c r="AG281" s="164"/>
      <c r="AH281" s="164"/>
    </row>
    <row r="282" spans="1:34" x14ac:dyDescent="0.4">
      <c r="A282" s="164">
        <f>IFERROR(IF(AND(A260=A261,A261=A262,A262=A263,A263=A264,A264=A265,A265=A266,A266=A267,A267=A268,A268=A269,A269=A270,A270=A271,A271=A272,A272=A273,A273=A274,A274=A275,A275=A276,A276=A277,A277=A278,A278=A279,A279=A280,A280=A281),IF(A281+1&gt;MATCH(0,Input_Lieferant!$B$9:$B$158,-1),"",A281+1),A281),"")</f>
        <v>13</v>
      </c>
      <c r="B282" s="164"/>
      <c r="C282" s="158" t="str">
        <f t="shared" si="8"/>
        <v>001</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V_NACHSCHUBKLASSE</v>
      </c>
      <c r="X282" s="164"/>
      <c r="Y282" s="164"/>
      <c r="Z282" s="164"/>
      <c r="AA282" s="164"/>
      <c r="AB282" s="164"/>
      <c r="AC282" s="164"/>
      <c r="AD282" s="164"/>
      <c r="AE282" s="164"/>
      <c r="AF282" s="164"/>
      <c r="AG282" s="164"/>
      <c r="AH282" s="164"/>
    </row>
    <row r="283" spans="1:34" x14ac:dyDescent="0.4">
      <c r="A283" s="164">
        <f>IFERROR(IF(AND(A261=A262,A262=A263,A263=A264,A264=A265,A265=A266,A266=A267,A267=A268,A268=A269,A269=A270,A270=A271,A271=A272,A272=A273,A273=A274,A274=A275,A275=A276,A276=A277,A277=A278,A278=A279,A279=A280,A280=A281,A281=A282),IF(A282+1&gt;MATCH(0,Input_Lieferant!$B$9:$B$158,-1),"",A282+1),A282),"")</f>
        <v>13</v>
      </c>
      <c r="B283" s="164"/>
      <c r="C283" s="158" t="str">
        <f t="shared" si="8"/>
        <v>001</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V_LAGERFAEHIGKEIT</v>
      </c>
      <c r="X283" s="164"/>
      <c r="Y283" s="164"/>
      <c r="Z283" s="164"/>
      <c r="AA283" s="164"/>
      <c r="AB283" s="164"/>
      <c r="AC283" s="164"/>
      <c r="AD283" s="164"/>
      <c r="AE283" s="164"/>
      <c r="AF283" s="164"/>
      <c r="AG283" s="164"/>
      <c r="AH283" s="164"/>
    </row>
    <row r="284" spans="1:34" x14ac:dyDescent="0.4">
      <c r="A284" s="164">
        <f>IFERROR(IF(AND(A262=A263,A263=A264,A264=A265,A265=A266,A266=A267,A267=A268,A268=A269,A269=A270,A270=A271,A271=A272,A272=A273,A273=A274,A274=A275,A275=A276,A276=A277,A277=A278,A278=A279,A279=A280,A280=A281,A281=A282,A282=A283),IF(A283+1&gt;MATCH(0,Input_Lieferant!$B$9:$B$158,-1),"",A283+1),A283),"")</f>
        <v>13</v>
      </c>
      <c r="B284" s="164"/>
      <c r="C284" s="158" t="str">
        <f t="shared" si="8"/>
        <v>001</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V_BETRIEBSMITTEL</v>
      </c>
      <c r="X284" s="164"/>
      <c r="Y284" s="164"/>
      <c r="Z284" s="164"/>
      <c r="AA284" s="164"/>
      <c r="AB284" s="164"/>
      <c r="AC284" s="164"/>
      <c r="AD284" s="164"/>
      <c r="AE284" s="164"/>
      <c r="AF284" s="164"/>
      <c r="AG284" s="164"/>
      <c r="AH284" s="164"/>
    </row>
    <row r="285" spans="1:34" x14ac:dyDescent="0.4">
      <c r="A285" s="164">
        <f>IFERROR(IF(AND(A263=A264,A264=A265,A265=A266,A266=A267,A267=A268,A268=A269,A269=A270,A270=A271,A271=A272,A272=A273,A273=A274,A274=A275,A275=A276,A276=A277,A277=A278,A278=A279,A279=A280,A280=A281,A281=A282,A282=A283,A283=A284),IF(A284+1&gt;MATCH(0,Input_Lieferant!$B$9:$B$158,-1),"",A284+1),A284),"")</f>
        <v>13</v>
      </c>
      <c r="B285" s="164"/>
      <c r="C285" s="158" t="str">
        <f t="shared" si="8"/>
        <v>001</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V_SONDERBETRIEBSMITTEL_MKZ</v>
      </c>
      <c r="X285" s="164"/>
      <c r="Y285" s="164"/>
      <c r="Z285" s="164"/>
      <c r="AA285" s="164"/>
      <c r="AB285" s="164"/>
      <c r="AC285" s="164"/>
      <c r="AD285" s="164"/>
      <c r="AE285" s="164"/>
      <c r="AF285" s="164"/>
      <c r="AG285" s="164"/>
      <c r="AH285" s="164"/>
    </row>
    <row r="286" spans="1:34" x14ac:dyDescent="0.4">
      <c r="A286" s="164">
        <f>IFERROR(IF(AND(A264=A265,A265=A266,A266=A267,A267=A268,A268=A269,A269=A270,A270=A271,A271=A272,A272=A273,A273=A274,A274=A275,A275=A276,A276=A277,A277=A278,A278=A279,A279=A280,A280=A281,A281=A282,A282=A283,A283=A284,A284=A285),IF(A285+1&gt;MATCH(0,Input_Lieferant!$B$9:$B$158,-1),"",A285+1),A285),"")</f>
        <v>13</v>
      </c>
      <c r="B286" s="164"/>
      <c r="C286" s="158" t="str">
        <f t="shared" si="8"/>
        <v>001</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V_SONDERBETRIEBSMITTEL_PRD</v>
      </c>
      <c r="X286" s="164"/>
      <c r="Y286" s="164"/>
      <c r="Z286" s="164"/>
      <c r="AA286" s="164"/>
      <c r="AB286" s="164"/>
      <c r="AC286" s="164"/>
      <c r="AD286" s="164"/>
      <c r="AE286" s="164"/>
      <c r="AF286" s="164"/>
      <c r="AG286" s="164"/>
      <c r="AH286" s="164"/>
    </row>
    <row r="287" spans="1:34" x14ac:dyDescent="0.4">
      <c r="A287" s="164">
        <f>IFERROR(IF(AND(A265=A266,A266=A267,A267=A268,A268=A269,A269=A270,A270=A271,A271=A272,A272=A273,A273=A274,A274=A275,A275=A276,A276=A277,A277=A278,A278=A279,A279=A280,A280=A281,A281=A282,A282=A283,A283=A284,A284=A285,A285=A286),IF(A286+1&gt;MATCH(0,Input_Lieferant!$B$9:$B$158,-1),"",A286+1),A286),"")</f>
        <v>13</v>
      </c>
      <c r="B287" s="164"/>
      <c r="C287" s="158" t="str">
        <f t="shared" si="8"/>
        <v>001</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V_SONDERBETRIEBSMITTEL_TRP</v>
      </c>
      <c r="X287" s="164"/>
      <c r="Y287" s="164"/>
      <c r="Z287" s="164"/>
      <c r="AA287" s="164"/>
      <c r="AB287" s="164"/>
      <c r="AC287" s="164"/>
      <c r="AD287" s="164"/>
      <c r="AE287" s="164"/>
      <c r="AF287" s="164"/>
      <c r="AG287" s="164"/>
      <c r="AH287" s="164"/>
    </row>
    <row r="288" spans="1:34" x14ac:dyDescent="0.4">
      <c r="A288" s="164">
        <f>IFERROR(IF(AND(A266=A267,A267=A268,A268=A269,A269=A270,A270=A271,A271=A272,A272=A273,A273=A274,A274=A275,A275=A276,A276=A277,A277=A278,A278=A279,A279=A280,A280=A281,A281=A282,A282=A283,A283=A284,A284=A285,A285=A286,A286=A287),IF(A287+1&gt;MATCH(0,Input_Lieferant!$B$9:$B$158,-1),"",A287+1),A287),"")</f>
        <v>14</v>
      </c>
      <c r="B288" s="164"/>
      <c r="C288" s="158" t="str">
        <f t="shared" si="8"/>
        <v>001</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V_A_NUMMER</v>
      </c>
      <c r="X288" s="164"/>
      <c r="Y288" s="164"/>
      <c r="Z288" s="164"/>
      <c r="AA288" s="164"/>
      <c r="AB288" s="164"/>
      <c r="AC288" s="164"/>
      <c r="AD288" s="164"/>
      <c r="AE288" s="164"/>
      <c r="AF288" s="164"/>
      <c r="AG288" s="164"/>
      <c r="AH288" s="164"/>
    </row>
    <row r="289" spans="1:34" x14ac:dyDescent="0.4">
      <c r="A289" s="164">
        <f>IFERROR(IF(AND(A267=A268,A268=A269,A269=A270,A270=A271,A271=A272,A272=A273,A273=A274,A274=A275,A275=A276,A276=A277,A277=A278,A278=A279,A279=A280,A280=A281,A281=A282,A282=A283,A283=A284,A284=A285,A285=A286,A286=A287,A287=A288),IF(A288+1&gt;MATCH(0,Input_Lieferant!$B$9:$B$158,-1),"",A288+1),A288),"")</f>
        <v>14</v>
      </c>
      <c r="B289" s="164"/>
      <c r="C289" s="158" t="str">
        <f t="shared" si="8"/>
        <v>001</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V_REVFREMD</v>
      </c>
      <c r="X289" s="164"/>
      <c r="Y289" s="164"/>
      <c r="Z289" s="164"/>
      <c r="AA289" s="164"/>
      <c r="AB289" s="164"/>
      <c r="AC289" s="164"/>
      <c r="AD289" s="164"/>
      <c r="AE289" s="164"/>
      <c r="AF289" s="164"/>
      <c r="AG289" s="164"/>
      <c r="AH289" s="164"/>
    </row>
    <row r="290" spans="1:34" x14ac:dyDescent="0.4">
      <c r="A290" s="164">
        <f>IFERROR(IF(AND(A268=A269,A269=A270,A270=A271,A271=A272,A272=A273,A273=A274,A274=A275,A275=A276,A276=A277,A277=A278,A278=A279,A279=A280,A280=A281,A281=A282,A282=A283,A283=A284,A284=A285,A285=A286,A286=A287,A287=A288,A288=A289),IF(A289+1&gt;MATCH(0,Input_Lieferant!$B$9:$B$158,-1),"",A289+1),A289),"")</f>
        <v>14</v>
      </c>
      <c r="B290" s="164"/>
      <c r="C290" s="158" t="str">
        <f t="shared" si="8"/>
        <v>001</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V_REVEIGEN</v>
      </c>
      <c r="X290" s="164"/>
      <c r="Y290" s="164"/>
      <c r="Z290" s="164"/>
      <c r="AA290" s="164"/>
      <c r="AB290" s="164"/>
      <c r="AC290" s="164"/>
      <c r="AD290" s="164"/>
      <c r="AE290" s="164"/>
      <c r="AF290" s="164"/>
      <c r="AG290" s="164"/>
      <c r="AH290" s="164"/>
    </row>
    <row r="291" spans="1:34" x14ac:dyDescent="0.4">
      <c r="A291" s="164">
        <f>IFERROR(IF(AND(A269=A270,A270=A271,A271=A272,A272=A273,A273=A274,A274=A275,A275=A276,A276=A277,A277=A278,A278=A279,A279=A280,A280=A281,A281=A282,A282=A283,A283=A284,A284=A285,A285=A286,A286=A287,A287=A288,A288=A289,A289=A290),IF(A290+1&gt;MATCH(0,Input_Lieferant!$B$9:$B$158,-1),"",A290+1),A290),"")</f>
        <v>14</v>
      </c>
      <c r="B291" s="164"/>
      <c r="C291" s="158" t="str">
        <f t="shared" si="8"/>
        <v>001</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V_SYSTEMMANAGER</v>
      </c>
      <c r="X291" s="164"/>
      <c r="Y291" s="164"/>
      <c r="Z291" s="164"/>
      <c r="AA291" s="164"/>
      <c r="AB291" s="164"/>
      <c r="AC291" s="164"/>
      <c r="AD291" s="164"/>
      <c r="AE291" s="164"/>
      <c r="AF291" s="164"/>
      <c r="AG291" s="164"/>
      <c r="AH291" s="164"/>
    </row>
    <row r="292" spans="1:34" x14ac:dyDescent="0.4">
      <c r="A292" s="164">
        <f>IFERROR(IF(AND(A270=A271,A271=A272,A272=A273,A273=A274,A274=A275,A275=A276,A276=A277,A277=A278,A278=A279,A279=A280,A280=A281,A281=A282,A282=A283,A283=A284,A284=A285,A285=A286,A286=A287,A287=A288,A288=A289,A289=A290,A290=A291),IF(A291+1&gt;MATCH(0,Input_Lieferant!$B$9:$B$158,-1),"",A291+1),A291),"")</f>
        <v>14</v>
      </c>
      <c r="B292" s="164"/>
      <c r="C292" s="158" t="str">
        <f t="shared" si="8"/>
        <v>001</v>
      </c>
      <c r="D292" s="164"/>
      <c r="E292" s="164"/>
      <c r="F292" s="164" t="str">
        <f>IF(A292&lt;&gt;"", _xlfn.IFNA(INDEX(Grunddaten!$A$9:$S$159,MATCH(A292,Input_Lieferant!$B$9:$B$158,0),MATCH(W292,Grunddaten!$A$8:$M$8,0)),""), "")&amp;""</f>
        <v>U</v>
      </c>
      <c r="G292" s="164"/>
      <c r="H292" s="164"/>
      <c r="I292" s="164"/>
      <c r="J292" s="164"/>
      <c r="K292" s="164"/>
      <c r="L292" s="164"/>
      <c r="M292" s="164"/>
      <c r="N292" s="164"/>
      <c r="O292" s="164"/>
      <c r="P292" s="164"/>
      <c r="Q292" s="164"/>
      <c r="R292" s="164"/>
      <c r="S292" s="164"/>
      <c r="T292" s="164"/>
      <c r="U292" s="164"/>
      <c r="V292" s="164"/>
      <c r="W292" s="164" t="str">
        <f t="shared" si="9"/>
        <v>V_UEBERSETZUNG</v>
      </c>
      <c r="X292" s="164"/>
      <c r="Y292" s="164"/>
      <c r="Z292" s="164"/>
      <c r="AA292" s="164"/>
      <c r="AB292" s="164"/>
      <c r="AC292" s="164"/>
      <c r="AD292" s="164"/>
      <c r="AE292" s="164"/>
      <c r="AF292" s="164"/>
      <c r="AG292" s="164"/>
      <c r="AH292" s="164"/>
    </row>
    <row r="293" spans="1:34" x14ac:dyDescent="0.4">
      <c r="A293" s="164">
        <f>IFERROR(IF(AND(A271=A272,A272=A273,A273=A274,A274=A275,A275=A276,A276=A277,A277=A278,A278=A279,A279=A280,A280=A281,A281=A282,A282=A283,A283=A284,A284=A285,A285=A286,A286=A287,A287=A288,A288=A289,A289=A290,A290=A291,A291=A292),IF(A292+1&gt;MATCH(0,Input_Lieferant!$B$9:$B$158,-1),"",A292+1),A292),"")</f>
        <v>14</v>
      </c>
      <c r="B293" s="164"/>
      <c r="C293" s="158" t="str">
        <f t="shared" si="8"/>
        <v>001</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V_KENNZIFFER</v>
      </c>
      <c r="X293" s="164"/>
      <c r="Y293" s="164"/>
      <c r="Z293" s="164"/>
      <c r="AA293" s="164"/>
      <c r="AB293" s="164"/>
      <c r="AC293" s="164"/>
      <c r="AD293" s="164"/>
      <c r="AE293" s="164"/>
      <c r="AF293" s="164"/>
      <c r="AG293" s="164"/>
      <c r="AH293" s="164"/>
    </row>
    <row r="294" spans="1:34" x14ac:dyDescent="0.4">
      <c r="A294" s="164">
        <f>IFERROR(IF(AND(A272=A273,A273=A274,A274=A275,A275=A276,A276=A277,A277=A278,A278=A279,A279=A280,A280=A281,A281=A282,A282=A283,A283=A284,A284=A285,A285=A286,A286=A287,A287=A288,A288=A289,A289=A290,A290=A291,A291=A292,A292=A293),IF(A293+1&gt;MATCH(0,Input_Lieferant!$B$9:$B$158,-1),"",A293+1),A293),"")</f>
        <v>14</v>
      </c>
      <c r="B294" s="164"/>
      <c r="C294" s="158" t="str">
        <f t="shared" si="8"/>
        <v>001</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V_NEXT_HIGHER</v>
      </c>
      <c r="X294" s="164"/>
      <c r="Y294" s="164"/>
      <c r="Z294" s="164"/>
      <c r="AA294" s="164"/>
      <c r="AB294" s="164"/>
      <c r="AC294" s="164"/>
      <c r="AD294" s="164"/>
      <c r="AE294" s="164"/>
      <c r="AF294" s="164"/>
      <c r="AG294" s="164"/>
      <c r="AH294" s="164"/>
    </row>
    <row r="295" spans="1:34" x14ac:dyDescent="0.4">
      <c r="A295" s="164">
        <f>IFERROR(IF(AND(A273=A274,A274=A275,A275=A276,A276=A277,A277=A278,A278=A279,A279=A280,A280=A281,A281=A282,A282=A283,A283=A284,A284=A285,A285=A286,A286=A287,A287=A288,A288=A289,A289=A290,A290=A291,A291=A292,A292=A293,A293=A294),IF(A294+1&gt;MATCH(0,Input_Lieferant!$B$9:$B$158,-1),"",A294+1),A294),"")</f>
        <v>14</v>
      </c>
      <c r="B295" s="164"/>
      <c r="C295" s="158" t="str">
        <f t="shared" si="8"/>
        <v>001</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V_ZERTFLUG</v>
      </c>
      <c r="X295" s="164"/>
      <c r="Y295" s="164"/>
      <c r="Z295" s="164"/>
      <c r="AA295" s="164"/>
      <c r="AB295" s="164"/>
      <c r="AC295" s="164"/>
      <c r="AD295" s="164"/>
      <c r="AE295" s="164"/>
      <c r="AF295" s="164"/>
      <c r="AG295" s="164"/>
      <c r="AH295" s="164"/>
    </row>
    <row r="296" spans="1:34" x14ac:dyDescent="0.4">
      <c r="A296" s="164">
        <f>IFERROR(IF(AND(A274=A275,A275=A276,A276=A277,A277=A278,A278=A279,A279=A280,A280=A281,A281=A282,A282=A283,A283=A284,A284=A285,A285=A286,A286=A287,A287=A288,A288=A289,A289=A290,A290=A291,A291=A292,A292=A293,A293=A294,A294=A295),IF(A295+1&gt;MATCH(0,Input_Lieferant!$B$9:$B$158,-1),"",A295+1),A295),"")</f>
        <v>14</v>
      </c>
      <c r="B296" s="164"/>
      <c r="C296" s="158" t="str">
        <f t="shared" si="8"/>
        <v>001</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V_APM</v>
      </c>
      <c r="X296" s="164"/>
      <c r="Y296" s="164"/>
      <c r="Z296" s="164"/>
      <c r="AA296" s="164"/>
      <c r="AB296" s="164"/>
      <c r="AC296" s="164"/>
      <c r="AD296" s="164"/>
      <c r="AE296" s="164"/>
      <c r="AF296" s="164"/>
      <c r="AG296" s="164"/>
      <c r="AH296" s="164"/>
    </row>
    <row r="297" spans="1:34" x14ac:dyDescent="0.4">
      <c r="A297" s="164">
        <f>IFERROR(IF(AND(A275=A276,A276=A277,A277=A278,A278=A279,A279=A280,A280=A281,A281=A282,A282=A283,A283=A284,A284=A285,A285=A286,A286=A287,A287=A288,A288=A289,A289=A290,A290=A291,A291=A292,A292=A293,A293=A294,A294=A295,A295=A296),IF(A296+1&gt;MATCH(0,Input_Lieferant!$B$9:$B$158,-1),"",A296+1),A296),"")</f>
        <v>14</v>
      </c>
      <c r="B297" s="164"/>
      <c r="C297" s="158" t="str">
        <f t="shared" si="8"/>
        <v>001</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V_CHEOPS</v>
      </c>
      <c r="X297" s="164"/>
      <c r="Y297" s="164"/>
      <c r="Z297" s="164"/>
      <c r="AA297" s="164"/>
      <c r="AB297" s="164"/>
      <c r="AC297" s="164"/>
      <c r="AD297" s="164"/>
      <c r="AE297" s="164"/>
      <c r="AF297" s="164"/>
      <c r="AG297" s="164"/>
      <c r="AH297" s="164"/>
    </row>
    <row r="298" spans="1:34" x14ac:dyDescent="0.4">
      <c r="A298" s="164">
        <f>IFERROR(IF(AND(A276=A277,A277=A278,A278=A279,A279=A280,A280=A281,A281=A282,A282=A283,A283=A284,A284=A285,A285=A286,A286=A287,A287=A288,A288=A289,A289=A290,A290=A291,A291=A292,A292=A293,A293=A294,A294=A295,A295=A296,A296=A297),IF(A297+1&gt;MATCH(0,Input_Lieferant!$B$9:$B$158,-1),"",A297+1),A297),"")</f>
        <v>14</v>
      </c>
      <c r="B298" s="164"/>
      <c r="C298" s="158" t="str">
        <f t="shared" si="8"/>
        <v>001</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V_SVSAA</v>
      </c>
      <c r="X298" s="164"/>
      <c r="Y298" s="164"/>
      <c r="Z298" s="164"/>
      <c r="AA298" s="164"/>
      <c r="AB298" s="164"/>
      <c r="AC298" s="164"/>
      <c r="AD298" s="164"/>
      <c r="AE298" s="164"/>
      <c r="AF298" s="164"/>
      <c r="AG298" s="164"/>
      <c r="AH298" s="164"/>
    </row>
    <row r="299" spans="1:34" x14ac:dyDescent="0.4">
      <c r="A299" s="164">
        <f>IFERROR(IF(AND(A277=A278,A278=A279,A279=A280,A280=A281,A281=A282,A282=A283,A283=A284,A284=A285,A285=A286,A286=A287,A287=A288,A288=A289,A289=A290,A290=A291,A291=A292,A292=A293,A293=A294,A294=A295,A295=A296,A296=A297,A297=A298),IF(A298+1&gt;MATCH(0,Input_Lieferant!$B$9:$B$158,-1),"",A298+1),A298),"")</f>
        <v>14</v>
      </c>
      <c r="B299" s="164"/>
      <c r="C299" s="158" t="str">
        <f t="shared" si="8"/>
        <v>001</v>
      </c>
      <c r="D299" s="164"/>
      <c r="E299" s="164"/>
      <c r="F299" s="164" t="str">
        <f>IF(A299&lt;&gt;"", IFERROR(ROUND(INDEX(Input_Lieferant!$A$9:$AS$159,MATCH(A299,Input_Lieferant!$B$9:$B$158,0),MATCH(W299,Input_Lieferant!$A$8:$AS$8,0)),2),""), "")&amp;""</f>
        <v>200</v>
      </c>
      <c r="G299" s="164"/>
      <c r="H299" s="164"/>
      <c r="I299" s="164"/>
      <c r="J299" s="164"/>
      <c r="K299" s="164"/>
      <c r="L299" s="164"/>
      <c r="M299" s="164"/>
      <c r="N299" s="164"/>
      <c r="O299" s="164"/>
      <c r="P299" s="164"/>
      <c r="Q299" s="164"/>
      <c r="R299" s="164"/>
      <c r="S299" s="164"/>
      <c r="T299" s="164"/>
      <c r="U299" s="164"/>
      <c r="V299" s="164"/>
      <c r="W299" s="164" t="str">
        <f t="shared" si="9"/>
        <v>V_BEWERTUNGSPREIS</v>
      </c>
      <c r="X299" s="164"/>
      <c r="Y299" s="164"/>
      <c r="Z299" s="164"/>
      <c r="AA299" s="164"/>
      <c r="AB299" s="164"/>
      <c r="AC299" s="164"/>
      <c r="AD299" s="164"/>
      <c r="AE299" s="164"/>
      <c r="AF299" s="164"/>
      <c r="AG299" s="164"/>
      <c r="AH299" s="164"/>
    </row>
    <row r="300" spans="1:34" x14ac:dyDescent="0.4">
      <c r="A300" s="164">
        <f>IFERROR(IF(AND(A278=A279,A279=A280,A280=A281,A281=A282,A282=A283,A283=A284,A284=A285,A285=A286,A286=A287,A287=A288,A288=A289,A289=A290,A290=A291,A291=A292,A292=A293,A293=A294,A294=A295,A295=A296,A296=A297,A297=A298,A298=A299),IF(A299+1&gt;MATCH(0,Input_Lieferant!$B$9:$B$158,-1),"",A299+1),A299),"")</f>
        <v>14</v>
      </c>
      <c r="B300" s="164"/>
      <c r="C300" s="158" t="str">
        <f t="shared" si="8"/>
        <v>001</v>
      </c>
      <c r="D300" s="164"/>
      <c r="E300" s="164"/>
      <c r="F300" s="164" t="str">
        <f>IF(A300&lt;&gt;"", _xlfn.IFNA(INDEX(Input_Lieferant!$A$9:$AS$159,MATCH(A300,Input_Lieferant!$B$9:$B$158,0),MATCH(W300,Input_Lieferant!$A$8:$AS$8,0)),""), "")&amp;""</f>
        <v>CHF</v>
      </c>
      <c r="G300" s="164"/>
      <c r="H300" s="164"/>
      <c r="I300" s="164"/>
      <c r="J300" s="164"/>
      <c r="K300" s="164"/>
      <c r="L300" s="164"/>
      <c r="M300" s="164"/>
      <c r="N300" s="164"/>
      <c r="O300" s="164"/>
      <c r="P300" s="164"/>
      <c r="Q300" s="164"/>
      <c r="R300" s="164"/>
      <c r="S300" s="164"/>
      <c r="T300" s="164"/>
      <c r="U300" s="164"/>
      <c r="V300" s="164"/>
      <c r="W300" s="164" t="str">
        <f t="shared" si="9"/>
        <v>V_WAEHRUNG</v>
      </c>
      <c r="X300" s="164"/>
      <c r="Y300" s="164"/>
      <c r="Z300" s="164"/>
      <c r="AA300" s="164"/>
      <c r="AB300" s="164"/>
      <c r="AC300" s="164"/>
      <c r="AD300" s="164"/>
      <c r="AE300" s="164"/>
      <c r="AF300" s="164"/>
      <c r="AG300" s="164"/>
      <c r="AH300" s="164"/>
    </row>
    <row r="301" spans="1:34" x14ac:dyDescent="0.4">
      <c r="A301" s="164">
        <f>IFERROR(IF(AND(A279=A280,A280=A281,A281=A282,A282=A283,A283=A284,A284=A285,A285=A286,A286=A287,A287=A288,A288=A289,A289=A290,A290=A291,A291=A292,A292=A293,A293=A294,A294=A295,A295=A296,A296=A297,A297=A298,A298=A299,A299=A300),IF(A300+1&gt;MATCH(0,Input_Lieferant!$B$9:$B$158,-1),"",A300+1),A300),"")</f>
        <v>14</v>
      </c>
      <c r="B301" s="164"/>
      <c r="C301" s="158" t="str">
        <f t="shared" si="8"/>
        <v>001</v>
      </c>
      <c r="D301" s="164"/>
      <c r="E301" s="164"/>
      <c r="F301" s="164" t="str">
        <f>IF(A301&lt;&gt;"", _xlfn.IFNA(INDEX(Input_Lieferant!$A$9:$AS$159,MATCH(A301,Input_Lieferant!$B$9:$B$158,0),MATCH(W301,Input_Lieferant!$A$8:$AS$8,0)),""), "")&amp;""</f>
        <v>1</v>
      </c>
      <c r="G301" s="164"/>
      <c r="H301" s="164"/>
      <c r="I301" s="164"/>
      <c r="J301" s="164"/>
      <c r="K301" s="164"/>
      <c r="L301" s="164"/>
      <c r="M301" s="164"/>
      <c r="N301" s="164"/>
      <c r="O301" s="164"/>
      <c r="P301" s="164"/>
      <c r="Q301" s="164"/>
      <c r="R301" s="164"/>
      <c r="S301" s="164"/>
      <c r="T301" s="164"/>
      <c r="U301" s="164"/>
      <c r="V301" s="164"/>
      <c r="W301" s="164" t="str">
        <f t="shared" si="9"/>
        <v>V_PREISEINHEIT</v>
      </c>
      <c r="X301" s="164"/>
      <c r="Y301" s="164"/>
      <c r="Z301" s="164"/>
      <c r="AA301" s="164"/>
      <c r="AB301" s="164"/>
      <c r="AC301" s="164"/>
      <c r="AD301" s="164"/>
      <c r="AE301" s="164"/>
      <c r="AF301" s="164"/>
      <c r="AG301" s="164"/>
      <c r="AH301" s="164"/>
    </row>
    <row r="302" spans="1:34" x14ac:dyDescent="0.4">
      <c r="A302" s="164">
        <f>IFERROR(IF(AND(A280=A281,A281=A282,A282=A283,A283=A284,A284=A285,A285=A286,A286=A287,A287=A288,A288=A289,A289=A290,A290=A291,A291=A292,A292=A293,A293=A294,A294=A295,A295=A296,A296=A297,A297=A298,A298=A299,A299=A300,A300=A301),IF(A301+1&gt;MATCH(0,Input_Lieferant!$B$9:$B$158,-1),"",A301+1),A301),"")</f>
        <v>14</v>
      </c>
      <c r="B302" s="164"/>
      <c r="C302" s="158" t="str">
        <f t="shared" si="8"/>
        <v>001</v>
      </c>
      <c r="D302" s="164"/>
      <c r="E302" s="164"/>
      <c r="F302" s="164">
        <f ca="1">IF(A302&lt;&gt;"",NOW(),"")</f>
        <v>45712.652886458331</v>
      </c>
      <c r="G302" s="164"/>
      <c r="H302" s="164"/>
      <c r="I302" s="164"/>
      <c r="J302" s="164"/>
      <c r="K302" s="164"/>
      <c r="L302" s="164"/>
      <c r="M302" s="164"/>
      <c r="N302" s="164"/>
      <c r="O302" s="164"/>
      <c r="P302" s="164"/>
      <c r="Q302" s="164"/>
      <c r="R302" s="164"/>
      <c r="S302" s="164"/>
      <c r="T302" s="164"/>
      <c r="U302" s="164"/>
      <c r="V302" s="164"/>
      <c r="W302" s="164" t="str">
        <f t="shared" si="9"/>
        <v>V_GUELTIGAB</v>
      </c>
      <c r="X302" s="164"/>
      <c r="Y302" s="164"/>
      <c r="Z302" s="164"/>
      <c r="AA302" s="164"/>
      <c r="AB302" s="164"/>
      <c r="AC302" s="164"/>
      <c r="AD302" s="164"/>
      <c r="AE302" s="164"/>
      <c r="AF302" s="164"/>
      <c r="AG302" s="164"/>
      <c r="AH302" s="164"/>
    </row>
    <row r="303" spans="1:34" x14ac:dyDescent="0.4">
      <c r="A303" s="164">
        <f>IFERROR(IF(AND(A281=A282,A282=A283,A283=A284,A284=A285,A285=A286,A286=A287,A287=A288,A288=A289,A289=A290,A290=A291,A291=A292,A292=A293,A293=A294,A294=A295,A295=A296,A296=A297,A297=A298,A298=A299,A299=A300,A300=A301,A301=A302),IF(A302+1&gt;MATCH(0,Input_Lieferant!$B$9:$B$158,-1),"",A302+1),A302),"")</f>
        <v>14</v>
      </c>
      <c r="B303" s="164"/>
      <c r="C303" s="158" t="str">
        <f t="shared" si="8"/>
        <v>001</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V_MIET_RELEVANZ</v>
      </c>
      <c r="X303" s="164"/>
      <c r="Y303" s="164"/>
      <c r="Z303" s="164"/>
      <c r="AA303" s="164"/>
      <c r="AB303" s="164"/>
      <c r="AC303" s="164"/>
      <c r="AD303" s="164"/>
      <c r="AE303" s="164"/>
      <c r="AF303" s="164"/>
      <c r="AG303" s="164"/>
      <c r="AH303" s="164"/>
    </row>
    <row r="304" spans="1:34" x14ac:dyDescent="0.4">
      <c r="A304" s="164">
        <f>IFERROR(IF(AND(A282=A283,A283=A284,A284=A285,A285=A286,A286=A287,A287=A288,A288=A289,A289=A290,A290=A291,A291=A292,A292=A293,A293=A294,A294=A295,A295=A296,A296=A297,A297=A298,A298=A299,A299=A300,A300=A301,A301=A302,A302=A303),IF(A303+1&gt;MATCH(0,Input_Lieferant!$B$9:$B$158,-1),"",A303+1),A303),"")</f>
        <v>14</v>
      </c>
      <c r="B304" s="164"/>
      <c r="C304" s="158" t="str">
        <f t="shared" si="8"/>
        <v>001</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V_NACHSCHUBKLASSE</v>
      </c>
      <c r="X304" s="164"/>
      <c r="Y304" s="164"/>
      <c r="Z304" s="164"/>
      <c r="AA304" s="164"/>
      <c r="AB304" s="164"/>
      <c r="AC304" s="164"/>
      <c r="AD304" s="164"/>
      <c r="AE304" s="164"/>
      <c r="AF304" s="164"/>
      <c r="AG304" s="164"/>
      <c r="AH304" s="164"/>
    </row>
    <row r="305" spans="1:34" x14ac:dyDescent="0.4">
      <c r="A305" s="164">
        <f>IFERROR(IF(AND(A283=A284,A284=A285,A285=A286,A286=A287,A287=A288,A288=A289,A289=A290,A290=A291,A291=A292,A292=A293,A293=A294,A294=A295,A295=A296,A296=A297,A297=A298,A298=A299,A299=A300,A300=A301,A301=A302,A302=A303,A303=A304),IF(A304+1&gt;MATCH(0,Input_Lieferant!$B$9:$B$158,-1),"",A304+1),A304),"")</f>
        <v>14</v>
      </c>
      <c r="B305" s="164"/>
      <c r="C305" s="158" t="str">
        <f t="shared" si="8"/>
        <v>001</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V_LAGERFAEHIGKEIT</v>
      </c>
      <c r="X305" s="164"/>
      <c r="Y305" s="164"/>
      <c r="Z305" s="164"/>
      <c r="AA305" s="164"/>
      <c r="AB305" s="164"/>
      <c r="AC305" s="164"/>
      <c r="AD305" s="164"/>
      <c r="AE305" s="164"/>
      <c r="AF305" s="164"/>
      <c r="AG305" s="164"/>
      <c r="AH305" s="164"/>
    </row>
    <row r="306" spans="1:34" x14ac:dyDescent="0.4">
      <c r="A306" s="164">
        <f>IFERROR(IF(AND(A284=A285,A285=A286,A286=A287,A287=A288,A288=A289,A289=A290,A290=A291,A291=A292,A292=A293,A293=A294,A294=A295,A295=A296,A296=A297,A297=A298,A298=A299,A299=A300,A300=A301,A301=A302,A302=A303,A303=A304,A304=A305),IF(A305+1&gt;MATCH(0,Input_Lieferant!$B$9:$B$158,-1),"",A305+1),A305),"")</f>
        <v>14</v>
      </c>
      <c r="B306" s="164"/>
      <c r="C306" s="158" t="str">
        <f t="shared" si="8"/>
        <v>001</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V_BETRIEBSMITTEL</v>
      </c>
      <c r="X306" s="164"/>
      <c r="Y306" s="164"/>
      <c r="Z306" s="164"/>
      <c r="AA306" s="164"/>
      <c r="AB306" s="164"/>
      <c r="AC306" s="164"/>
      <c r="AD306" s="164"/>
      <c r="AE306" s="164"/>
      <c r="AF306" s="164"/>
      <c r="AG306" s="164"/>
      <c r="AH306" s="164"/>
    </row>
    <row r="307" spans="1:34" x14ac:dyDescent="0.4">
      <c r="A307" s="164">
        <f>IFERROR(IF(AND(A285=A286,A286=A287,A287=A288,A288=A289,A289=A290,A290=A291,A291=A292,A292=A293,A293=A294,A294=A295,A295=A296,A296=A297,A297=A298,A298=A299,A299=A300,A300=A301,A301=A302,A302=A303,A303=A304,A304=A305,A305=A306),IF(A306+1&gt;MATCH(0,Input_Lieferant!$B$9:$B$158,-1),"",A306+1),A306),"")</f>
        <v>14</v>
      </c>
      <c r="B307" s="164"/>
      <c r="C307" s="158" t="str">
        <f t="shared" si="8"/>
        <v>001</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V_SONDERBETRIEBSMITTEL_MKZ</v>
      </c>
      <c r="X307" s="164"/>
      <c r="Y307" s="164"/>
      <c r="Z307" s="164"/>
      <c r="AA307" s="164"/>
      <c r="AB307" s="164"/>
      <c r="AC307" s="164"/>
      <c r="AD307" s="164"/>
      <c r="AE307" s="164"/>
      <c r="AF307" s="164"/>
      <c r="AG307" s="164"/>
      <c r="AH307" s="164"/>
    </row>
    <row r="308" spans="1:34" x14ac:dyDescent="0.4">
      <c r="A308" s="164">
        <f>IFERROR(IF(AND(A286=A287,A287=A288,A288=A289,A289=A290,A290=A291,A291=A292,A292=A293,A293=A294,A294=A295,A295=A296,A296=A297,A297=A298,A298=A299,A299=A300,A300=A301,A301=A302,A302=A303,A303=A304,A304=A305,A305=A306,A306=A307),IF(A307+1&gt;MATCH(0,Input_Lieferant!$B$9:$B$158,-1),"",A307+1),A307),"")</f>
        <v>14</v>
      </c>
      <c r="B308" s="164"/>
      <c r="C308" s="158" t="str">
        <f t="shared" si="8"/>
        <v>001</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V_SONDERBETRIEBSMITTEL_PRD</v>
      </c>
      <c r="X308" s="164"/>
      <c r="Y308" s="164"/>
      <c r="Z308" s="164"/>
      <c r="AA308" s="164"/>
      <c r="AB308" s="164"/>
      <c r="AC308" s="164"/>
      <c r="AD308" s="164"/>
      <c r="AE308" s="164"/>
      <c r="AF308" s="164"/>
      <c r="AG308" s="164"/>
      <c r="AH308" s="164"/>
    </row>
    <row r="309" spans="1:34" x14ac:dyDescent="0.4">
      <c r="A309" s="164">
        <f>IFERROR(IF(AND(A287=A288,A288=A289,A289=A290,A290=A291,A291=A292,A292=A293,A293=A294,A294=A295,A295=A296,A296=A297,A297=A298,A298=A299,A299=A300,A300=A301,A301=A302,A302=A303,A303=A304,A304=A305,A305=A306,A306=A307,A307=A308),IF(A308+1&gt;MATCH(0,Input_Lieferant!$B$9:$B$158,-1),"",A308+1),A308),"")</f>
        <v>14</v>
      </c>
      <c r="B309" s="164"/>
      <c r="C309" s="158" t="str">
        <f t="shared" si="8"/>
        <v>001</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V_SONDERBETRIEBSMITTEL_TRP</v>
      </c>
      <c r="X309" s="164"/>
      <c r="Y309" s="164"/>
      <c r="Z309" s="164"/>
      <c r="AA309" s="164"/>
      <c r="AB309" s="164"/>
      <c r="AC309" s="164"/>
      <c r="AD309" s="164"/>
      <c r="AE309" s="164"/>
      <c r="AF309" s="164"/>
      <c r="AG309" s="164"/>
      <c r="AH309" s="164"/>
    </row>
    <row r="310" spans="1:34" x14ac:dyDescent="0.4">
      <c r="A310" s="164">
        <f>IFERROR(IF(AND(A288=A289,A289=A290,A290=A291,A291=A292,A292=A293,A293=A294,A294=A295,A295=A296,A296=A297,A297=A298,A298=A299,A299=A300,A300=A301,A301=A302,A302=A303,A303=A304,A304=A305,A305=A306,A306=A307,A307=A308,A308=A309),IF(A309+1&gt;MATCH(0,Input_Lieferant!$B$9:$B$158,-1),"",A309+1),A309),"")</f>
        <v>15</v>
      </c>
      <c r="B310" s="164"/>
      <c r="C310" s="158" t="str">
        <f t="shared" si="8"/>
        <v>001</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V_A_NUMMER</v>
      </c>
      <c r="X310" s="164"/>
      <c r="Y310" s="164"/>
      <c r="Z310" s="164"/>
      <c r="AA310" s="164"/>
      <c r="AB310" s="164"/>
      <c r="AC310" s="164"/>
      <c r="AD310" s="164"/>
      <c r="AE310" s="164"/>
      <c r="AF310" s="164"/>
      <c r="AG310" s="164"/>
      <c r="AH310" s="164"/>
    </row>
    <row r="311" spans="1:34" x14ac:dyDescent="0.4">
      <c r="A311" s="164">
        <f>IFERROR(IF(AND(A289=A290,A290=A291,A291=A292,A292=A293,A293=A294,A294=A295,A295=A296,A296=A297,A297=A298,A298=A299,A299=A300,A300=A301,A301=A302,A302=A303,A303=A304,A304=A305,A305=A306,A306=A307,A307=A308,A308=A309,A309=A310),IF(A310+1&gt;MATCH(0,Input_Lieferant!$B$9:$B$158,-1),"",A310+1),A310),"")</f>
        <v>15</v>
      </c>
      <c r="B311" s="164"/>
      <c r="C311" s="158" t="str">
        <f t="shared" si="8"/>
        <v>001</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V_REVFREMD</v>
      </c>
      <c r="X311" s="164"/>
      <c r="Y311" s="164"/>
      <c r="Z311" s="164"/>
      <c r="AA311" s="164"/>
      <c r="AB311" s="164"/>
      <c r="AC311" s="164"/>
      <c r="AD311" s="164"/>
      <c r="AE311" s="164"/>
      <c r="AF311" s="164"/>
      <c r="AG311" s="164"/>
      <c r="AH311" s="164"/>
    </row>
    <row r="312" spans="1:34" x14ac:dyDescent="0.4">
      <c r="A312" s="164">
        <f>IFERROR(IF(AND(A290=A291,A291=A292,A292=A293,A293=A294,A294=A295,A295=A296,A296=A297,A297=A298,A298=A299,A299=A300,A300=A301,A301=A302,A302=A303,A303=A304,A304=A305,A305=A306,A306=A307,A307=A308,A308=A309,A309=A310,A310=A311),IF(A311+1&gt;MATCH(0,Input_Lieferant!$B$9:$B$158,-1),"",A311+1),A311),"")</f>
        <v>15</v>
      </c>
      <c r="B312" s="164"/>
      <c r="C312" s="158" t="str">
        <f t="shared" si="8"/>
        <v>001</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V_REVEIGEN</v>
      </c>
      <c r="X312" s="164"/>
      <c r="Y312" s="164"/>
      <c r="Z312" s="164"/>
      <c r="AA312" s="164"/>
      <c r="AB312" s="164"/>
      <c r="AC312" s="164"/>
      <c r="AD312" s="164"/>
      <c r="AE312" s="164"/>
      <c r="AF312" s="164"/>
      <c r="AG312" s="164"/>
      <c r="AH312" s="164"/>
    </row>
    <row r="313" spans="1:34" x14ac:dyDescent="0.4">
      <c r="A313" s="164">
        <f>IFERROR(IF(AND(A291=A292,A292=A293,A293=A294,A294=A295,A295=A296,A296=A297,A297=A298,A298=A299,A299=A300,A300=A301,A301=A302,A302=A303,A303=A304,A304=A305,A305=A306,A306=A307,A307=A308,A308=A309,A309=A310,A310=A311,A311=A312),IF(A312+1&gt;MATCH(0,Input_Lieferant!$B$9:$B$158,-1),"",A312+1),A312),"")</f>
        <v>15</v>
      </c>
      <c r="B313" s="164"/>
      <c r="C313" s="158" t="str">
        <f t="shared" si="8"/>
        <v>001</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V_SYSTEMMANAGER</v>
      </c>
      <c r="X313" s="164"/>
      <c r="Y313" s="164"/>
      <c r="Z313" s="164"/>
      <c r="AA313" s="164"/>
      <c r="AB313" s="164"/>
      <c r="AC313" s="164"/>
      <c r="AD313" s="164"/>
      <c r="AE313" s="164"/>
      <c r="AF313" s="164"/>
      <c r="AG313" s="164"/>
      <c r="AH313" s="164"/>
    </row>
    <row r="314" spans="1:34" x14ac:dyDescent="0.4">
      <c r="A314" s="164">
        <f>IFERROR(IF(AND(A292=A293,A293=A294,A294=A295,A295=A296,A296=A297,A297=A298,A298=A299,A299=A300,A300=A301,A301=A302,A302=A303,A303=A304,A304=A305,A305=A306,A306=A307,A307=A308,A308=A309,A309=A310,A310=A311,A311=A312,A312=A313),IF(A313+1&gt;MATCH(0,Input_Lieferant!$B$9:$B$158,-1),"",A313+1),A313),"")</f>
        <v>15</v>
      </c>
      <c r="B314" s="164"/>
      <c r="C314" s="158" t="str">
        <f t="shared" si="8"/>
        <v>001</v>
      </c>
      <c r="D314" s="164"/>
      <c r="E314" s="164"/>
      <c r="F314" s="164" t="str">
        <f>IF(A314&lt;&gt;"", _xlfn.IFNA(INDEX(Grunddaten!$A$9:$S$159,MATCH(A314,Input_Lieferant!$B$9:$B$158,0),MATCH(W314,Grunddaten!$A$8:$M$8,0)),""), "")&amp;""</f>
        <v>U</v>
      </c>
      <c r="G314" s="164"/>
      <c r="H314" s="164"/>
      <c r="I314" s="164"/>
      <c r="J314" s="164"/>
      <c r="K314" s="164"/>
      <c r="L314" s="164"/>
      <c r="M314" s="164"/>
      <c r="N314" s="164"/>
      <c r="O314" s="164"/>
      <c r="P314" s="164"/>
      <c r="Q314" s="164"/>
      <c r="R314" s="164"/>
      <c r="S314" s="164"/>
      <c r="T314" s="164"/>
      <c r="U314" s="164"/>
      <c r="V314" s="164"/>
      <c r="W314" s="164" t="str">
        <f t="shared" si="9"/>
        <v>V_UEBERSETZUNG</v>
      </c>
      <c r="X314" s="164"/>
      <c r="Y314" s="164"/>
      <c r="Z314" s="164"/>
      <c r="AA314" s="164"/>
      <c r="AB314" s="164"/>
      <c r="AC314" s="164"/>
      <c r="AD314" s="164"/>
      <c r="AE314" s="164"/>
      <c r="AF314" s="164"/>
      <c r="AG314" s="164"/>
      <c r="AH314" s="164"/>
    </row>
    <row r="315" spans="1:34" x14ac:dyDescent="0.4">
      <c r="A315" s="164">
        <f>IFERROR(IF(AND(A293=A294,A294=A295,A295=A296,A296=A297,A297=A298,A298=A299,A299=A300,A300=A301,A301=A302,A302=A303,A303=A304,A304=A305,A305=A306,A306=A307,A307=A308,A308=A309,A309=A310,A310=A311,A311=A312,A312=A313,A313=A314),IF(A314+1&gt;MATCH(0,Input_Lieferant!$B$9:$B$158,-1),"",A314+1),A314),"")</f>
        <v>15</v>
      </c>
      <c r="B315" s="164"/>
      <c r="C315" s="158" t="str">
        <f t="shared" si="8"/>
        <v>001</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V_KENNZIFFER</v>
      </c>
      <c r="X315" s="164"/>
      <c r="Y315" s="164"/>
      <c r="Z315" s="164"/>
      <c r="AA315" s="164"/>
      <c r="AB315" s="164"/>
      <c r="AC315" s="164"/>
      <c r="AD315" s="164"/>
      <c r="AE315" s="164"/>
      <c r="AF315" s="164"/>
      <c r="AG315" s="164"/>
      <c r="AH315" s="164"/>
    </row>
    <row r="316" spans="1:34" x14ac:dyDescent="0.4">
      <c r="A316" s="164">
        <f>IFERROR(IF(AND(A294=A295,A295=A296,A296=A297,A297=A298,A298=A299,A299=A300,A300=A301,A301=A302,A302=A303,A303=A304,A304=A305,A305=A306,A306=A307,A307=A308,A308=A309,A309=A310,A310=A311,A311=A312,A312=A313,A313=A314,A314=A315),IF(A315+1&gt;MATCH(0,Input_Lieferant!$B$9:$B$158,-1),"",A315+1),A315),"")</f>
        <v>15</v>
      </c>
      <c r="B316" s="164"/>
      <c r="C316" s="158" t="str">
        <f t="shared" si="8"/>
        <v>001</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V_NEXT_HIGHER</v>
      </c>
      <c r="X316" s="164"/>
      <c r="Y316" s="164"/>
      <c r="Z316" s="164"/>
      <c r="AA316" s="164"/>
      <c r="AB316" s="164"/>
      <c r="AC316" s="164"/>
      <c r="AD316" s="164"/>
      <c r="AE316" s="164"/>
      <c r="AF316" s="164"/>
      <c r="AG316" s="164"/>
      <c r="AH316" s="164"/>
    </row>
    <row r="317" spans="1:34" x14ac:dyDescent="0.4">
      <c r="A317" s="164">
        <f>IFERROR(IF(AND(A295=A296,A296=A297,A297=A298,A298=A299,A299=A300,A300=A301,A301=A302,A302=A303,A303=A304,A304=A305,A305=A306,A306=A307,A307=A308,A308=A309,A309=A310,A310=A311,A311=A312,A312=A313,A313=A314,A314=A315,A315=A316),IF(A316+1&gt;MATCH(0,Input_Lieferant!$B$9:$B$158,-1),"",A316+1),A316),"")</f>
        <v>15</v>
      </c>
      <c r="B317" s="164"/>
      <c r="C317" s="158" t="str">
        <f t="shared" si="8"/>
        <v>001</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V_ZERTFLUG</v>
      </c>
      <c r="X317" s="164"/>
      <c r="Y317" s="164"/>
      <c r="Z317" s="164"/>
      <c r="AA317" s="164"/>
      <c r="AB317" s="164"/>
      <c r="AC317" s="164"/>
      <c r="AD317" s="164"/>
      <c r="AE317" s="164"/>
      <c r="AF317" s="164"/>
      <c r="AG317" s="164"/>
      <c r="AH317" s="164"/>
    </row>
    <row r="318" spans="1:34" x14ac:dyDescent="0.4">
      <c r="A318" s="164">
        <f>IFERROR(IF(AND(A296=A297,A297=A298,A298=A299,A299=A300,A300=A301,A301=A302,A302=A303,A303=A304,A304=A305,A305=A306,A306=A307,A307=A308,A308=A309,A309=A310,A310=A311,A311=A312,A312=A313,A313=A314,A314=A315,A315=A316,A316=A317),IF(A317+1&gt;MATCH(0,Input_Lieferant!$B$9:$B$158,-1),"",A317+1),A317),"")</f>
        <v>15</v>
      </c>
      <c r="B318" s="164"/>
      <c r="C318" s="158" t="str">
        <f t="shared" si="8"/>
        <v>001</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V_APM</v>
      </c>
      <c r="X318" s="164"/>
      <c r="Y318" s="164"/>
      <c r="Z318" s="164"/>
      <c r="AA318" s="164"/>
      <c r="AB318" s="164"/>
      <c r="AC318" s="164"/>
      <c r="AD318" s="164"/>
      <c r="AE318" s="164"/>
      <c r="AF318" s="164"/>
      <c r="AG318" s="164"/>
      <c r="AH318" s="164"/>
    </row>
    <row r="319" spans="1:34" x14ac:dyDescent="0.4">
      <c r="A319" s="164">
        <f>IFERROR(IF(AND(A297=A298,A298=A299,A299=A300,A300=A301,A301=A302,A302=A303,A303=A304,A304=A305,A305=A306,A306=A307,A307=A308,A308=A309,A309=A310,A310=A311,A311=A312,A312=A313,A313=A314,A314=A315,A315=A316,A316=A317,A317=A318),IF(A318+1&gt;MATCH(0,Input_Lieferant!$B$9:$B$158,-1),"",A318+1),A318),"")</f>
        <v>15</v>
      </c>
      <c r="B319" s="164"/>
      <c r="C319" s="158" t="str">
        <f t="shared" si="8"/>
        <v>001</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V_CHEOPS</v>
      </c>
      <c r="X319" s="164"/>
      <c r="Y319" s="164"/>
      <c r="Z319" s="164"/>
      <c r="AA319" s="164"/>
      <c r="AB319" s="164"/>
      <c r="AC319" s="164"/>
      <c r="AD319" s="164"/>
      <c r="AE319" s="164"/>
      <c r="AF319" s="164"/>
      <c r="AG319" s="164"/>
      <c r="AH319" s="164"/>
    </row>
    <row r="320" spans="1:34" x14ac:dyDescent="0.4">
      <c r="A320" s="164">
        <f>IFERROR(IF(AND(A298=A299,A299=A300,A300=A301,A301=A302,A302=A303,A303=A304,A304=A305,A305=A306,A306=A307,A307=A308,A308=A309,A309=A310,A310=A311,A311=A312,A312=A313,A313=A314,A314=A315,A315=A316,A316=A317,A317=A318,A318=A319),IF(A319+1&gt;MATCH(0,Input_Lieferant!$B$9:$B$158,-1),"",A319+1),A319),"")</f>
        <v>15</v>
      </c>
      <c r="B320" s="164"/>
      <c r="C320" s="158" t="str">
        <f t="shared" si="8"/>
        <v>001</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V_SVSAA</v>
      </c>
      <c r="X320" s="164"/>
      <c r="Y320" s="164"/>
      <c r="Z320" s="164"/>
      <c r="AA320" s="164"/>
      <c r="AB320" s="164"/>
      <c r="AC320" s="164"/>
      <c r="AD320" s="164"/>
      <c r="AE320" s="164"/>
      <c r="AF320" s="164"/>
      <c r="AG320" s="164"/>
      <c r="AH320" s="164"/>
    </row>
    <row r="321" spans="1:34" x14ac:dyDescent="0.4">
      <c r="A321" s="164">
        <f>IFERROR(IF(AND(A299=A300,A300=A301,A301=A302,A302=A303,A303=A304,A304=A305,A305=A306,A306=A307,A307=A308,A308=A309,A309=A310,A310=A311,A311=A312,A312=A313,A313=A314,A314=A315,A315=A316,A316=A317,A317=A318,A318=A319,A319=A320),IF(A320+1&gt;MATCH(0,Input_Lieferant!$B$9:$B$158,-1),"",A320+1),A320),"")</f>
        <v>15</v>
      </c>
      <c r="B321" s="164"/>
      <c r="C321" s="158" t="str">
        <f t="shared" si="8"/>
        <v>001</v>
      </c>
      <c r="D321" s="164"/>
      <c r="E321" s="164"/>
      <c r="F321" s="164" t="str">
        <f>IF(A321&lt;&gt;"", IFERROR(ROUND(INDEX(Input_Lieferant!$A$9:$AS$159,MATCH(A321,Input_Lieferant!$B$9:$B$158,0),MATCH(W321,Input_Lieferant!$A$8:$AS$8,0)),2),""), "")&amp;""</f>
        <v>200</v>
      </c>
      <c r="G321" s="164"/>
      <c r="H321" s="164"/>
      <c r="I321" s="164"/>
      <c r="J321" s="164"/>
      <c r="K321" s="164"/>
      <c r="L321" s="164"/>
      <c r="M321" s="164"/>
      <c r="N321" s="164"/>
      <c r="O321" s="164"/>
      <c r="P321" s="164"/>
      <c r="Q321" s="164"/>
      <c r="R321" s="164"/>
      <c r="S321" s="164"/>
      <c r="T321" s="164"/>
      <c r="U321" s="164"/>
      <c r="V321" s="164"/>
      <c r="W321" s="164" t="str">
        <f t="shared" si="9"/>
        <v>V_BEWERTUNGSPREIS</v>
      </c>
      <c r="X321" s="164"/>
      <c r="Y321" s="164"/>
      <c r="Z321" s="164"/>
      <c r="AA321" s="164"/>
      <c r="AB321" s="164"/>
      <c r="AC321" s="164"/>
      <c r="AD321" s="164"/>
      <c r="AE321" s="164"/>
      <c r="AF321" s="164"/>
      <c r="AG321" s="164"/>
      <c r="AH321" s="164"/>
    </row>
    <row r="322" spans="1:34" x14ac:dyDescent="0.4">
      <c r="A322" s="164">
        <f>IFERROR(IF(AND(A300=A301,A301=A302,A302=A303,A303=A304,A304=A305,A305=A306,A306=A307,A307=A308,A308=A309,A309=A310,A310=A311,A311=A312,A312=A313,A313=A314,A314=A315,A315=A316,A316=A317,A317=A318,A318=A319,A319=A320,A320=A321),IF(A321+1&gt;MATCH(0,Input_Lieferant!$B$9:$B$158,-1),"",A321+1),A321),"")</f>
        <v>15</v>
      </c>
      <c r="B322" s="164"/>
      <c r="C322" s="158" t="str">
        <f t="shared" ref="C322:C385" si="10">IF(A322="","","001")</f>
        <v>001</v>
      </c>
      <c r="D322" s="164"/>
      <c r="E322" s="164"/>
      <c r="F322" s="164" t="str">
        <f>IF(A322&lt;&gt;"", _xlfn.IFNA(INDEX(Input_Lieferant!$A$9:$AS$159,MATCH(A322,Input_Lieferant!$B$9:$B$158,0),MATCH(W322,Input_Lieferant!$A$8:$AS$8,0)),""), "")&amp;""</f>
        <v>CHF</v>
      </c>
      <c r="G322" s="164"/>
      <c r="H322" s="164"/>
      <c r="I322" s="164"/>
      <c r="J322" s="164"/>
      <c r="K322" s="164"/>
      <c r="L322" s="164"/>
      <c r="M322" s="164"/>
      <c r="N322" s="164"/>
      <c r="O322" s="164"/>
      <c r="P322" s="164"/>
      <c r="Q322" s="164"/>
      <c r="R322" s="164"/>
      <c r="S322" s="164"/>
      <c r="T322" s="164"/>
      <c r="U322" s="164"/>
      <c r="V322" s="164"/>
      <c r="W322" s="164" t="str">
        <f t="shared" si="9"/>
        <v>V_WAEHRUNG</v>
      </c>
      <c r="X322" s="164"/>
      <c r="Y322" s="164"/>
      <c r="Z322" s="164"/>
      <c r="AA322" s="164"/>
      <c r="AB322" s="164"/>
      <c r="AC322" s="164"/>
      <c r="AD322" s="164"/>
      <c r="AE322" s="164"/>
      <c r="AF322" s="164"/>
      <c r="AG322" s="164"/>
      <c r="AH322" s="164"/>
    </row>
    <row r="323" spans="1:34" x14ac:dyDescent="0.4">
      <c r="A323" s="164">
        <f>IFERROR(IF(AND(A301=A302,A302=A303,A303=A304,A304=A305,A305=A306,A306=A307,A307=A308,A308=A309,A309=A310,A310=A311,A311=A312,A312=A313,A313=A314,A314=A315,A315=A316,A316=A317,A317=A318,A318=A319,A319=A320,A320=A321,A321=A322),IF(A322+1&gt;MATCH(0,Input_Lieferant!$B$9:$B$158,-1),"",A322+1),A322),"")</f>
        <v>15</v>
      </c>
      <c r="B323" s="164"/>
      <c r="C323" s="158" t="str">
        <f t="shared" si="10"/>
        <v>001</v>
      </c>
      <c r="D323" s="164"/>
      <c r="E323" s="164"/>
      <c r="F323" s="164" t="str">
        <f>IF(A323&lt;&gt;"", _xlfn.IFNA(INDEX(Input_Lieferant!$A$9:$AS$159,MATCH(A323,Input_Lieferant!$B$9:$B$158,0),MATCH(W323,Input_Lieferant!$A$8:$AS$8,0)),""), "")&amp;""</f>
        <v>1</v>
      </c>
      <c r="G323" s="164"/>
      <c r="H323" s="164"/>
      <c r="I323" s="164"/>
      <c r="J323" s="164"/>
      <c r="K323" s="164"/>
      <c r="L323" s="164"/>
      <c r="M323" s="164"/>
      <c r="N323" s="164"/>
      <c r="O323" s="164"/>
      <c r="P323" s="164"/>
      <c r="Q323" s="164"/>
      <c r="R323" s="164"/>
      <c r="S323" s="164"/>
      <c r="T323" s="164"/>
      <c r="U323" s="164"/>
      <c r="V323" s="164"/>
      <c r="W323" s="164" t="str">
        <f t="shared" si="9"/>
        <v>V_PREISEINHEIT</v>
      </c>
      <c r="X323" s="164"/>
      <c r="Y323" s="164"/>
      <c r="Z323" s="164"/>
      <c r="AA323" s="164"/>
      <c r="AB323" s="164"/>
      <c r="AC323" s="164"/>
      <c r="AD323" s="164"/>
      <c r="AE323" s="164"/>
      <c r="AF323" s="164"/>
      <c r="AG323" s="164"/>
      <c r="AH323" s="164"/>
    </row>
    <row r="324" spans="1:34" x14ac:dyDescent="0.4">
      <c r="A324" s="164">
        <f>IFERROR(IF(AND(A302=A303,A303=A304,A304=A305,A305=A306,A306=A307,A307=A308,A308=A309,A309=A310,A310=A311,A311=A312,A312=A313,A313=A314,A314=A315,A315=A316,A316=A317,A317=A318,A318=A319,A319=A320,A320=A321,A321=A322,A322=A323),IF(A323+1&gt;MATCH(0,Input_Lieferant!$B$9:$B$158,-1),"",A323+1),A323),"")</f>
        <v>15</v>
      </c>
      <c r="B324" s="164"/>
      <c r="C324" s="158" t="str">
        <f t="shared" si="10"/>
        <v>001</v>
      </c>
      <c r="D324" s="164"/>
      <c r="E324" s="164"/>
      <c r="F324" s="164">
        <f ca="1">IF(A324&lt;&gt;"",NOW(),"")</f>
        <v>45712.652886458331</v>
      </c>
      <c r="G324" s="164"/>
      <c r="H324" s="164"/>
      <c r="I324" s="164"/>
      <c r="J324" s="164"/>
      <c r="K324" s="164"/>
      <c r="L324" s="164"/>
      <c r="M324" s="164"/>
      <c r="N324" s="164"/>
      <c r="O324" s="164"/>
      <c r="P324" s="164"/>
      <c r="Q324" s="164"/>
      <c r="R324" s="164"/>
      <c r="S324" s="164"/>
      <c r="T324" s="164"/>
      <c r="U324" s="164"/>
      <c r="V324" s="164"/>
      <c r="W324" s="164" t="str">
        <f t="shared" si="9"/>
        <v>V_GUELTIGAB</v>
      </c>
      <c r="X324" s="164"/>
      <c r="Y324" s="164"/>
      <c r="Z324" s="164"/>
      <c r="AA324" s="164"/>
      <c r="AB324" s="164"/>
      <c r="AC324" s="164"/>
      <c r="AD324" s="164"/>
      <c r="AE324" s="164"/>
      <c r="AF324" s="164"/>
      <c r="AG324" s="164"/>
      <c r="AH324" s="164"/>
    </row>
    <row r="325" spans="1:34" x14ac:dyDescent="0.4">
      <c r="A325" s="164">
        <f>IFERROR(IF(AND(A303=A304,A304=A305,A305=A306,A306=A307,A307=A308,A308=A309,A309=A310,A310=A311,A311=A312,A312=A313,A313=A314,A314=A315,A315=A316,A316=A317,A317=A318,A318=A319,A319=A320,A320=A321,A321=A322,A322=A323,A323=A324),IF(A324+1&gt;MATCH(0,Input_Lieferant!$B$9:$B$158,-1),"",A324+1),A324),"")</f>
        <v>15</v>
      </c>
      <c r="B325" s="164"/>
      <c r="C325" s="158" t="str">
        <f t="shared" si="10"/>
        <v>001</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V_MIET_RELEVANZ</v>
      </c>
      <c r="X325" s="164"/>
      <c r="Y325" s="164"/>
      <c r="Z325" s="164"/>
      <c r="AA325" s="164"/>
      <c r="AB325" s="164"/>
      <c r="AC325" s="164"/>
      <c r="AD325" s="164"/>
      <c r="AE325" s="164"/>
      <c r="AF325" s="164"/>
      <c r="AG325" s="164"/>
      <c r="AH325" s="164"/>
    </row>
    <row r="326" spans="1:34" x14ac:dyDescent="0.4">
      <c r="A326" s="164">
        <f>IFERROR(IF(AND(A304=A305,A305=A306,A306=A307,A307=A308,A308=A309,A309=A310,A310=A311,A311=A312,A312=A313,A313=A314,A314=A315,A315=A316,A316=A317,A317=A318,A318=A319,A319=A320,A320=A321,A321=A322,A322=A323,A323=A324,A324=A325),IF(A325+1&gt;MATCH(0,Input_Lieferant!$B$9:$B$158,-1),"",A325+1),A325),"")</f>
        <v>15</v>
      </c>
      <c r="B326" s="164"/>
      <c r="C326" s="158" t="str">
        <f t="shared" si="10"/>
        <v>001</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V_NACHSCHUBKLASSE</v>
      </c>
      <c r="X326" s="164"/>
      <c r="Y326" s="164"/>
      <c r="Z326" s="164"/>
      <c r="AA326" s="164"/>
      <c r="AB326" s="164"/>
      <c r="AC326" s="164"/>
      <c r="AD326" s="164"/>
      <c r="AE326" s="164"/>
      <c r="AF326" s="164"/>
      <c r="AG326" s="164"/>
      <c r="AH326" s="164"/>
    </row>
    <row r="327" spans="1:34" x14ac:dyDescent="0.4">
      <c r="A327" s="164">
        <f>IFERROR(IF(AND(A305=A306,A306=A307,A307=A308,A308=A309,A309=A310,A310=A311,A311=A312,A312=A313,A313=A314,A314=A315,A315=A316,A316=A317,A317=A318,A318=A319,A319=A320,A320=A321,A321=A322,A322=A323,A323=A324,A324=A325,A325=A326),IF(A326+1&gt;MATCH(0,Input_Lieferant!$B$9:$B$158,-1),"",A326+1),A326),"")</f>
        <v>15</v>
      </c>
      <c r="B327" s="164"/>
      <c r="C327" s="158" t="str">
        <f t="shared" si="10"/>
        <v>001</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V_LAGERFAEHIGKEIT</v>
      </c>
      <c r="X327" s="164"/>
      <c r="Y327" s="164"/>
      <c r="Z327" s="164"/>
      <c r="AA327" s="164"/>
      <c r="AB327" s="164"/>
      <c r="AC327" s="164"/>
      <c r="AD327" s="164"/>
      <c r="AE327" s="164"/>
      <c r="AF327" s="164"/>
      <c r="AG327" s="164"/>
      <c r="AH327" s="164"/>
    </row>
    <row r="328" spans="1:34" x14ac:dyDescent="0.4">
      <c r="A328" s="164">
        <f>IFERROR(IF(AND(A306=A307,A307=A308,A308=A309,A309=A310,A310=A311,A311=A312,A312=A313,A313=A314,A314=A315,A315=A316,A316=A317,A317=A318,A318=A319,A319=A320,A320=A321,A321=A322,A322=A323,A323=A324,A324=A325,A325=A326,A326=A327),IF(A327+1&gt;MATCH(0,Input_Lieferant!$B$9:$B$158,-1),"",A327+1),A327),"")</f>
        <v>15</v>
      </c>
      <c r="B328" s="164"/>
      <c r="C328" s="158" t="str">
        <f t="shared" si="10"/>
        <v>001</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V_BETRIEBSMITTEL</v>
      </c>
      <c r="X328" s="164"/>
      <c r="Y328" s="164"/>
      <c r="Z328" s="164"/>
      <c r="AA328" s="164"/>
      <c r="AB328" s="164"/>
      <c r="AC328" s="164"/>
      <c r="AD328" s="164"/>
      <c r="AE328" s="164"/>
      <c r="AF328" s="164"/>
      <c r="AG328" s="164"/>
      <c r="AH328" s="164"/>
    </row>
    <row r="329" spans="1:34" x14ac:dyDescent="0.4">
      <c r="A329" s="164">
        <f>IFERROR(IF(AND(A307=A308,A308=A309,A309=A310,A310=A311,A311=A312,A312=A313,A313=A314,A314=A315,A315=A316,A316=A317,A317=A318,A318=A319,A319=A320,A320=A321,A321=A322,A322=A323,A323=A324,A324=A325,A325=A326,A326=A327,A327=A328),IF(A328+1&gt;MATCH(0,Input_Lieferant!$B$9:$B$158,-1),"",A328+1),A328),"")</f>
        <v>15</v>
      </c>
      <c r="B329" s="164"/>
      <c r="C329" s="158" t="str">
        <f t="shared" si="10"/>
        <v>001</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V_SONDERBETRIEBSMITTEL_MKZ</v>
      </c>
      <c r="X329" s="164"/>
      <c r="Y329" s="164"/>
      <c r="Z329" s="164"/>
      <c r="AA329" s="164"/>
      <c r="AB329" s="164"/>
      <c r="AC329" s="164"/>
      <c r="AD329" s="164"/>
      <c r="AE329" s="164"/>
      <c r="AF329" s="164"/>
      <c r="AG329" s="164"/>
      <c r="AH329" s="164"/>
    </row>
    <row r="330" spans="1:34" x14ac:dyDescent="0.4">
      <c r="A330" s="164">
        <f>IFERROR(IF(AND(A308=A309,A309=A310,A310=A311,A311=A312,A312=A313,A313=A314,A314=A315,A315=A316,A316=A317,A317=A318,A318=A319,A319=A320,A320=A321,A321=A322,A322=A323,A323=A324,A324=A325,A325=A326,A326=A327,A327=A328,A328=A329),IF(A329+1&gt;MATCH(0,Input_Lieferant!$B$9:$B$158,-1),"",A329+1),A329),"")</f>
        <v>15</v>
      </c>
      <c r="B330" s="164"/>
      <c r="C330" s="158" t="str">
        <f t="shared" si="10"/>
        <v>001</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V_SONDERBETRIEBSMITTEL_PRD</v>
      </c>
      <c r="X330" s="164"/>
      <c r="Y330" s="164"/>
      <c r="Z330" s="164"/>
      <c r="AA330" s="164"/>
      <c r="AB330" s="164"/>
      <c r="AC330" s="164"/>
      <c r="AD330" s="164"/>
      <c r="AE330" s="164"/>
      <c r="AF330" s="164"/>
      <c r="AG330" s="164"/>
      <c r="AH330" s="164"/>
    </row>
    <row r="331" spans="1:34" x14ac:dyDescent="0.4">
      <c r="A331" s="164">
        <f>IFERROR(IF(AND(A309=A310,A310=A311,A311=A312,A312=A313,A313=A314,A314=A315,A315=A316,A316=A317,A317=A318,A318=A319,A319=A320,A320=A321,A321=A322,A322=A323,A323=A324,A324=A325,A325=A326,A326=A327,A327=A328,A328=A329,A329=A330),IF(A330+1&gt;MATCH(0,Input_Lieferant!$B$9:$B$158,-1),"",A330+1),A330),"")</f>
        <v>15</v>
      </c>
      <c r="B331" s="164"/>
      <c r="C331" s="158" t="str">
        <f t="shared" si="10"/>
        <v>001</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V_SONDERBETRIEBSMITTEL_TRP</v>
      </c>
      <c r="X331" s="164"/>
      <c r="Y331" s="164"/>
      <c r="Z331" s="164"/>
      <c r="AA331" s="164"/>
      <c r="AB331" s="164"/>
      <c r="AC331" s="164"/>
      <c r="AD331" s="164"/>
      <c r="AE331" s="164"/>
      <c r="AF331" s="164"/>
      <c r="AG331" s="164"/>
      <c r="AH331" s="164"/>
    </row>
    <row r="332" spans="1:34" x14ac:dyDescent="0.4">
      <c r="A332" s="164">
        <f>IFERROR(IF(AND(A310=A311,A311=A312,A312=A313,A313=A314,A314=A315,A315=A316,A316=A317,A317=A318,A318=A319,A319=A320,A320=A321,A321=A322,A322=A323,A323=A324,A324=A325,A325=A326,A326=A327,A327=A328,A328=A329,A329=A330,A330=A331),IF(A331+1&gt;MATCH(0,Input_Lieferant!$B$9:$B$158,-1),"",A331+1),A331),"")</f>
        <v>16</v>
      </c>
      <c r="B332" s="164"/>
      <c r="C332" s="158" t="str">
        <f t="shared" si="10"/>
        <v>001</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V_A_NUMMER</v>
      </c>
      <c r="X332" s="164"/>
      <c r="Y332" s="164"/>
      <c r="Z332" s="164"/>
      <c r="AA332" s="164"/>
      <c r="AB332" s="164"/>
      <c r="AC332" s="164"/>
      <c r="AD332" s="164"/>
      <c r="AE332" s="164"/>
      <c r="AF332" s="164"/>
      <c r="AG332" s="164"/>
      <c r="AH332" s="164"/>
    </row>
    <row r="333" spans="1:34" x14ac:dyDescent="0.4">
      <c r="A333" s="164">
        <f>IFERROR(IF(AND(A311=A312,A312=A313,A313=A314,A314=A315,A315=A316,A316=A317,A317=A318,A318=A319,A319=A320,A320=A321,A321=A322,A322=A323,A323=A324,A324=A325,A325=A326,A326=A327,A327=A328,A328=A329,A329=A330,A330=A331,A331=A332),IF(A332+1&gt;MATCH(0,Input_Lieferant!$B$9:$B$158,-1),"",A332+1),A332),"")</f>
        <v>16</v>
      </c>
      <c r="B333" s="164"/>
      <c r="C333" s="158" t="str">
        <f t="shared" si="10"/>
        <v>001</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V_REVFREMD</v>
      </c>
      <c r="X333" s="164"/>
      <c r="Y333" s="164"/>
      <c r="Z333" s="164"/>
      <c r="AA333" s="164"/>
      <c r="AB333" s="164"/>
      <c r="AC333" s="164"/>
      <c r="AD333" s="164"/>
      <c r="AE333" s="164"/>
      <c r="AF333" s="164"/>
      <c r="AG333" s="164"/>
      <c r="AH333" s="164"/>
    </row>
    <row r="334" spans="1:34" x14ac:dyDescent="0.4">
      <c r="A334" s="164">
        <f>IFERROR(IF(AND(A312=A313,A313=A314,A314=A315,A315=A316,A316=A317,A317=A318,A318=A319,A319=A320,A320=A321,A321=A322,A322=A323,A323=A324,A324=A325,A325=A326,A326=A327,A327=A328,A328=A329,A329=A330,A330=A331,A331=A332,A332=A333),IF(A333+1&gt;MATCH(0,Input_Lieferant!$B$9:$B$158,-1),"",A333+1),A333),"")</f>
        <v>16</v>
      </c>
      <c r="B334" s="164"/>
      <c r="C334" s="158" t="str">
        <f t="shared" si="10"/>
        <v>001</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V_REVEIGEN</v>
      </c>
      <c r="X334" s="164"/>
      <c r="Y334" s="164"/>
      <c r="Z334" s="164"/>
      <c r="AA334" s="164"/>
      <c r="AB334" s="164"/>
      <c r="AC334" s="164"/>
      <c r="AD334" s="164"/>
      <c r="AE334" s="164"/>
      <c r="AF334" s="164"/>
      <c r="AG334" s="164"/>
      <c r="AH334" s="164"/>
    </row>
    <row r="335" spans="1:34" x14ac:dyDescent="0.4">
      <c r="A335" s="164">
        <f>IFERROR(IF(AND(A313=A314,A314=A315,A315=A316,A316=A317,A317=A318,A318=A319,A319=A320,A320=A321,A321=A322,A322=A323,A323=A324,A324=A325,A325=A326,A326=A327,A327=A328,A328=A329,A329=A330,A330=A331,A331=A332,A332=A333,A333=A334),IF(A334+1&gt;MATCH(0,Input_Lieferant!$B$9:$B$158,-1),"",A334+1),A334),"")</f>
        <v>16</v>
      </c>
      <c r="B335" s="164"/>
      <c r="C335" s="158" t="str">
        <f t="shared" si="10"/>
        <v>001</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V_SYSTEMMANAGER</v>
      </c>
      <c r="X335" s="164"/>
      <c r="Y335" s="164"/>
      <c r="Z335" s="164"/>
      <c r="AA335" s="164"/>
      <c r="AB335" s="164"/>
      <c r="AC335" s="164"/>
      <c r="AD335" s="164"/>
      <c r="AE335" s="164"/>
      <c r="AF335" s="164"/>
      <c r="AG335" s="164"/>
      <c r="AH335" s="164"/>
    </row>
    <row r="336" spans="1:34" x14ac:dyDescent="0.4">
      <c r="A336" s="164">
        <f>IFERROR(IF(AND(A314=A315,A315=A316,A316=A317,A317=A318,A318=A319,A319=A320,A320=A321,A321=A322,A322=A323,A323=A324,A324=A325,A325=A326,A326=A327,A327=A328,A328=A329,A329=A330,A330=A331,A331=A332,A332=A333,A333=A334,A334=A335),IF(A335+1&gt;MATCH(0,Input_Lieferant!$B$9:$B$158,-1),"",A335+1),A335),"")</f>
        <v>16</v>
      </c>
      <c r="B336" s="164"/>
      <c r="C336" s="158" t="str">
        <f t="shared" si="10"/>
        <v>001</v>
      </c>
      <c r="D336" s="164"/>
      <c r="E336" s="164"/>
      <c r="F336" s="164" t="str">
        <f>IF(A336&lt;&gt;"", _xlfn.IFNA(INDEX(Grunddaten!$A$9:$S$159,MATCH(A336,Input_Lieferant!$B$9:$B$158,0),MATCH(W336,Grunddaten!$A$8:$M$8,0)),""), "")&amp;""</f>
        <v>U</v>
      </c>
      <c r="G336" s="164"/>
      <c r="H336" s="164"/>
      <c r="I336" s="164"/>
      <c r="J336" s="164"/>
      <c r="K336" s="164"/>
      <c r="L336" s="164"/>
      <c r="M336" s="164"/>
      <c r="N336" s="164"/>
      <c r="O336" s="164"/>
      <c r="P336" s="164"/>
      <c r="Q336" s="164"/>
      <c r="R336" s="164"/>
      <c r="S336" s="164"/>
      <c r="T336" s="164"/>
      <c r="U336" s="164"/>
      <c r="V336" s="164"/>
      <c r="W336" s="164" t="str">
        <f t="shared" si="9"/>
        <v>V_UEBERSETZUNG</v>
      </c>
      <c r="X336" s="164"/>
      <c r="Y336" s="164"/>
      <c r="Z336" s="164"/>
      <c r="AA336" s="164"/>
      <c r="AB336" s="164"/>
      <c r="AC336" s="164"/>
      <c r="AD336" s="164"/>
      <c r="AE336" s="164"/>
      <c r="AF336" s="164"/>
      <c r="AG336" s="164"/>
      <c r="AH336" s="164"/>
    </row>
    <row r="337" spans="1:34" x14ac:dyDescent="0.4">
      <c r="A337" s="164">
        <f>IFERROR(IF(AND(A315=A316,A316=A317,A317=A318,A318=A319,A319=A320,A320=A321,A321=A322,A322=A323,A323=A324,A324=A325,A325=A326,A326=A327,A327=A328,A328=A329,A329=A330,A330=A331,A331=A332,A332=A333,A333=A334,A334=A335,A335=A336),IF(A336+1&gt;MATCH(0,Input_Lieferant!$B$9:$B$158,-1),"",A336+1),A336),"")</f>
        <v>16</v>
      </c>
      <c r="B337" s="164"/>
      <c r="C337" s="158" t="str">
        <f t="shared" si="10"/>
        <v>001</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V_KENNZIFFER</v>
      </c>
      <c r="X337" s="164"/>
      <c r="Y337" s="164"/>
      <c r="Z337" s="164"/>
      <c r="AA337" s="164"/>
      <c r="AB337" s="164"/>
      <c r="AC337" s="164"/>
      <c r="AD337" s="164"/>
      <c r="AE337" s="164"/>
      <c r="AF337" s="164"/>
      <c r="AG337" s="164"/>
      <c r="AH337" s="164"/>
    </row>
    <row r="338" spans="1:34" x14ac:dyDescent="0.4">
      <c r="A338" s="164">
        <f>IFERROR(IF(AND(A316=A317,A317=A318,A318=A319,A319=A320,A320=A321,A321=A322,A322=A323,A323=A324,A324=A325,A325=A326,A326=A327,A327=A328,A328=A329,A329=A330,A330=A331,A331=A332,A332=A333,A333=A334,A334=A335,A335=A336,A336=A337),IF(A337+1&gt;MATCH(0,Input_Lieferant!$B$9:$B$158,-1),"",A337+1),A337),"")</f>
        <v>16</v>
      </c>
      <c r="B338" s="164"/>
      <c r="C338" s="158" t="str">
        <f t="shared" si="10"/>
        <v>001</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V_NEXT_HIGHER</v>
      </c>
      <c r="X338" s="164"/>
      <c r="Y338" s="164"/>
      <c r="Z338" s="164"/>
      <c r="AA338" s="164"/>
      <c r="AB338" s="164"/>
      <c r="AC338" s="164"/>
      <c r="AD338" s="164"/>
      <c r="AE338" s="164"/>
      <c r="AF338" s="164"/>
      <c r="AG338" s="164"/>
      <c r="AH338" s="164"/>
    </row>
    <row r="339" spans="1:34" x14ac:dyDescent="0.4">
      <c r="A339" s="164">
        <f>IFERROR(IF(AND(A317=A318,A318=A319,A319=A320,A320=A321,A321=A322,A322=A323,A323=A324,A324=A325,A325=A326,A326=A327,A327=A328,A328=A329,A329=A330,A330=A331,A331=A332,A332=A333,A333=A334,A334=A335,A335=A336,A336=A337,A337=A338),IF(A338+1&gt;MATCH(0,Input_Lieferant!$B$9:$B$158,-1),"",A338+1),A338),"")</f>
        <v>16</v>
      </c>
      <c r="B339" s="164"/>
      <c r="C339" s="158" t="str">
        <f t="shared" si="10"/>
        <v>001</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V_ZERTFLUG</v>
      </c>
      <c r="X339" s="164"/>
      <c r="Y339" s="164"/>
      <c r="Z339" s="164"/>
      <c r="AA339" s="164"/>
      <c r="AB339" s="164"/>
      <c r="AC339" s="164"/>
      <c r="AD339" s="164"/>
      <c r="AE339" s="164"/>
      <c r="AF339" s="164"/>
      <c r="AG339" s="164"/>
      <c r="AH339" s="164"/>
    </row>
    <row r="340" spans="1:34" x14ac:dyDescent="0.4">
      <c r="A340" s="164">
        <f>IFERROR(IF(AND(A318=A319,A319=A320,A320=A321,A321=A322,A322=A323,A323=A324,A324=A325,A325=A326,A326=A327,A327=A328,A328=A329,A329=A330,A330=A331,A331=A332,A332=A333,A333=A334,A334=A335,A335=A336,A336=A337,A337=A338,A338=A339),IF(A339+1&gt;MATCH(0,Input_Lieferant!$B$9:$B$158,-1),"",A339+1),A339),"")</f>
        <v>16</v>
      </c>
      <c r="B340" s="164"/>
      <c r="C340" s="158" t="str">
        <f t="shared" si="10"/>
        <v>001</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V_APM</v>
      </c>
      <c r="X340" s="164"/>
      <c r="Y340" s="164"/>
      <c r="Z340" s="164"/>
      <c r="AA340" s="164"/>
      <c r="AB340" s="164"/>
      <c r="AC340" s="164"/>
      <c r="AD340" s="164"/>
      <c r="AE340" s="164"/>
      <c r="AF340" s="164"/>
      <c r="AG340" s="164"/>
      <c r="AH340" s="164"/>
    </row>
    <row r="341" spans="1:34" x14ac:dyDescent="0.4">
      <c r="A341" s="164">
        <f>IFERROR(IF(AND(A319=A320,A320=A321,A321=A322,A322=A323,A323=A324,A324=A325,A325=A326,A326=A327,A327=A328,A328=A329,A329=A330,A330=A331,A331=A332,A332=A333,A333=A334,A334=A335,A335=A336,A336=A337,A337=A338,A338=A339,A339=A340),IF(A340+1&gt;MATCH(0,Input_Lieferant!$B$9:$B$158,-1),"",A340+1),A340),"")</f>
        <v>16</v>
      </c>
      <c r="B341" s="164"/>
      <c r="C341" s="158" t="str">
        <f t="shared" si="10"/>
        <v>001</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V_CHEOPS</v>
      </c>
      <c r="X341" s="164"/>
      <c r="Y341" s="164"/>
      <c r="Z341" s="164"/>
      <c r="AA341" s="164"/>
      <c r="AB341" s="164"/>
      <c r="AC341" s="164"/>
      <c r="AD341" s="164"/>
      <c r="AE341" s="164"/>
      <c r="AF341" s="164"/>
      <c r="AG341" s="164"/>
      <c r="AH341" s="164"/>
    </row>
    <row r="342" spans="1:34" x14ac:dyDescent="0.4">
      <c r="A342" s="164">
        <f>IFERROR(IF(AND(A320=A321,A321=A322,A322=A323,A323=A324,A324=A325,A325=A326,A326=A327,A327=A328,A328=A329,A329=A330,A330=A331,A331=A332,A332=A333,A333=A334,A334=A335,A335=A336,A336=A337,A337=A338,A338=A339,A339=A340,A340=A341),IF(A341+1&gt;MATCH(0,Input_Lieferant!$B$9:$B$158,-1),"",A341+1),A341),"")</f>
        <v>16</v>
      </c>
      <c r="B342" s="164"/>
      <c r="C342" s="158" t="str">
        <f t="shared" si="10"/>
        <v>001</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V_SVSAA</v>
      </c>
      <c r="X342" s="164"/>
      <c r="Y342" s="164"/>
      <c r="Z342" s="164"/>
      <c r="AA342" s="164"/>
      <c r="AB342" s="164"/>
      <c r="AC342" s="164"/>
      <c r="AD342" s="164"/>
      <c r="AE342" s="164"/>
      <c r="AF342" s="164"/>
      <c r="AG342" s="164"/>
      <c r="AH342" s="164"/>
    </row>
    <row r="343" spans="1:34" x14ac:dyDescent="0.4">
      <c r="A343" s="164">
        <f>IFERROR(IF(AND(A321=A322,A322=A323,A323=A324,A324=A325,A325=A326,A326=A327,A327=A328,A328=A329,A329=A330,A330=A331,A331=A332,A332=A333,A333=A334,A334=A335,A335=A336,A336=A337,A337=A338,A338=A339,A339=A340,A340=A341,A341=A342),IF(A342+1&gt;MATCH(0,Input_Lieferant!$B$9:$B$158,-1),"",A342+1),A342),"")</f>
        <v>16</v>
      </c>
      <c r="B343" s="164"/>
      <c r="C343" s="158" t="str">
        <f t="shared" si="10"/>
        <v>001</v>
      </c>
      <c r="D343" s="164"/>
      <c r="E343" s="164"/>
      <c r="F343" s="164" t="str">
        <f>IF(A343&lt;&gt;"", IFERROR(ROUND(INDEX(Input_Lieferant!$A$9:$AS$159,MATCH(A343,Input_Lieferant!$B$9:$B$158,0),MATCH(W343,Input_Lieferant!$A$8:$AS$8,0)),2),""), "")&amp;""</f>
        <v>200</v>
      </c>
      <c r="G343" s="164"/>
      <c r="H343" s="164"/>
      <c r="I343" s="164"/>
      <c r="J343" s="164"/>
      <c r="K343" s="164"/>
      <c r="L343" s="164"/>
      <c r="M343" s="164"/>
      <c r="N343" s="164"/>
      <c r="O343" s="164"/>
      <c r="P343" s="164"/>
      <c r="Q343" s="164"/>
      <c r="R343" s="164"/>
      <c r="S343" s="164"/>
      <c r="T343" s="164"/>
      <c r="U343" s="164"/>
      <c r="V343" s="164"/>
      <c r="W343" s="164" t="str">
        <f t="shared" si="9"/>
        <v>V_BEWERTUNGSPREIS</v>
      </c>
      <c r="X343" s="164"/>
      <c r="Y343" s="164"/>
      <c r="Z343" s="164"/>
      <c r="AA343" s="164"/>
      <c r="AB343" s="164"/>
      <c r="AC343" s="164"/>
      <c r="AD343" s="164"/>
      <c r="AE343" s="164"/>
      <c r="AF343" s="164"/>
      <c r="AG343" s="164"/>
      <c r="AH343" s="164"/>
    </row>
    <row r="344" spans="1:34" x14ac:dyDescent="0.4">
      <c r="A344" s="164">
        <f>IFERROR(IF(AND(A322=A323,A323=A324,A324=A325,A325=A326,A326=A327,A327=A328,A328=A329,A329=A330,A330=A331,A331=A332,A332=A333,A333=A334,A334=A335,A335=A336,A336=A337,A337=A338,A338=A339,A339=A340,A340=A341,A341=A342,A342=A343),IF(A343+1&gt;MATCH(0,Input_Lieferant!$B$9:$B$158,-1),"",A343+1),A343),"")</f>
        <v>16</v>
      </c>
      <c r="B344" s="164"/>
      <c r="C344" s="158" t="str">
        <f t="shared" si="10"/>
        <v>001</v>
      </c>
      <c r="D344" s="164"/>
      <c r="E344" s="164"/>
      <c r="F344" s="164" t="str">
        <f>IF(A344&lt;&gt;"", _xlfn.IFNA(INDEX(Input_Lieferant!$A$9:$AS$159,MATCH(A344,Input_Lieferant!$B$9:$B$158,0),MATCH(W344,Input_Lieferant!$A$8:$AS$8,0)),""), "")&amp;""</f>
        <v>CHF</v>
      </c>
      <c r="G344" s="164"/>
      <c r="H344" s="164"/>
      <c r="I344" s="164"/>
      <c r="J344" s="164"/>
      <c r="K344" s="164"/>
      <c r="L344" s="164"/>
      <c r="M344" s="164"/>
      <c r="N344" s="164"/>
      <c r="O344" s="164"/>
      <c r="P344" s="164"/>
      <c r="Q344" s="164"/>
      <c r="R344" s="164"/>
      <c r="S344" s="164"/>
      <c r="T344" s="164"/>
      <c r="U344" s="164"/>
      <c r="V344" s="164"/>
      <c r="W344" s="164" t="str">
        <f t="shared" ref="W344:W407" si="11">IF(A344&lt;&gt;"", W322&amp;"","")</f>
        <v>V_WAEHRUNG</v>
      </c>
      <c r="X344" s="164"/>
      <c r="Y344" s="164"/>
      <c r="Z344" s="164"/>
      <c r="AA344" s="164"/>
      <c r="AB344" s="164"/>
      <c r="AC344" s="164"/>
      <c r="AD344" s="164"/>
      <c r="AE344" s="164"/>
      <c r="AF344" s="164"/>
      <c r="AG344" s="164"/>
      <c r="AH344" s="164"/>
    </row>
    <row r="345" spans="1:34" x14ac:dyDescent="0.4">
      <c r="A345" s="164">
        <f>IFERROR(IF(AND(A323=A324,A324=A325,A325=A326,A326=A327,A327=A328,A328=A329,A329=A330,A330=A331,A331=A332,A332=A333,A333=A334,A334=A335,A335=A336,A336=A337,A337=A338,A338=A339,A339=A340,A340=A341,A341=A342,A342=A343,A343=A344),IF(A344+1&gt;MATCH(0,Input_Lieferant!$B$9:$B$158,-1),"",A344+1),A344),"")</f>
        <v>16</v>
      </c>
      <c r="B345" s="164"/>
      <c r="C345" s="158" t="str">
        <f t="shared" si="10"/>
        <v>001</v>
      </c>
      <c r="D345" s="164"/>
      <c r="E345" s="164"/>
      <c r="F345" s="164" t="str">
        <f>IF(A345&lt;&gt;"", _xlfn.IFNA(INDEX(Input_Lieferant!$A$9:$AS$159,MATCH(A345,Input_Lieferant!$B$9:$B$158,0),MATCH(W345,Input_Lieferant!$A$8:$AS$8,0)),""), "")&amp;""</f>
        <v>1</v>
      </c>
      <c r="G345" s="164"/>
      <c r="H345" s="164"/>
      <c r="I345" s="164"/>
      <c r="J345" s="164"/>
      <c r="K345" s="164"/>
      <c r="L345" s="164"/>
      <c r="M345" s="164"/>
      <c r="N345" s="164"/>
      <c r="O345" s="164"/>
      <c r="P345" s="164"/>
      <c r="Q345" s="164"/>
      <c r="R345" s="164"/>
      <c r="S345" s="164"/>
      <c r="T345" s="164"/>
      <c r="U345" s="164"/>
      <c r="V345" s="164"/>
      <c r="W345" s="164" t="str">
        <f t="shared" si="11"/>
        <v>V_PREISEINHEIT</v>
      </c>
      <c r="X345" s="164"/>
      <c r="Y345" s="164"/>
      <c r="Z345" s="164"/>
      <c r="AA345" s="164"/>
      <c r="AB345" s="164"/>
      <c r="AC345" s="164"/>
      <c r="AD345" s="164"/>
      <c r="AE345" s="164"/>
      <c r="AF345" s="164"/>
      <c r="AG345" s="164"/>
      <c r="AH345" s="164"/>
    </row>
    <row r="346" spans="1:34" x14ac:dyDescent="0.4">
      <c r="A346" s="164">
        <f>IFERROR(IF(AND(A324=A325,A325=A326,A326=A327,A327=A328,A328=A329,A329=A330,A330=A331,A331=A332,A332=A333,A333=A334,A334=A335,A335=A336,A336=A337,A337=A338,A338=A339,A339=A340,A340=A341,A341=A342,A342=A343,A343=A344,A344=A345),IF(A345+1&gt;MATCH(0,Input_Lieferant!$B$9:$B$158,-1),"",A345+1),A345),"")</f>
        <v>16</v>
      </c>
      <c r="B346" s="164"/>
      <c r="C346" s="158" t="str">
        <f t="shared" si="10"/>
        <v>001</v>
      </c>
      <c r="D346" s="164"/>
      <c r="E346" s="164"/>
      <c r="F346" s="164">
        <f ca="1">IF(A346&lt;&gt;"",NOW(),"")</f>
        <v>45712.652886458331</v>
      </c>
      <c r="G346" s="164"/>
      <c r="H346" s="164"/>
      <c r="I346" s="164"/>
      <c r="J346" s="164"/>
      <c r="K346" s="164"/>
      <c r="L346" s="164"/>
      <c r="M346" s="164"/>
      <c r="N346" s="164"/>
      <c r="O346" s="164"/>
      <c r="P346" s="164"/>
      <c r="Q346" s="164"/>
      <c r="R346" s="164"/>
      <c r="S346" s="164"/>
      <c r="T346" s="164"/>
      <c r="U346" s="164"/>
      <c r="V346" s="164"/>
      <c r="W346" s="164" t="str">
        <f t="shared" si="11"/>
        <v>V_GUELTIGAB</v>
      </c>
      <c r="X346" s="164"/>
      <c r="Y346" s="164"/>
      <c r="Z346" s="164"/>
      <c r="AA346" s="164"/>
      <c r="AB346" s="164"/>
      <c r="AC346" s="164"/>
      <c r="AD346" s="164"/>
      <c r="AE346" s="164"/>
      <c r="AF346" s="164"/>
      <c r="AG346" s="164"/>
      <c r="AH346" s="164"/>
    </row>
    <row r="347" spans="1:34" x14ac:dyDescent="0.4">
      <c r="A347" s="164">
        <f>IFERROR(IF(AND(A325=A326,A326=A327,A327=A328,A328=A329,A329=A330,A330=A331,A331=A332,A332=A333,A333=A334,A334=A335,A335=A336,A336=A337,A337=A338,A338=A339,A339=A340,A340=A341,A341=A342,A342=A343,A343=A344,A344=A345,A345=A346),IF(A346+1&gt;MATCH(0,Input_Lieferant!$B$9:$B$158,-1),"",A346+1),A346),"")</f>
        <v>16</v>
      </c>
      <c r="B347" s="164"/>
      <c r="C347" s="158" t="str">
        <f t="shared" si="10"/>
        <v>001</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V_MIET_RELEVANZ</v>
      </c>
      <c r="X347" s="164"/>
      <c r="Y347" s="164"/>
      <c r="Z347" s="164"/>
      <c r="AA347" s="164"/>
      <c r="AB347" s="164"/>
      <c r="AC347" s="164"/>
      <c r="AD347" s="164"/>
      <c r="AE347" s="164"/>
      <c r="AF347" s="164"/>
      <c r="AG347" s="164"/>
      <c r="AH347" s="164"/>
    </row>
    <row r="348" spans="1:34" x14ac:dyDescent="0.4">
      <c r="A348" s="164">
        <f>IFERROR(IF(AND(A326=A327,A327=A328,A328=A329,A329=A330,A330=A331,A331=A332,A332=A333,A333=A334,A334=A335,A335=A336,A336=A337,A337=A338,A338=A339,A339=A340,A340=A341,A341=A342,A342=A343,A343=A344,A344=A345,A345=A346,A346=A347),IF(A347+1&gt;MATCH(0,Input_Lieferant!$B$9:$B$158,-1),"",A347+1),A347),"")</f>
        <v>16</v>
      </c>
      <c r="B348" s="164"/>
      <c r="C348" s="158" t="str">
        <f t="shared" si="10"/>
        <v>001</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V_NACHSCHUBKLASSE</v>
      </c>
      <c r="X348" s="164"/>
      <c r="Y348" s="164"/>
      <c r="Z348" s="164"/>
      <c r="AA348" s="164"/>
      <c r="AB348" s="164"/>
      <c r="AC348" s="164"/>
      <c r="AD348" s="164"/>
      <c r="AE348" s="164"/>
      <c r="AF348" s="164"/>
      <c r="AG348" s="164"/>
      <c r="AH348" s="164"/>
    </row>
    <row r="349" spans="1:34" x14ac:dyDescent="0.4">
      <c r="A349" s="164">
        <f>IFERROR(IF(AND(A327=A328,A328=A329,A329=A330,A330=A331,A331=A332,A332=A333,A333=A334,A334=A335,A335=A336,A336=A337,A337=A338,A338=A339,A339=A340,A340=A341,A341=A342,A342=A343,A343=A344,A344=A345,A345=A346,A346=A347,A347=A348),IF(A348+1&gt;MATCH(0,Input_Lieferant!$B$9:$B$158,-1),"",A348+1),A348),"")</f>
        <v>16</v>
      </c>
      <c r="B349" s="164"/>
      <c r="C349" s="158" t="str">
        <f t="shared" si="10"/>
        <v>001</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V_LAGERFAEHIGKEIT</v>
      </c>
      <c r="X349" s="164"/>
      <c r="Y349" s="164"/>
      <c r="Z349" s="164"/>
      <c r="AA349" s="164"/>
      <c r="AB349" s="164"/>
      <c r="AC349" s="164"/>
      <c r="AD349" s="164"/>
      <c r="AE349" s="164"/>
      <c r="AF349" s="164"/>
      <c r="AG349" s="164"/>
      <c r="AH349" s="164"/>
    </row>
    <row r="350" spans="1:34" x14ac:dyDescent="0.4">
      <c r="A350" s="164">
        <f>IFERROR(IF(AND(A328=A329,A329=A330,A330=A331,A331=A332,A332=A333,A333=A334,A334=A335,A335=A336,A336=A337,A337=A338,A338=A339,A339=A340,A340=A341,A341=A342,A342=A343,A343=A344,A344=A345,A345=A346,A346=A347,A347=A348,A348=A349),IF(A349+1&gt;MATCH(0,Input_Lieferant!$B$9:$B$158,-1),"",A349+1),A349),"")</f>
        <v>16</v>
      </c>
      <c r="B350" s="164"/>
      <c r="C350" s="158" t="str">
        <f t="shared" si="10"/>
        <v>001</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V_BETRIEBSMITTEL</v>
      </c>
      <c r="X350" s="164"/>
      <c r="Y350" s="164"/>
      <c r="Z350" s="164"/>
      <c r="AA350" s="164"/>
      <c r="AB350" s="164"/>
      <c r="AC350" s="164"/>
      <c r="AD350" s="164"/>
      <c r="AE350" s="164"/>
      <c r="AF350" s="164"/>
      <c r="AG350" s="164"/>
      <c r="AH350" s="164"/>
    </row>
    <row r="351" spans="1:34" x14ac:dyDescent="0.4">
      <c r="A351" s="164">
        <f>IFERROR(IF(AND(A329=A330,A330=A331,A331=A332,A332=A333,A333=A334,A334=A335,A335=A336,A336=A337,A337=A338,A338=A339,A339=A340,A340=A341,A341=A342,A342=A343,A343=A344,A344=A345,A345=A346,A346=A347,A347=A348,A348=A349,A349=A350),IF(A350+1&gt;MATCH(0,Input_Lieferant!$B$9:$B$158,-1),"",A350+1),A350),"")</f>
        <v>16</v>
      </c>
      <c r="B351" s="164"/>
      <c r="C351" s="158" t="str">
        <f t="shared" si="10"/>
        <v>001</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V_SONDERBETRIEBSMITTEL_MKZ</v>
      </c>
      <c r="X351" s="164"/>
      <c r="Y351" s="164"/>
      <c r="Z351" s="164"/>
      <c r="AA351" s="164"/>
      <c r="AB351" s="164"/>
      <c r="AC351" s="164"/>
      <c r="AD351" s="164"/>
      <c r="AE351" s="164"/>
      <c r="AF351" s="164"/>
      <c r="AG351" s="164"/>
      <c r="AH351" s="164"/>
    </row>
    <row r="352" spans="1:34" x14ac:dyDescent="0.4">
      <c r="A352" s="164">
        <f>IFERROR(IF(AND(A330=A331,A331=A332,A332=A333,A333=A334,A334=A335,A335=A336,A336=A337,A337=A338,A338=A339,A339=A340,A340=A341,A341=A342,A342=A343,A343=A344,A344=A345,A345=A346,A346=A347,A347=A348,A348=A349,A349=A350,A350=A351),IF(A351+1&gt;MATCH(0,Input_Lieferant!$B$9:$B$158,-1),"",A351+1),A351),"")</f>
        <v>16</v>
      </c>
      <c r="B352" s="164"/>
      <c r="C352" s="158" t="str">
        <f t="shared" si="10"/>
        <v>001</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V_SONDERBETRIEBSMITTEL_PRD</v>
      </c>
      <c r="X352" s="164"/>
      <c r="Y352" s="164"/>
      <c r="Z352" s="164"/>
      <c r="AA352" s="164"/>
      <c r="AB352" s="164"/>
      <c r="AC352" s="164"/>
      <c r="AD352" s="164"/>
      <c r="AE352" s="164"/>
      <c r="AF352" s="164"/>
      <c r="AG352" s="164"/>
      <c r="AH352" s="164"/>
    </row>
    <row r="353" spans="1:34" x14ac:dyDescent="0.4">
      <c r="A353" s="164">
        <f>IFERROR(IF(AND(A331=A332,A332=A333,A333=A334,A334=A335,A335=A336,A336=A337,A337=A338,A338=A339,A339=A340,A340=A341,A341=A342,A342=A343,A343=A344,A344=A345,A345=A346,A346=A347,A347=A348,A348=A349,A349=A350,A350=A351,A351=A352),IF(A352+1&gt;MATCH(0,Input_Lieferant!$B$9:$B$158,-1),"",A352+1),A352),"")</f>
        <v>16</v>
      </c>
      <c r="B353" s="164"/>
      <c r="C353" s="158" t="str">
        <f t="shared" si="10"/>
        <v>001</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V_SONDERBETRIEBSMITTEL_TRP</v>
      </c>
      <c r="X353" s="164"/>
      <c r="Y353" s="164"/>
      <c r="Z353" s="164"/>
      <c r="AA353" s="164"/>
      <c r="AB353" s="164"/>
      <c r="AC353" s="164"/>
      <c r="AD353" s="164"/>
      <c r="AE353" s="164"/>
      <c r="AF353" s="164"/>
      <c r="AG353" s="164"/>
      <c r="AH353" s="164"/>
    </row>
    <row r="354" spans="1:34" x14ac:dyDescent="0.4">
      <c r="A354" s="164">
        <f>IFERROR(IF(AND(A332=A333,A333=A334,A334=A335,A335=A336,A336=A337,A337=A338,A338=A339,A339=A340,A340=A341,A341=A342,A342=A343,A343=A344,A344=A345,A345=A346,A346=A347,A347=A348,A348=A349,A349=A350,A350=A351,A351=A352,A352=A353),IF(A353+1&gt;MATCH(0,Input_Lieferant!$B$9:$B$158,-1),"",A353+1),A353),"")</f>
        <v>17</v>
      </c>
      <c r="B354" s="164"/>
      <c r="C354" s="158" t="str">
        <f t="shared" si="10"/>
        <v>001</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V_A_NUMMER</v>
      </c>
      <c r="X354" s="164"/>
      <c r="Y354" s="164"/>
      <c r="Z354" s="164"/>
      <c r="AA354" s="164"/>
      <c r="AB354" s="164"/>
      <c r="AC354" s="164"/>
      <c r="AD354" s="164"/>
      <c r="AE354" s="164"/>
      <c r="AF354" s="164"/>
      <c r="AG354" s="164"/>
      <c r="AH354" s="164"/>
    </row>
    <row r="355" spans="1:34" x14ac:dyDescent="0.4">
      <c r="A355" s="164">
        <f>IFERROR(IF(AND(A333=A334,A334=A335,A335=A336,A336=A337,A337=A338,A338=A339,A339=A340,A340=A341,A341=A342,A342=A343,A343=A344,A344=A345,A345=A346,A346=A347,A347=A348,A348=A349,A349=A350,A350=A351,A351=A352,A352=A353,A353=A354),IF(A354+1&gt;MATCH(0,Input_Lieferant!$B$9:$B$158,-1),"",A354+1),A354),"")</f>
        <v>17</v>
      </c>
      <c r="B355" s="164"/>
      <c r="C355" s="158" t="str">
        <f t="shared" si="10"/>
        <v>001</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V_REVFREMD</v>
      </c>
      <c r="X355" s="164"/>
      <c r="Y355" s="164"/>
      <c r="Z355" s="164"/>
      <c r="AA355" s="164"/>
      <c r="AB355" s="164"/>
      <c r="AC355" s="164"/>
      <c r="AD355" s="164"/>
      <c r="AE355" s="164"/>
      <c r="AF355" s="164"/>
      <c r="AG355" s="164"/>
      <c r="AH355" s="164"/>
    </row>
    <row r="356" spans="1:34" x14ac:dyDescent="0.4">
      <c r="A356" s="164">
        <f>IFERROR(IF(AND(A334=A335,A335=A336,A336=A337,A337=A338,A338=A339,A339=A340,A340=A341,A341=A342,A342=A343,A343=A344,A344=A345,A345=A346,A346=A347,A347=A348,A348=A349,A349=A350,A350=A351,A351=A352,A352=A353,A353=A354,A354=A355),IF(A355+1&gt;MATCH(0,Input_Lieferant!$B$9:$B$158,-1),"",A355+1),A355),"")</f>
        <v>17</v>
      </c>
      <c r="B356" s="164"/>
      <c r="C356" s="158" t="str">
        <f t="shared" si="10"/>
        <v>001</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V_REVEIGEN</v>
      </c>
      <c r="X356" s="164"/>
      <c r="Y356" s="164"/>
      <c r="Z356" s="164"/>
      <c r="AA356" s="164"/>
      <c r="AB356" s="164"/>
      <c r="AC356" s="164"/>
      <c r="AD356" s="164"/>
      <c r="AE356" s="164"/>
      <c r="AF356" s="164"/>
      <c r="AG356" s="164"/>
      <c r="AH356" s="164"/>
    </row>
    <row r="357" spans="1:34" x14ac:dyDescent="0.4">
      <c r="A357" s="164">
        <f>IFERROR(IF(AND(A335=A336,A336=A337,A337=A338,A338=A339,A339=A340,A340=A341,A341=A342,A342=A343,A343=A344,A344=A345,A345=A346,A346=A347,A347=A348,A348=A349,A349=A350,A350=A351,A351=A352,A352=A353,A353=A354,A354=A355,A355=A356),IF(A356+1&gt;MATCH(0,Input_Lieferant!$B$9:$B$158,-1),"",A356+1),A356),"")</f>
        <v>17</v>
      </c>
      <c r="B357" s="164"/>
      <c r="C357" s="158" t="str">
        <f t="shared" si="10"/>
        <v>001</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V_SYSTEMMANAGER</v>
      </c>
      <c r="X357" s="164"/>
      <c r="Y357" s="164"/>
      <c r="Z357" s="164"/>
      <c r="AA357" s="164"/>
      <c r="AB357" s="164"/>
      <c r="AC357" s="164"/>
      <c r="AD357" s="164"/>
      <c r="AE357" s="164"/>
      <c r="AF357" s="164"/>
      <c r="AG357" s="164"/>
      <c r="AH357" s="164"/>
    </row>
    <row r="358" spans="1:34" x14ac:dyDescent="0.4">
      <c r="A358" s="164">
        <f>IFERROR(IF(AND(A336=A337,A337=A338,A338=A339,A339=A340,A340=A341,A341=A342,A342=A343,A343=A344,A344=A345,A345=A346,A346=A347,A347=A348,A348=A349,A349=A350,A350=A351,A351=A352,A352=A353,A353=A354,A354=A355,A355=A356,A356=A357),IF(A357+1&gt;MATCH(0,Input_Lieferant!$B$9:$B$158,-1),"",A357+1),A357),"")</f>
        <v>17</v>
      </c>
      <c r="B358" s="164"/>
      <c r="C358" s="158" t="str">
        <f t="shared" si="10"/>
        <v>001</v>
      </c>
      <c r="D358" s="164"/>
      <c r="E358" s="164"/>
      <c r="F358" s="164" t="str">
        <f>IF(A358&lt;&gt;"", _xlfn.IFNA(INDEX(Grunddaten!$A$9:$S$159,MATCH(A358,Input_Lieferant!$B$9:$B$158,0),MATCH(W358,Grunddaten!$A$8:$M$8,0)),""), "")&amp;""</f>
        <v>U</v>
      </c>
      <c r="G358" s="164"/>
      <c r="H358" s="164"/>
      <c r="I358" s="164"/>
      <c r="J358" s="164"/>
      <c r="K358" s="164"/>
      <c r="L358" s="164"/>
      <c r="M358" s="164"/>
      <c r="N358" s="164"/>
      <c r="O358" s="164"/>
      <c r="P358" s="164"/>
      <c r="Q358" s="164"/>
      <c r="R358" s="164"/>
      <c r="S358" s="164"/>
      <c r="T358" s="164"/>
      <c r="U358" s="164"/>
      <c r="V358" s="164"/>
      <c r="W358" s="164" t="str">
        <f t="shared" si="11"/>
        <v>V_UEBERSETZUNG</v>
      </c>
      <c r="X358" s="164"/>
      <c r="Y358" s="164"/>
      <c r="Z358" s="164"/>
      <c r="AA358" s="164"/>
      <c r="AB358" s="164"/>
      <c r="AC358" s="164"/>
      <c r="AD358" s="164"/>
      <c r="AE358" s="164"/>
      <c r="AF358" s="164"/>
      <c r="AG358" s="164"/>
      <c r="AH358" s="164"/>
    </row>
    <row r="359" spans="1:34" x14ac:dyDescent="0.4">
      <c r="A359" s="164">
        <f>IFERROR(IF(AND(A337=A338,A338=A339,A339=A340,A340=A341,A341=A342,A342=A343,A343=A344,A344=A345,A345=A346,A346=A347,A347=A348,A348=A349,A349=A350,A350=A351,A351=A352,A352=A353,A353=A354,A354=A355,A355=A356,A356=A357,A357=A358),IF(A358+1&gt;MATCH(0,Input_Lieferant!$B$9:$B$158,-1),"",A358+1),A358),"")</f>
        <v>17</v>
      </c>
      <c r="B359" s="164"/>
      <c r="C359" s="158" t="str">
        <f t="shared" si="10"/>
        <v>001</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V_KENNZIFFER</v>
      </c>
      <c r="X359" s="164"/>
      <c r="Y359" s="164"/>
      <c r="Z359" s="164"/>
      <c r="AA359" s="164"/>
      <c r="AB359" s="164"/>
      <c r="AC359" s="164"/>
      <c r="AD359" s="164"/>
      <c r="AE359" s="164"/>
      <c r="AF359" s="164"/>
      <c r="AG359" s="164"/>
      <c r="AH359" s="164"/>
    </row>
    <row r="360" spans="1:34" x14ac:dyDescent="0.4">
      <c r="A360" s="164">
        <f>IFERROR(IF(AND(A338=A339,A339=A340,A340=A341,A341=A342,A342=A343,A343=A344,A344=A345,A345=A346,A346=A347,A347=A348,A348=A349,A349=A350,A350=A351,A351=A352,A352=A353,A353=A354,A354=A355,A355=A356,A356=A357,A357=A358,A358=A359),IF(A359+1&gt;MATCH(0,Input_Lieferant!$B$9:$B$158,-1),"",A359+1),A359),"")</f>
        <v>17</v>
      </c>
      <c r="B360" s="164"/>
      <c r="C360" s="158" t="str">
        <f t="shared" si="10"/>
        <v>001</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V_NEXT_HIGHER</v>
      </c>
      <c r="X360" s="164"/>
      <c r="Y360" s="164"/>
      <c r="Z360" s="164"/>
      <c r="AA360" s="164"/>
      <c r="AB360" s="164"/>
      <c r="AC360" s="164"/>
      <c r="AD360" s="164"/>
      <c r="AE360" s="164"/>
      <c r="AF360" s="164"/>
      <c r="AG360" s="164"/>
      <c r="AH360" s="164"/>
    </row>
    <row r="361" spans="1:34" x14ac:dyDescent="0.4">
      <c r="A361" s="164">
        <f>IFERROR(IF(AND(A339=A340,A340=A341,A341=A342,A342=A343,A343=A344,A344=A345,A345=A346,A346=A347,A347=A348,A348=A349,A349=A350,A350=A351,A351=A352,A352=A353,A353=A354,A354=A355,A355=A356,A356=A357,A357=A358,A358=A359,A359=A360),IF(A360+1&gt;MATCH(0,Input_Lieferant!$B$9:$B$158,-1),"",A360+1),A360),"")</f>
        <v>17</v>
      </c>
      <c r="B361" s="164"/>
      <c r="C361" s="158" t="str">
        <f t="shared" si="10"/>
        <v>001</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V_ZERTFLUG</v>
      </c>
      <c r="X361" s="164"/>
      <c r="Y361" s="164"/>
      <c r="Z361" s="164"/>
      <c r="AA361" s="164"/>
      <c r="AB361" s="164"/>
      <c r="AC361" s="164"/>
      <c r="AD361" s="164"/>
      <c r="AE361" s="164"/>
      <c r="AF361" s="164"/>
      <c r="AG361" s="164"/>
      <c r="AH361" s="164"/>
    </row>
    <row r="362" spans="1:34" x14ac:dyDescent="0.4">
      <c r="A362" s="164">
        <f>IFERROR(IF(AND(A340=A341,A341=A342,A342=A343,A343=A344,A344=A345,A345=A346,A346=A347,A347=A348,A348=A349,A349=A350,A350=A351,A351=A352,A352=A353,A353=A354,A354=A355,A355=A356,A356=A357,A357=A358,A358=A359,A359=A360,A360=A361),IF(A361+1&gt;MATCH(0,Input_Lieferant!$B$9:$B$158,-1),"",A361+1),A361),"")</f>
        <v>17</v>
      </c>
      <c r="B362" s="164"/>
      <c r="C362" s="158" t="str">
        <f t="shared" si="10"/>
        <v>001</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V_APM</v>
      </c>
      <c r="X362" s="164"/>
      <c r="Y362" s="164"/>
      <c r="Z362" s="164"/>
      <c r="AA362" s="164"/>
      <c r="AB362" s="164"/>
      <c r="AC362" s="164"/>
      <c r="AD362" s="164"/>
      <c r="AE362" s="164"/>
      <c r="AF362" s="164"/>
      <c r="AG362" s="164"/>
      <c r="AH362" s="164"/>
    </row>
    <row r="363" spans="1:34" x14ac:dyDescent="0.4">
      <c r="A363" s="164">
        <f>IFERROR(IF(AND(A341=A342,A342=A343,A343=A344,A344=A345,A345=A346,A346=A347,A347=A348,A348=A349,A349=A350,A350=A351,A351=A352,A352=A353,A353=A354,A354=A355,A355=A356,A356=A357,A357=A358,A358=A359,A359=A360,A360=A361,A361=A362),IF(A362+1&gt;MATCH(0,Input_Lieferant!$B$9:$B$158,-1),"",A362+1),A362),"")</f>
        <v>17</v>
      </c>
      <c r="B363" s="164"/>
      <c r="C363" s="158" t="str">
        <f t="shared" si="10"/>
        <v>001</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V_CHEOPS</v>
      </c>
      <c r="X363" s="164"/>
      <c r="Y363" s="164"/>
      <c r="Z363" s="164"/>
      <c r="AA363" s="164"/>
      <c r="AB363" s="164"/>
      <c r="AC363" s="164"/>
      <c r="AD363" s="164"/>
      <c r="AE363" s="164"/>
      <c r="AF363" s="164"/>
      <c r="AG363" s="164"/>
      <c r="AH363" s="164"/>
    </row>
    <row r="364" spans="1:34" x14ac:dyDescent="0.4">
      <c r="A364" s="164">
        <f>IFERROR(IF(AND(A342=A343,A343=A344,A344=A345,A345=A346,A346=A347,A347=A348,A348=A349,A349=A350,A350=A351,A351=A352,A352=A353,A353=A354,A354=A355,A355=A356,A356=A357,A357=A358,A358=A359,A359=A360,A360=A361,A361=A362,A362=A363),IF(A363+1&gt;MATCH(0,Input_Lieferant!$B$9:$B$158,-1),"",A363+1),A363),"")</f>
        <v>17</v>
      </c>
      <c r="B364" s="164"/>
      <c r="C364" s="158" t="str">
        <f t="shared" si="10"/>
        <v>001</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V_SVSAA</v>
      </c>
      <c r="X364" s="164"/>
      <c r="Y364" s="164"/>
      <c r="Z364" s="164"/>
      <c r="AA364" s="164"/>
      <c r="AB364" s="164"/>
      <c r="AC364" s="164"/>
      <c r="AD364" s="164"/>
      <c r="AE364" s="164"/>
      <c r="AF364" s="164"/>
      <c r="AG364" s="164"/>
      <c r="AH364" s="164"/>
    </row>
    <row r="365" spans="1:34" x14ac:dyDescent="0.4">
      <c r="A365" s="164">
        <f>IFERROR(IF(AND(A343=A344,A344=A345,A345=A346,A346=A347,A347=A348,A348=A349,A349=A350,A350=A351,A351=A352,A352=A353,A353=A354,A354=A355,A355=A356,A356=A357,A357=A358,A358=A359,A359=A360,A360=A361,A361=A362,A362=A363,A363=A364),IF(A364+1&gt;MATCH(0,Input_Lieferant!$B$9:$B$158,-1),"",A364+1),A364),"")</f>
        <v>17</v>
      </c>
      <c r="B365" s="164"/>
      <c r="C365" s="158" t="str">
        <f t="shared" si="10"/>
        <v>001</v>
      </c>
      <c r="D365" s="164"/>
      <c r="E365" s="164"/>
      <c r="F365" s="164" t="str">
        <f>IF(A365&lt;&gt;"", IFERROR(ROUND(INDEX(Input_Lieferant!$A$9:$AS$159,MATCH(A365,Input_Lieferant!$B$9:$B$158,0),MATCH(W365,Input_Lieferant!$A$8:$AS$8,0)),2),""), "")&amp;""</f>
        <v>200</v>
      </c>
      <c r="G365" s="164"/>
      <c r="H365" s="164"/>
      <c r="I365" s="164"/>
      <c r="J365" s="164"/>
      <c r="K365" s="164"/>
      <c r="L365" s="164"/>
      <c r="M365" s="164"/>
      <c r="N365" s="164"/>
      <c r="O365" s="164"/>
      <c r="P365" s="164"/>
      <c r="Q365" s="164"/>
      <c r="R365" s="164"/>
      <c r="S365" s="164"/>
      <c r="T365" s="164"/>
      <c r="U365" s="164"/>
      <c r="V365" s="164"/>
      <c r="W365" s="164" t="str">
        <f t="shared" si="11"/>
        <v>V_BEWERTUNGSPREIS</v>
      </c>
      <c r="X365" s="164"/>
      <c r="Y365" s="164"/>
      <c r="Z365" s="164"/>
      <c r="AA365" s="164"/>
      <c r="AB365" s="164"/>
      <c r="AC365" s="164"/>
      <c r="AD365" s="164"/>
      <c r="AE365" s="164"/>
      <c r="AF365" s="164"/>
      <c r="AG365" s="164"/>
      <c r="AH365" s="164"/>
    </row>
    <row r="366" spans="1:34" x14ac:dyDescent="0.4">
      <c r="A366" s="164">
        <f>IFERROR(IF(AND(A344=A345,A345=A346,A346=A347,A347=A348,A348=A349,A349=A350,A350=A351,A351=A352,A352=A353,A353=A354,A354=A355,A355=A356,A356=A357,A357=A358,A358=A359,A359=A360,A360=A361,A361=A362,A362=A363,A363=A364,A364=A365),IF(A365+1&gt;MATCH(0,Input_Lieferant!$B$9:$B$158,-1),"",A365+1),A365),"")</f>
        <v>17</v>
      </c>
      <c r="B366" s="164"/>
      <c r="C366" s="158" t="str">
        <f t="shared" si="10"/>
        <v>001</v>
      </c>
      <c r="D366" s="164"/>
      <c r="E366" s="164"/>
      <c r="F366" s="164" t="str">
        <f>IF(A366&lt;&gt;"", _xlfn.IFNA(INDEX(Input_Lieferant!$A$9:$AS$159,MATCH(A366,Input_Lieferant!$B$9:$B$158,0),MATCH(W366,Input_Lieferant!$A$8:$AS$8,0)),""), "")&amp;""</f>
        <v>CHF</v>
      </c>
      <c r="G366" s="164"/>
      <c r="H366" s="164"/>
      <c r="I366" s="164"/>
      <c r="J366" s="164"/>
      <c r="K366" s="164"/>
      <c r="L366" s="164"/>
      <c r="M366" s="164"/>
      <c r="N366" s="164"/>
      <c r="O366" s="164"/>
      <c r="P366" s="164"/>
      <c r="Q366" s="164"/>
      <c r="R366" s="164"/>
      <c r="S366" s="164"/>
      <c r="T366" s="164"/>
      <c r="U366" s="164"/>
      <c r="V366" s="164"/>
      <c r="W366" s="164" t="str">
        <f t="shared" si="11"/>
        <v>V_WAEHRUNG</v>
      </c>
      <c r="X366" s="164"/>
      <c r="Y366" s="164"/>
      <c r="Z366" s="164"/>
      <c r="AA366" s="164"/>
      <c r="AB366" s="164"/>
      <c r="AC366" s="164"/>
      <c r="AD366" s="164"/>
      <c r="AE366" s="164"/>
      <c r="AF366" s="164"/>
      <c r="AG366" s="164"/>
      <c r="AH366" s="164"/>
    </row>
    <row r="367" spans="1:34" x14ac:dyDescent="0.4">
      <c r="A367" s="164">
        <f>IFERROR(IF(AND(A345=A346,A346=A347,A347=A348,A348=A349,A349=A350,A350=A351,A351=A352,A352=A353,A353=A354,A354=A355,A355=A356,A356=A357,A357=A358,A358=A359,A359=A360,A360=A361,A361=A362,A362=A363,A363=A364,A364=A365,A365=A366),IF(A366+1&gt;MATCH(0,Input_Lieferant!$B$9:$B$158,-1),"",A366+1),A366),"")</f>
        <v>17</v>
      </c>
      <c r="B367" s="164"/>
      <c r="C367" s="158" t="str">
        <f t="shared" si="10"/>
        <v>001</v>
      </c>
      <c r="D367" s="164"/>
      <c r="E367" s="164"/>
      <c r="F367" s="164" t="str">
        <f>IF(A367&lt;&gt;"", _xlfn.IFNA(INDEX(Input_Lieferant!$A$9:$AS$159,MATCH(A367,Input_Lieferant!$B$9:$B$158,0),MATCH(W367,Input_Lieferant!$A$8:$AS$8,0)),""), "")&amp;""</f>
        <v>1</v>
      </c>
      <c r="G367" s="164"/>
      <c r="H367" s="164"/>
      <c r="I367" s="164"/>
      <c r="J367" s="164"/>
      <c r="K367" s="164"/>
      <c r="L367" s="164"/>
      <c r="M367" s="164"/>
      <c r="N367" s="164"/>
      <c r="O367" s="164"/>
      <c r="P367" s="164"/>
      <c r="Q367" s="164"/>
      <c r="R367" s="164"/>
      <c r="S367" s="164"/>
      <c r="T367" s="164"/>
      <c r="U367" s="164"/>
      <c r="V367" s="164"/>
      <c r="W367" s="164" t="str">
        <f t="shared" si="11"/>
        <v>V_PREISEINHEIT</v>
      </c>
      <c r="X367" s="164"/>
      <c r="Y367" s="164"/>
      <c r="Z367" s="164"/>
      <c r="AA367" s="164"/>
      <c r="AB367" s="164"/>
      <c r="AC367" s="164"/>
      <c r="AD367" s="164"/>
      <c r="AE367" s="164"/>
      <c r="AF367" s="164"/>
      <c r="AG367" s="164"/>
      <c r="AH367" s="164"/>
    </row>
    <row r="368" spans="1:34" x14ac:dyDescent="0.4">
      <c r="A368" s="164">
        <f>IFERROR(IF(AND(A346=A347,A347=A348,A348=A349,A349=A350,A350=A351,A351=A352,A352=A353,A353=A354,A354=A355,A355=A356,A356=A357,A357=A358,A358=A359,A359=A360,A360=A361,A361=A362,A362=A363,A363=A364,A364=A365,A365=A366,A366=A367),IF(A367+1&gt;MATCH(0,Input_Lieferant!$B$9:$B$158,-1),"",A367+1),A367),"")</f>
        <v>17</v>
      </c>
      <c r="B368" s="164"/>
      <c r="C368" s="158" t="str">
        <f t="shared" si="10"/>
        <v>001</v>
      </c>
      <c r="D368" s="164"/>
      <c r="E368" s="164"/>
      <c r="F368" s="164">
        <f ca="1">IF(A368&lt;&gt;"",NOW(),"")</f>
        <v>45712.652886458331</v>
      </c>
      <c r="G368" s="164"/>
      <c r="H368" s="164"/>
      <c r="I368" s="164"/>
      <c r="J368" s="164"/>
      <c r="K368" s="164"/>
      <c r="L368" s="164"/>
      <c r="M368" s="164"/>
      <c r="N368" s="164"/>
      <c r="O368" s="164"/>
      <c r="P368" s="164"/>
      <c r="Q368" s="164"/>
      <c r="R368" s="164"/>
      <c r="S368" s="164"/>
      <c r="T368" s="164"/>
      <c r="U368" s="164"/>
      <c r="V368" s="164"/>
      <c r="W368" s="164" t="str">
        <f t="shared" si="11"/>
        <v>V_GUELTIGAB</v>
      </c>
      <c r="X368" s="164"/>
      <c r="Y368" s="164"/>
      <c r="Z368" s="164"/>
      <c r="AA368" s="164"/>
      <c r="AB368" s="164"/>
      <c r="AC368" s="164"/>
      <c r="AD368" s="164"/>
      <c r="AE368" s="164"/>
      <c r="AF368" s="164"/>
      <c r="AG368" s="164"/>
      <c r="AH368" s="164"/>
    </row>
    <row r="369" spans="1:34" x14ac:dyDescent="0.4">
      <c r="A369" s="164">
        <f>IFERROR(IF(AND(A347=A348,A348=A349,A349=A350,A350=A351,A351=A352,A352=A353,A353=A354,A354=A355,A355=A356,A356=A357,A357=A358,A358=A359,A359=A360,A360=A361,A361=A362,A362=A363,A363=A364,A364=A365,A365=A366,A366=A367,A367=A368),IF(A368+1&gt;MATCH(0,Input_Lieferant!$B$9:$B$158,-1),"",A368+1),A368),"")</f>
        <v>17</v>
      </c>
      <c r="B369" s="164"/>
      <c r="C369" s="158" t="str">
        <f t="shared" si="10"/>
        <v>001</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V_MIET_RELEVANZ</v>
      </c>
      <c r="X369" s="164"/>
      <c r="Y369" s="164"/>
      <c r="Z369" s="164"/>
      <c r="AA369" s="164"/>
      <c r="AB369" s="164"/>
      <c r="AC369" s="164"/>
      <c r="AD369" s="164"/>
      <c r="AE369" s="164"/>
      <c r="AF369" s="164"/>
      <c r="AG369" s="164"/>
      <c r="AH369" s="164"/>
    </row>
    <row r="370" spans="1:34" x14ac:dyDescent="0.4">
      <c r="A370" s="164">
        <f>IFERROR(IF(AND(A348=A349,A349=A350,A350=A351,A351=A352,A352=A353,A353=A354,A354=A355,A355=A356,A356=A357,A357=A358,A358=A359,A359=A360,A360=A361,A361=A362,A362=A363,A363=A364,A364=A365,A365=A366,A366=A367,A367=A368,A368=A369),IF(A369+1&gt;MATCH(0,Input_Lieferant!$B$9:$B$158,-1),"",A369+1),A369),"")</f>
        <v>17</v>
      </c>
      <c r="B370" s="164"/>
      <c r="C370" s="158" t="str">
        <f t="shared" si="10"/>
        <v>001</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V_NACHSCHUBKLASSE</v>
      </c>
      <c r="X370" s="164"/>
      <c r="Y370" s="164"/>
      <c r="Z370" s="164"/>
      <c r="AA370" s="164"/>
      <c r="AB370" s="164"/>
      <c r="AC370" s="164"/>
      <c r="AD370" s="164"/>
      <c r="AE370" s="164"/>
      <c r="AF370" s="164"/>
      <c r="AG370" s="164"/>
      <c r="AH370" s="164"/>
    </row>
    <row r="371" spans="1:34" x14ac:dyDescent="0.4">
      <c r="A371" s="164">
        <f>IFERROR(IF(AND(A349=A350,A350=A351,A351=A352,A352=A353,A353=A354,A354=A355,A355=A356,A356=A357,A357=A358,A358=A359,A359=A360,A360=A361,A361=A362,A362=A363,A363=A364,A364=A365,A365=A366,A366=A367,A367=A368,A368=A369,A369=A370),IF(A370+1&gt;MATCH(0,Input_Lieferant!$B$9:$B$158,-1),"",A370+1),A370),"")</f>
        <v>17</v>
      </c>
      <c r="B371" s="164"/>
      <c r="C371" s="158" t="str">
        <f t="shared" si="10"/>
        <v>001</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V_LAGERFAEHIGKEIT</v>
      </c>
      <c r="X371" s="164"/>
      <c r="Y371" s="164"/>
      <c r="Z371" s="164"/>
      <c r="AA371" s="164"/>
      <c r="AB371" s="164"/>
      <c r="AC371" s="164"/>
      <c r="AD371" s="164"/>
      <c r="AE371" s="164"/>
      <c r="AF371" s="164"/>
      <c r="AG371" s="164"/>
      <c r="AH371" s="164"/>
    </row>
    <row r="372" spans="1:34" x14ac:dyDescent="0.4">
      <c r="A372" s="164">
        <f>IFERROR(IF(AND(A350=A351,A351=A352,A352=A353,A353=A354,A354=A355,A355=A356,A356=A357,A357=A358,A358=A359,A359=A360,A360=A361,A361=A362,A362=A363,A363=A364,A364=A365,A365=A366,A366=A367,A367=A368,A368=A369,A369=A370,A370=A371),IF(A371+1&gt;MATCH(0,Input_Lieferant!$B$9:$B$158,-1),"",A371+1),A371),"")</f>
        <v>17</v>
      </c>
      <c r="B372" s="164"/>
      <c r="C372" s="158" t="str">
        <f t="shared" si="10"/>
        <v>001</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V_BETRIEBSMITTEL</v>
      </c>
      <c r="X372" s="164"/>
      <c r="Y372" s="164"/>
      <c r="Z372" s="164"/>
      <c r="AA372" s="164"/>
      <c r="AB372" s="164"/>
      <c r="AC372" s="164"/>
      <c r="AD372" s="164"/>
      <c r="AE372" s="164"/>
      <c r="AF372" s="164"/>
      <c r="AG372" s="164"/>
      <c r="AH372" s="164"/>
    </row>
    <row r="373" spans="1:34" x14ac:dyDescent="0.4">
      <c r="A373" s="164">
        <f>IFERROR(IF(AND(A351=A352,A352=A353,A353=A354,A354=A355,A355=A356,A356=A357,A357=A358,A358=A359,A359=A360,A360=A361,A361=A362,A362=A363,A363=A364,A364=A365,A365=A366,A366=A367,A367=A368,A368=A369,A369=A370,A370=A371,A371=A372),IF(A372+1&gt;MATCH(0,Input_Lieferant!$B$9:$B$158,-1),"",A372+1),A372),"")</f>
        <v>17</v>
      </c>
      <c r="B373" s="164"/>
      <c r="C373" s="158" t="str">
        <f t="shared" si="10"/>
        <v>001</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V_SONDERBETRIEBSMITTEL_MKZ</v>
      </c>
      <c r="X373" s="164"/>
      <c r="Y373" s="164"/>
      <c r="Z373" s="164"/>
      <c r="AA373" s="164"/>
      <c r="AB373" s="164"/>
      <c r="AC373" s="164"/>
      <c r="AD373" s="164"/>
      <c r="AE373" s="164"/>
      <c r="AF373" s="164"/>
      <c r="AG373" s="164"/>
      <c r="AH373" s="164"/>
    </row>
    <row r="374" spans="1:34" x14ac:dyDescent="0.4">
      <c r="A374" s="164">
        <f>IFERROR(IF(AND(A352=A353,A353=A354,A354=A355,A355=A356,A356=A357,A357=A358,A358=A359,A359=A360,A360=A361,A361=A362,A362=A363,A363=A364,A364=A365,A365=A366,A366=A367,A367=A368,A368=A369,A369=A370,A370=A371,A371=A372,A372=A373),IF(A373+1&gt;MATCH(0,Input_Lieferant!$B$9:$B$158,-1),"",A373+1),A373),"")</f>
        <v>17</v>
      </c>
      <c r="B374" s="164"/>
      <c r="C374" s="158" t="str">
        <f t="shared" si="10"/>
        <v>001</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V_SONDERBETRIEBSMITTEL_PRD</v>
      </c>
      <c r="X374" s="164"/>
      <c r="Y374" s="164"/>
      <c r="Z374" s="164"/>
      <c r="AA374" s="164"/>
      <c r="AB374" s="164"/>
      <c r="AC374" s="164"/>
      <c r="AD374" s="164"/>
      <c r="AE374" s="164"/>
      <c r="AF374" s="164"/>
      <c r="AG374" s="164"/>
      <c r="AH374" s="164"/>
    </row>
    <row r="375" spans="1:34" x14ac:dyDescent="0.4">
      <c r="A375" s="164">
        <f>IFERROR(IF(AND(A353=A354,A354=A355,A355=A356,A356=A357,A357=A358,A358=A359,A359=A360,A360=A361,A361=A362,A362=A363,A363=A364,A364=A365,A365=A366,A366=A367,A367=A368,A368=A369,A369=A370,A370=A371,A371=A372,A372=A373,A373=A374),IF(A374+1&gt;MATCH(0,Input_Lieferant!$B$9:$B$158,-1),"",A374+1),A374),"")</f>
        <v>17</v>
      </c>
      <c r="B375" s="164"/>
      <c r="C375" s="158" t="str">
        <f t="shared" si="10"/>
        <v>001</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V_SONDERBETRIEBSMITTEL_TRP</v>
      </c>
      <c r="X375" s="164"/>
      <c r="Y375" s="164"/>
      <c r="Z375" s="164"/>
      <c r="AA375" s="164"/>
      <c r="AB375" s="164"/>
      <c r="AC375" s="164"/>
      <c r="AD375" s="164"/>
      <c r="AE375" s="164"/>
      <c r="AF375" s="164"/>
      <c r="AG375" s="164"/>
      <c r="AH375" s="164"/>
    </row>
    <row r="376" spans="1:34" x14ac:dyDescent="0.4">
      <c r="A376" s="164">
        <f>IFERROR(IF(AND(A354=A355,A355=A356,A356=A357,A357=A358,A358=A359,A359=A360,A360=A361,A361=A362,A362=A363,A363=A364,A364=A365,A365=A366,A366=A367,A367=A368,A368=A369,A369=A370,A370=A371,A371=A372,A372=A373,A373=A374,A374=A375),IF(A375+1&gt;MATCH(0,Input_Lieferant!$B$9:$B$158,-1),"",A375+1),A375),"")</f>
        <v>18</v>
      </c>
      <c r="B376" s="164"/>
      <c r="C376" s="158" t="str">
        <f t="shared" si="10"/>
        <v>001</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V_A_NUMMER</v>
      </c>
      <c r="X376" s="164"/>
      <c r="Y376" s="164"/>
      <c r="Z376" s="164"/>
      <c r="AA376" s="164"/>
      <c r="AB376" s="164"/>
      <c r="AC376" s="164"/>
      <c r="AD376" s="164"/>
      <c r="AE376" s="164"/>
      <c r="AF376" s="164"/>
      <c r="AG376" s="164"/>
      <c r="AH376" s="164"/>
    </row>
    <row r="377" spans="1:34" x14ac:dyDescent="0.4">
      <c r="A377" s="164">
        <f>IFERROR(IF(AND(A355=A356,A356=A357,A357=A358,A358=A359,A359=A360,A360=A361,A361=A362,A362=A363,A363=A364,A364=A365,A365=A366,A366=A367,A367=A368,A368=A369,A369=A370,A370=A371,A371=A372,A372=A373,A373=A374,A374=A375,A375=A376),IF(A376+1&gt;MATCH(0,Input_Lieferant!$B$9:$B$158,-1),"",A376+1),A376),"")</f>
        <v>18</v>
      </c>
      <c r="B377" s="164"/>
      <c r="C377" s="158" t="str">
        <f t="shared" si="10"/>
        <v>001</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V_REVFREMD</v>
      </c>
      <c r="X377" s="164"/>
      <c r="Y377" s="164"/>
      <c r="Z377" s="164"/>
      <c r="AA377" s="164"/>
      <c r="AB377" s="164"/>
      <c r="AC377" s="164"/>
      <c r="AD377" s="164"/>
      <c r="AE377" s="164"/>
      <c r="AF377" s="164"/>
      <c r="AG377" s="164"/>
      <c r="AH377" s="164"/>
    </row>
    <row r="378" spans="1:34" x14ac:dyDescent="0.4">
      <c r="A378" s="164">
        <f>IFERROR(IF(AND(A356=A357,A357=A358,A358=A359,A359=A360,A360=A361,A361=A362,A362=A363,A363=A364,A364=A365,A365=A366,A366=A367,A367=A368,A368=A369,A369=A370,A370=A371,A371=A372,A372=A373,A373=A374,A374=A375,A375=A376,A376=A377),IF(A377+1&gt;MATCH(0,Input_Lieferant!$B$9:$B$158,-1),"",A377+1),A377),"")</f>
        <v>18</v>
      </c>
      <c r="B378" s="164"/>
      <c r="C378" s="158" t="str">
        <f t="shared" si="10"/>
        <v>001</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V_REVEIGEN</v>
      </c>
      <c r="X378" s="164"/>
      <c r="Y378" s="164"/>
      <c r="Z378" s="164"/>
      <c r="AA378" s="164"/>
      <c r="AB378" s="164"/>
      <c r="AC378" s="164"/>
      <c r="AD378" s="164"/>
      <c r="AE378" s="164"/>
      <c r="AF378" s="164"/>
      <c r="AG378" s="164"/>
      <c r="AH378" s="164"/>
    </row>
    <row r="379" spans="1:34" x14ac:dyDescent="0.4">
      <c r="A379" s="164">
        <f>IFERROR(IF(AND(A357=A358,A358=A359,A359=A360,A360=A361,A361=A362,A362=A363,A363=A364,A364=A365,A365=A366,A366=A367,A367=A368,A368=A369,A369=A370,A370=A371,A371=A372,A372=A373,A373=A374,A374=A375,A375=A376,A376=A377,A377=A378),IF(A378+1&gt;MATCH(0,Input_Lieferant!$B$9:$B$158,-1),"",A378+1),A378),"")</f>
        <v>18</v>
      </c>
      <c r="B379" s="164"/>
      <c r="C379" s="158" t="str">
        <f t="shared" si="10"/>
        <v>001</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V_SYSTEMMANAGER</v>
      </c>
      <c r="X379" s="164"/>
      <c r="Y379" s="164"/>
      <c r="Z379" s="164"/>
      <c r="AA379" s="164"/>
      <c r="AB379" s="164"/>
      <c r="AC379" s="164"/>
      <c r="AD379" s="164"/>
      <c r="AE379" s="164"/>
      <c r="AF379" s="164"/>
      <c r="AG379" s="164"/>
      <c r="AH379" s="164"/>
    </row>
    <row r="380" spans="1:34" x14ac:dyDescent="0.4">
      <c r="A380" s="164">
        <f>IFERROR(IF(AND(A358=A359,A359=A360,A360=A361,A361=A362,A362=A363,A363=A364,A364=A365,A365=A366,A366=A367,A367=A368,A368=A369,A369=A370,A370=A371,A371=A372,A372=A373,A373=A374,A374=A375,A375=A376,A376=A377,A377=A378,A378=A379),IF(A379+1&gt;MATCH(0,Input_Lieferant!$B$9:$B$158,-1),"",A379+1),A379),"")</f>
        <v>18</v>
      </c>
      <c r="B380" s="164"/>
      <c r="C380" s="158" t="str">
        <f t="shared" si="10"/>
        <v>001</v>
      </c>
      <c r="D380" s="164"/>
      <c r="E380" s="164"/>
      <c r="F380" s="164" t="str">
        <f>IF(A380&lt;&gt;"", _xlfn.IFNA(INDEX(Grunddaten!$A$9:$S$159,MATCH(A380,Input_Lieferant!$B$9:$B$158,0),MATCH(W380,Grunddaten!$A$8:$M$8,0)),""), "")&amp;""</f>
        <v>U</v>
      </c>
      <c r="G380" s="164"/>
      <c r="H380" s="164"/>
      <c r="I380" s="164"/>
      <c r="J380" s="164"/>
      <c r="K380" s="164"/>
      <c r="L380" s="164"/>
      <c r="M380" s="164"/>
      <c r="N380" s="164"/>
      <c r="O380" s="164"/>
      <c r="P380" s="164"/>
      <c r="Q380" s="164"/>
      <c r="R380" s="164"/>
      <c r="S380" s="164"/>
      <c r="T380" s="164"/>
      <c r="U380" s="164"/>
      <c r="V380" s="164"/>
      <c r="W380" s="164" t="str">
        <f t="shared" si="11"/>
        <v>V_UEBERSETZUNG</v>
      </c>
      <c r="X380" s="164"/>
      <c r="Y380" s="164"/>
      <c r="Z380" s="164"/>
      <c r="AA380" s="164"/>
      <c r="AB380" s="164"/>
      <c r="AC380" s="164"/>
      <c r="AD380" s="164"/>
      <c r="AE380" s="164"/>
      <c r="AF380" s="164"/>
      <c r="AG380" s="164"/>
      <c r="AH380" s="164"/>
    </row>
    <row r="381" spans="1:34" x14ac:dyDescent="0.4">
      <c r="A381" s="164">
        <f>IFERROR(IF(AND(A359=A360,A360=A361,A361=A362,A362=A363,A363=A364,A364=A365,A365=A366,A366=A367,A367=A368,A368=A369,A369=A370,A370=A371,A371=A372,A372=A373,A373=A374,A374=A375,A375=A376,A376=A377,A377=A378,A378=A379,A379=A380),IF(A380+1&gt;MATCH(0,Input_Lieferant!$B$9:$B$158,-1),"",A380+1),A380),"")</f>
        <v>18</v>
      </c>
      <c r="B381" s="164"/>
      <c r="C381" s="158" t="str">
        <f t="shared" si="10"/>
        <v>001</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V_KENNZIFFER</v>
      </c>
      <c r="X381" s="164"/>
      <c r="Y381" s="164"/>
      <c r="Z381" s="164"/>
      <c r="AA381" s="164"/>
      <c r="AB381" s="164"/>
      <c r="AC381" s="164"/>
      <c r="AD381" s="164"/>
      <c r="AE381" s="164"/>
      <c r="AF381" s="164"/>
      <c r="AG381" s="164"/>
      <c r="AH381" s="164"/>
    </row>
    <row r="382" spans="1:34" x14ac:dyDescent="0.4">
      <c r="A382" s="164">
        <f>IFERROR(IF(AND(A360=A361,A361=A362,A362=A363,A363=A364,A364=A365,A365=A366,A366=A367,A367=A368,A368=A369,A369=A370,A370=A371,A371=A372,A372=A373,A373=A374,A374=A375,A375=A376,A376=A377,A377=A378,A378=A379,A379=A380,A380=A381),IF(A381+1&gt;MATCH(0,Input_Lieferant!$B$9:$B$158,-1),"",A381+1),A381),"")</f>
        <v>18</v>
      </c>
      <c r="B382" s="164"/>
      <c r="C382" s="158" t="str">
        <f t="shared" si="10"/>
        <v>001</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V_NEXT_HIGHER</v>
      </c>
      <c r="X382" s="164"/>
      <c r="Y382" s="164"/>
      <c r="Z382" s="164"/>
      <c r="AA382" s="164"/>
      <c r="AB382" s="164"/>
      <c r="AC382" s="164"/>
      <c r="AD382" s="164"/>
      <c r="AE382" s="164"/>
      <c r="AF382" s="164"/>
      <c r="AG382" s="164"/>
      <c r="AH382" s="164"/>
    </row>
    <row r="383" spans="1:34" x14ac:dyDescent="0.4">
      <c r="A383" s="164">
        <f>IFERROR(IF(AND(A361=A362,A362=A363,A363=A364,A364=A365,A365=A366,A366=A367,A367=A368,A368=A369,A369=A370,A370=A371,A371=A372,A372=A373,A373=A374,A374=A375,A375=A376,A376=A377,A377=A378,A378=A379,A379=A380,A380=A381,A381=A382),IF(A382+1&gt;MATCH(0,Input_Lieferant!$B$9:$B$158,-1),"",A382+1),A382),"")</f>
        <v>18</v>
      </c>
      <c r="B383" s="164"/>
      <c r="C383" s="158" t="str">
        <f t="shared" si="10"/>
        <v>001</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V_ZERTFLUG</v>
      </c>
      <c r="X383" s="164"/>
      <c r="Y383" s="164"/>
      <c r="Z383" s="164"/>
      <c r="AA383" s="164"/>
      <c r="AB383" s="164"/>
      <c r="AC383" s="164"/>
      <c r="AD383" s="164"/>
      <c r="AE383" s="164"/>
      <c r="AF383" s="164"/>
      <c r="AG383" s="164"/>
      <c r="AH383" s="164"/>
    </row>
    <row r="384" spans="1:34" x14ac:dyDescent="0.4">
      <c r="A384" s="164">
        <f>IFERROR(IF(AND(A362=A363,A363=A364,A364=A365,A365=A366,A366=A367,A367=A368,A368=A369,A369=A370,A370=A371,A371=A372,A372=A373,A373=A374,A374=A375,A375=A376,A376=A377,A377=A378,A378=A379,A379=A380,A380=A381,A381=A382,A382=A383),IF(A383+1&gt;MATCH(0,Input_Lieferant!$B$9:$B$158,-1),"",A383+1),A383),"")</f>
        <v>18</v>
      </c>
      <c r="B384" s="164"/>
      <c r="C384" s="158" t="str">
        <f t="shared" si="10"/>
        <v>001</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V_APM</v>
      </c>
      <c r="X384" s="164"/>
      <c r="Y384" s="164"/>
      <c r="Z384" s="164"/>
      <c r="AA384" s="164"/>
      <c r="AB384" s="164"/>
      <c r="AC384" s="164"/>
      <c r="AD384" s="164"/>
      <c r="AE384" s="164"/>
      <c r="AF384" s="164"/>
      <c r="AG384" s="164"/>
      <c r="AH384" s="164"/>
    </row>
    <row r="385" spans="1:34" x14ac:dyDescent="0.4">
      <c r="A385" s="164">
        <f>IFERROR(IF(AND(A363=A364,A364=A365,A365=A366,A366=A367,A367=A368,A368=A369,A369=A370,A370=A371,A371=A372,A372=A373,A373=A374,A374=A375,A375=A376,A376=A377,A377=A378,A378=A379,A379=A380,A380=A381,A381=A382,A382=A383,A383=A384),IF(A384+1&gt;MATCH(0,Input_Lieferant!$B$9:$B$158,-1),"",A384+1),A384),"")</f>
        <v>18</v>
      </c>
      <c r="B385" s="164"/>
      <c r="C385" s="158" t="str">
        <f t="shared" si="10"/>
        <v>001</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V_CHEOPS</v>
      </c>
      <c r="X385" s="164"/>
      <c r="Y385" s="164"/>
      <c r="Z385" s="164"/>
      <c r="AA385" s="164"/>
      <c r="AB385" s="164"/>
      <c r="AC385" s="164"/>
      <c r="AD385" s="164"/>
      <c r="AE385" s="164"/>
      <c r="AF385" s="164"/>
      <c r="AG385" s="164"/>
      <c r="AH385" s="164"/>
    </row>
    <row r="386" spans="1:34" x14ac:dyDescent="0.4">
      <c r="A386" s="164">
        <f>IFERROR(IF(AND(A364=A365,A365=A366,A366=A367,A367=A368,A368=A369,A369=A370,A370=A371,A371=A372,A372=A373,A373=A374,A374=A375,A375=A376,A376=A377,A377=A378,A378=A379,A379=A380,A380=A381,A381=A382,A382=A383,A383=A384,A384=A385),IF(A385+1&gt;MATCH(0,Input_Lieferant!$B$9:$B$158,-1),"",A385+1),A385),"")</f>
        <v>18</v>
      </c>
      <c r="B386" s="164"/>
      <c r="C386" s="158" t="str">
        <f t="shared" ref="C386:C449" si="12">IF(A386="","","001")</f>
        <v>001</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V_SVSAA</v>
      </c>
      <c r="X386" s="164"/>
      <c r="Y386" s="164"/>
      <c r="Z386" s="164"/>
      <c r="AA386" s="164"/>
      <c r="AB386" s="164"/>
      <c r="AC386" s="164"/>
      <c r="AD386" s="164"/>
      <c r="AE386" s="164"/>
      <c r="AF386" s="164"/>
      <c r="AG386" s="164"/>
      <c r="AH386" s="164"/>
    </row>
    <row r="387" spans="1:34" x14ac:dyDescent="0.4">
      <c r="A387" s="164">
        <f>IFERROR(IF(AND(A365=A366,A366=A367,A367=A368,A368=A369,A369=A370,A370=A371,A371=A372,A372=A373,A373=A374,A374=A375,A375=A376,A376=A377,A377=A378,A378=A379,A379=A380,A380=A381,A381=A382,A382=A383,A383=A384,A384=A385,A385=A386),IF(A386+1&gt;MATCH(0,Input_Lieferant!$B$9:$B$158,-1),"",A386+1),A386),"")</f>
        <v>18</v>
      </c>
      <c r="B387" s="164"/>
      <c r="C387" s="158" t="str">
        <f t="shared" si="12"/>
        <v>001</v>
      </c>
      <c r="D387" s="164"/>
      <c r="E387" s="164"/>
      <c r="F387" s="164" t="str">
        <f>IF(A387&lt;&gt;"", IFERROR(ROUND(INDEX(Input_Lieferant!$A$9:$AS$159,MATCH(A387,Input_Lieferant!$B$9:$B$158,0),MATCH(W387,Input_Lieferant!$A$8:$AS$8,0)),2),""), "")&amp;""</f>
        <v>200</v>
      </c>
      <c r="G387" s="164"/>
      <c r="H387" s="164"/>
      <c r="I387" s="164"/>
      <c r="J387" s="164"/>
      <c r="K387" s="164"/>
      <c r="L387" s="164"/>
      <c r="M387" s="164"/>
      <c r="N387" s="164"/>
      <c r="O387" s="164"/>
      <c r="P387" s="164"/>
      <c r="Q387" s="164"/>
      <c r="R387" s="164"/>
      <c r="S387" s="164"/>
      <c r="T387" s="164"/>
      <c r="U387" s="164"/>
      <c r="V387" s="164"/>
      <c r="W387" s="164" t="str">
        <f t="shared" si="11"/>
        <v>V_BEWERTUNGSPREIS</v>
      </c>
      <c r="X387" s="164"/>
      <c r="Y387" s="164"/>
      <c r="Z387" s="164"/>
      <c r="AA387" s="164"/>
      <c r="AB387" s="164"/>
      <c r="AC387" s="164"/>
      <c r="AD387" s="164"/>
      <c r="AE387" s="164"/>
      <c r="AF387" s="164"/>
      <c r="AG387" s="164"/>
      <c r="AH387" s="164"/>
    </row>
    <row r="388" spans="1:34" x14ac:dyDescent="0.4">
      <c r="A388" s="164">
        <f>IFERROR(IF(AND(A366=A367,A367=A368,A368=A369,A369=A370,A370=A371,A371=A372,A372=A373,A373=A374,A374=A375,A375=A376,A376=A377,A377=A378,A378=A379,A379=A380,A380=A381,A381=A382,A382=A383,A383=A384,A384=A385,A385=A386,A386=A387),IF(A387+1&gt;MATCH(0,Input_Lieferant!$B$9:$B$158,-1),"",A387+1),A387),"")</f>
        <v>18</v>
      </c>
      <c r="B388" s="164"/>
      <c r="C388" s="158" t="str">
        <f t="shared" si="12"/>
        <v>001</v>
      </c>
      <c r="D388" s="164"/>
      <c r="E388" s="164"/>
      <c r="F388" s="164" t="str">
        <f>IF(A388&lt;&gt;"", _xlfn.IFNA(INDEX(Input_Lieferant!$A$9:$AS$159,MATCH(A388,Input_Lieferant!$B$9:$B$158,0),MATCH(W388,Input_Lieferant!$A$8:$AS$8,0)),""), "")&amp;""</f>
        <v>CHF</v>
      </c>
      <c r="G388" s="164"/>
      <c r="H388" s="164"/>
      <c r="I388" s="164"/>
      <c r="J388" s="164"/>
      <c r="K388" s="164"/>
      <c r="L388" s="164"/>
      <c r="M388" s="164"/>
      <c r="N388" s="164"/>
      <c r="O388" s="164"/>
      <c r="P388" s="164"/>
      <c r="Q388" s="164"/>
      <c r="R388" s="164"/>
      <c r="S388" s="164"/>
      <c r="T388" s="164"/>
      <c r="U388" s="164"/>
      <c r="V388" s="164"/>
      <c r="W388" s="164" t="str">
        <f t="shared" si="11"/>
        <v>V_WAEHRUNG</v>
      </c>
      <c r="X388" s="164"/>
      <c r="Y388" s="164"/>
      <c r="Z388" s="164"/>
      <c r="AA388" s="164"/>
      <c r="AB388" s="164"/>
      <c r="AC388" s="164"/>
      <c r="AD388" s="164"/>
      <c r="AE388" s="164"/>
      <c r="AF388" s="164"/>
      <c r="AG388" s="164"/>
      <c r="AH388" s="164"/>
    </row>
    <row r="389" spans="1:34" x14ac:dyDescent="0.4">
      <c r="A389" s="164">
        <f>IFERROR(IF(AND(A367=A368,A368=A369,A369=A370,A370=A371,A371=A372,A372=A373,A373=A374,A374=A375,A375=A376,A376=A377,A377=A378,A378=A379,A379=A380,A380=A381,A381=A382,A382=A383,A383=A384,A384=A385,A385=A386,A386=A387,A387=A388),IF(A388+1&gt;MATCH(0,Input_Lieferant!$B$9:$B$158,-1),"",A388+1),A388),"")</f>
        <v>18</v>
      </c>
      <c r="B389" s="164"/>
      <c r="C389" s="158" t="str">
        <f t="shared" si="12"/>
        <v>001</v>
      </c>
      <c r="D389" s="164"/>
      <c r="E389" s="164"/>
      <c r="F389" s="164" t="str">
        <f>IF(A389&lt;&gt;"", _xlfn.IFNA(INDEX(Input_Lieferant!$A$9:$AS$159,MATCH(A389,Input_Lieferant!$B$9:$B$158,0),MATCH(W389,Input_Lieferant!$A$8:$AS$8,0)),""), "")&amp;""</f>
        <v>1</v>
      </c>
      <c r="G389" s="164"/>
      <c r="H389" s="164"/>
      <c r="I389" s="164"/>
      <c r="J389" s="164"/>
      <c r="K389" s="164"/>
      <c r="L389" s="164"/>
      <c r="M389" s="164"/>
      <c r="N389" s="164"/>
      <c r="O389" s="164"/>
      <c r="P389" s="164"/>
      <c r="Q389" s="164"/>
      <c r="R389" s="164"/>
      <c r="S389" s="164"/>
      <c r="T389" s="164"/>
      <c r="U389" s="164"/>
      <c r="V389" s="164"/>
      <c r="W389" s="164" t="str">
        <f t="shared" si="11"/>
        <v>V_PREISEINHEIT</v>
      </c>
      <c r="X389" s="164"/>
      <c r="Y389" s="164"/>
      <c r="Z389" s="164"/>
      <c r="AA389" s="164"/>
      <c r="AB389" s="164"/>
      <c r="AC389" s="164"/>
      <c r="AD389" s="164"/>
      <c r="AE389" s="164"/>
      <c r="AF389" s="164"/>
      <c r="AG389" s="164"/>
      <c r="AH389" s="164"/>
    </row>
    <row r="390" spans="1:34" x14ac:dyDescent="0.4">
      <c r="A390" s="164">
        <f>IFERROR(IF(AND(A368=A369,A369=A370,A370=A371,A371=A372,A372=A373,A373=A374,A374=A375,A375=A376,A376=A377,A377=A378,A378=A379,A379=A380,A380=A381,A381=A382,A382=A383,A383=A384,A384=A385,A385=A386,A386=A387,A387=A388,A388=A389),IF(A389+1&gt;MATCH(0,Input_Lieferant!$B$9:$B$158,-1),"",A389+1),A389),"")</f>
        <v>18</v>
      </c>
      <c r="B390" s="164"/>
      <c r="C390" s="158" t="str">
        <f t="shared" si="12"/>
        <v>001</v>
      </c>
      <c r="D390" s="164"/>
      <c r="E390" s="164"/>
      <c r="F390" s="164">
        <f ca="1">IF(A390&lt;&gt;"",NOW(),"")</f>
        <v>45712.652886458331</v>
      </c>
      <c r="G390" s="164"/>
      <c r="H390" s="164"/>
      <c r="I390" s="164"/>
      <c r="J390" s="164"/>
      <c r="K390" s="164"/>
      <c r="L390" s="164"/>
      <c r="M390" s="164"/>
      <c r="N390" s="164"/>
      <c r="O390" s="164"/>
      <c r="P390" s="164"/>
      <c r="Q390" s="164"/>
      <c r="R390" s="164"/>
      <c r="S390" s="164"/>
      <c r="T390" s="164"/>
      <c r="U390" s="164"/>
      <c r="V390" s="164"/>
      <c r="W390" s="164" t="str">
        <f t="shared" si="11"/>
        <v>V_GUELTIGAB</v>
      </c>
      <c r="X390" s="164"/>
      <c r="Y390" s="164"/>
      <c r="Z390" s="164"/>
      <c r="AA390" s="164"/>
      <c r="AB390" s="164"/>
      <c r="AC390" s="164"/>
      <c r="AD390" s="164"/>
      <c r="AE390" s="164"/>
      <c r="AF390" s="164"/>
      <c r="AG390" s="164"/>
      <c r="AH390" s="164"/>
    </row>
    <row r="391" spans="1:34" x14ac:dyDescent="0.4">
      <c r="A391" s="164">
        <f>IFERROR(IF(AND(A369=A370,A370=A371,A371=A372,A372=A373,A373=A374,A374=A375,A375=A376,A376=A377,A377=A378,A378=A379,A379=A380,A380=A381,A381=A382,A382=A383,A383=A384,A384=A385,A385=A386,A386=A387,A387=A388,A388=A389,A389=A390),IF(A390+1&gt;MATCH(0,Input_Lieferant!$B$9:$B$158,-1),"",A390+1),A390),"")</f>
        <v>18</v>
      </c>
      <c r="B391" s="164"/>
      <c r="C391" s="158" t="str">
        <f t="shared" si="12"/>
        <v>001</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V_MIET_RELEVANZ</v>
      </c>
      <c r="X391" s="164"/>
      <c r="Y391" s="164"/>
      <c r="Z391" s="164"/>
      <c r="AA391" s="164"/>
      <c r="AB391" s="164"/>
      <c r="AC391" s="164"/>
      <c r="AD391" s="164"/>
      <c r="AE391" s="164"/>
      <c r="AF391" s="164"/>
      <c r="AG391" s="164"/>
      <c r="AH391" s="164"/>
    </row>
    <row r="392" spans="1:34" x14ac:dyDescent="0.4">
      <c r="A392" s="164">
        <f>IFERROR(IF(AND(A370=A371,A371=A372,A372=A373,A373=A374,A374=A375,A375=A376,A376=A377,A377=A378,A378=A379,A379=A380,A380=A381,A381=A382,A382=A383,A383=A384,A384=A385,A385=A386,A386=A387,A387=A388,A388=A389,A389=A390,A390=A391),IF(A391+1&gt;MATCH(0,Input_Lieferant!$B$9:$B$158,-1),"",A391+1),A391),"")</f>
        <v>18</v>
      </c>
      <c r="B392" s="164"/>
      <c r="C392" s="158" t="str">
        <f t="shared" si="12"/>
        <v>001</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V_NACHSCHUBKLASSE</v>
      </c>
      <c r="X392" s="164"/>
      <c r="Y392" s="164"/>
      <c r="Z392" s="164"/>
      <c r="AA392" s="164"/>
      <c r="AB392" s="164"/>
      <c r="AC392" s="164"/>
      <c r="AD392" s="164"/>
      <c r="AE392" s="164"/>
      <c r="AF392" s="164"/>
      <c r="AG392" s="164"/>
      <c r="AH392" s="164"/>
    </row>
    <row r="393" spans="1:34" x14ac:dyDescent="0.4">
      <c r="A393" s="164">
        <f>IFERROR(IF(AND(A371=A372,A372=A373,A373=A374,A374=A375,A375=A376,A376=A377,A377=A378,A378=A379,A379=A380,A380=A381,A381=A382,A382=A383,A383=A384,A384=A385,A385=A386,A386=A387,A387=A388,A388=A389,A389=A390,A390=A391,A391=A392),IF(A392+1&gt;MATCH(0,Input_Lieferant!$B$9:$B$158,-1),"",A392+1),A392),"")</f>
        <v>18</v>
      </c>
      <c r="B393" s="164"/>
      <c r="C393" s="158" t="str">
        <f t="shared" si="12"/>
        <v>001</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V_LAGERFAEHIGKEIT</v>
      </c>
      <c r="X393" s="164"/>
      <c r="Y393" s="164"/>
      <c r="Z393" s="164"/>
      <c r="AA393" s="164"/>
      <c r="AB393" s="164"/>
      <c r="AC393" s="164"/>
      <c r="AD393" s="164"/>
      <c r="AE393" s="164"/>
      <c r="AF393" s="164"/>
      <c r="AG393" s="164"/>
      <c r="AH393" s="164"/>
    </row>
    <row r="394" spans="1:34" x14ac:dyDescent="0.4">
      <c r="A394" s="164">
        <f>IFERROR(IF(AND(A372=A373,A373=A374,A374=A375,A375=A376,A376=A377,A377=A378,A378=A379,A379=A380,A380=A381,A381=A382,A382=A383,A383=A384,A384=A385,A385=A386,A386=A387,A387=A388,A388=A389,A389=A390,A390=A391,A391=A392,A392=A393),IF(A393+1&gt;MATCH(0,Input_Lieferant!$B$9:$B$158,-1),"",A393+1),A393),"")</f>
        <v>18</v>
      </c>
      <c r="B394" s="164"/>
      <c r="C394" s="158" t="str">
        <f t="shared" si="12"/>
        <v>001</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V_BETRIEBSMITTEL</v>
      </c>
      <c r="X394" s="164"/>
      <c r="Y394" s="164"/>
      <c r="Z394" s="164"/>
      <c r="AA394" s="164"/>
      <c r="AB394" s="164"/>
      <c r="AC394" s="164"/>
      <c r="AD394" s="164"/>
      <c r="AE394" s="164"/>
      <c r="AF394" s="164"/>
      <c r="AG394" s="164"/>
      <c r="AH394" s="164"/>
    </row>
    <row r="395" spans="1:34" x14ac:dyDescent="0.4">
      <c r="A395" s="164">
        <f>IFERROR(IF(AND(A373=A374,A374=A375,A375=A376,A376=A377,A377=A378,A378=A379,A379=A380,A380=A381,A381=A382,A382=A383,A383=A384,A384=A385,A385=A386,A386=A387,A387=A388,A388=A389,A389=A390,A390=A391,A391=A392,A392=A393,A393=A394),IF(A394+1&gt;MATCH(0,Input_Lieferant!$B$9:$B$158,-1),"",A394+1),A394),"")</f>
        <v>18</v>
      </c>
      <c r="B395" s="164"/>
      <c r="C395" s="158" t="str">
        <f t="shared" si="12"/>
        <v>001</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V_SONDERBETRIEBSMITTEL_MKZ</v>
      </c>
      <c r="X395" s="164"/>
      <c r="Y395" s="164"/>
      <c r="Z395" s="164"/>
      <c r="AA395" s="164"/>
      <c r="AB395" s="164"/>
      <c r="AC395" s="164"/>
      <c r="AD395" s="164"/>
      <c r="AE395" s="164"/>
      <c r="AF395" s="164"/>
      <c r="AG395" s="164"/>
      <c r="AH395" s="164"/>
    </row>
    <row r="396" spans="1:34" x14ac:dyDescent="0.4">
      <c r="A396" s="164">
        <f>IFERROR(IF(AND(A374=A375,A375=A376,A376=A377,A377=A378,A378=A379,A379=A380,A380=A381,A381=A382,A382=A383,A383=A384,A384=A385,A385=A386,A386=A387,A387=A388,A388=A389,A389=A390,A390=A391,A391=A392,A392=A393,A393=A394,A394=A395),IF(A395+1&gt;MATCH(0,Input_Lieferant!$B$9:$B$158,-1),"",A395+1),A395),"")</f>
        <v>18</v>
      </c>
      <c r="B396" s="164"/>
      <c r="C396" s="158" t="str">
        <f t="shared" si="12"/>
        <v>001</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V_SONDERBETRIEBSMITTEL_PRD</v>
      </c>
      <c r="X396" s="164"/>
      <c r="Y396" s="164"/>
      <c r="Z396" s="164"/>
      <c r="AA396" s="164"/>
      <c r="AB396" s="164"/>
      <c r="AC396" s="164"/>
      <c r="AD396" s="164"/>
      <c r="AE396" s="164"/>
      <c r="AF396" s="164"/>
      <c r="AG396" s="164"/>
      <c r="AH396" s="164"/>
    </row>
    <row r="397" spans="1:34" x14ac:dyDescent="0.4">
      <c r="A397" s="164">
        <f>IFERROR(IF(AND(A375=A376,A376=A377,A377=A378,A378=A379,A379=A380,A380=A381,A381=A382,A382=A383,A383=A384,A384=A385,A385=A386,A386=A387,A387=A388,A388=A389,A389=A390,A390=A391,A391=A392,A392=A393,A393=A394,A394=A395,A395=A396),IF(A396+1&gt;MATCH(0,Input_Lieferant!$B$9:$B$158,-1),"",A396+1),A396),"")</f>
        <v>18</v>
      </c>
      <c r="B397" s="164"/>
      <c r="C397" s="158" t="str">
        <f t="shared" si="12"/>
        <v>001</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V_SONDERBETRIEBSMITTEL_TRP</v>
      </c>
      <c r="X397" s="164"/>
      <c r="Y397" s="164"/>
      <c r="Z397" s="164"/>
      <c r="AA397" s="164"/>
      <c r="AB397" s="164"/>
      <c r="AC397" s="164"/>
      <c r="AD397" s="164"/>
      <c r="AE397" s="164"/>
      <c r="AF397" s="164"/>
      <c r="AG397" s="164"/>
      <c r="AH397" s="164"/>
    </row>
    <row r="398" spans="1:34" x14ac:dyDescent="0.4">
      <c r="A398" s="164">
        <f>IFERROR(IF(AND(A376=A377,A377=A378,A378=A379,A379=A380,A380=A381,A381=A382,A382=A383,A383=A384,A384=A385,A385=A386,A386=A387,A387=A388,A388=A389,A389=A390,A390=A391,A391=A392,A392=A393,A393=A394,A394=A395,A395=A396,A396=A397),IF(A397+1&gt;MATCH(0,Input_Lieferant!$B$9:$B$158,-1),"",A397+1),A397),"")</f>
        <v>19</v>
      </c>
      <c r="B398" s="164"/>
      <c r="C398" s="158" t="str">
        <f t="shared" si="12"/>
        <v>001</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V_A_NUMMER</v>
      </c>
      <c r="X398" s="164"/>
      <c r="Y398" s="164"/>
      <c r="Z398" s="164"/>
      <c r="AA398" s="164"/>
      <c r="AB398" s="164"/>
      <c r="AC398" s="164"/>
      <c r="AD398" s="164"/>
      <c r="AE398" s="164"/>
      <c r="AF398" s="164"/>
      <c r="AG398" s="164"/>
      <c r="AH398" s="164"/>
    </row>
    <row r="399" spans="1:34" x14ac:dyDescent="0.4">
      <c r="A399" s="164">
        <f>IFERROR(IF(AND(A377=A378,A378=A379,A379=A380,A380=A381,A381=A382,A382=A383,A383=A384,A384=A385,A385=A386,A386=A387,A387=A388,A388=A389,A389=A390,A390=A391,A391=A392,A392=A393,A393=A394,A394=A395,A395=A396,A396=A397,A397=A398),IF(A398+1&gt;MATCH(0,Input_Lieferant!$B$9:$B$158,-1),"",A398+1),A398),"")</f>
        <v>19</v>
      </c>
      <c r="B399" s="164"/>
      <c r="C399" s="158" t="str">
        <f t="shared" si="12"/>
        <v>001</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V_REVFREMD</v>
      </c>
      <c r="X399" s="164"/>
      <c r="Y399" s="164"/>
      <c r="Z399" s="164"/>
      <c r="AA399" s="164"/>
      <c r="AB399" s="164"/>
      <c r="AC399" s="164"/>
      <c r="AD399" s="164"/>
      <c r="AE399" s="164"/>
      <c r="AF399" s="164"/>
      <c r="AG399" s="164"/>
      <c r="AH399" s="164"/>
    </row>
    <row r="400" spans="1:34" x14ac:dyDescent="0.4">
      <c r="A400" s="164">
        <f>IFERROR(IF(AND(A378=A379,A379=A380,A380=A381,A381=A382,A382=A383,A383=A384,A384=A385,A385=A386,A386=A387,A387=A388,A388=A389,A389=A390,A390=A391,A391=A392,A392=A393,A393=A394,A394=A395,A395=A396,A396=A397,A397=A398,A398=A399),IF(A399+1&gt;MATCH(0,Input_Lieferant!$B$9:$B$158,-1),"",A399+1),A399),"")</f>
        <v>19</v>
      </c>
      <c r="B400" s="164"/>
      <c r="C400" s="158" t="str">
        <f t="shared" si="12"/>
        <v>001</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V_REVEIGEN</v>
      </c>
      <c r="X400" s="164"/>
      <c r="Y400" s="164"/>
      <c r="Z400" s="164"/>
      <c r="AA400" s="164"/>
      <c r="AB400" s="164"/>
      <c r="AC400" s="164"/>
      <c r="AD400" s="164"/>
      <c r="AE400" s="164"/>
      <c r="AF400" s="164"/>
      <c r="AG400" s="164"/>
      <c r="AH400" s="164"/>
    </row>
    <row r="401" spans="1:34" x14ac:dyDescent="0.4">
      <c r="A401" s="164">
        <f>IFERROR(IF(AND(A379=A380,A380=A381,A381=A382,A382=A383,A383=A384,A384=A385,A385=A386,A386=A387,A387=A388,A388=A389,A389=A390,A390=A391,A391=A392,A392=A393,A393=A394,A394=A395,A395=A396,A396=A397,A397=A398,A398=A399,A399=A400),IF(A400+1&gt;MATCH(0,Input_Lieferant!$B$9:$B$158,-1),"",A400+1),A400),"")</f>
        <v>19</v>
      </c>
      <c r="B401" s="164"/>
      <c r="C401" s="158" t="str">
        <f t="shared" si="12"/>
        <v>001</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V_SYSTEMMANAGER</v>
      </c>
      <c r="X401" s="164"/>
      <c r="Y401" s="164"/>
      <c r="Z401" s="164"/>
      <c r="AA401" s="164"/>
      <c r="AB401" s="164"/>
      <c r="AC401" s="164"/>
      <c r="AD401" s="164"/>
      <c r="AE401" s="164"/>
      <c r="AF401" s="164"/>
      <c r="AG401" s="164"/>
      <c r="AH401" s="164"/>
    </row>
    <row r="402" spans="1:34" x14ac:dyDescent="0.4">
      <c r="A402" s="164">
        <f>IFERROR(IF(AND(A380=A381,A381=A382,A382=A383,A383=A384,A384=A385,A385=A386,A386=A387,A387=A388,A388=A389,A389=A390,A390=A391,A391=A392,A392=A393,A393=A394,A394=A395,A395=A396,A396=A397,A397=A398,A398=A399,A399=A400,A400=A401),IF(A401+1&gt;MATCH(0,Input_Lieferant!$B$9:$B$158,-1),"",A401+1),A401),"")</f>
        <v>19</v>
      </c>
      <c r="B402" s="164"/>
      <c r="C402" s="158" t="str">
        <f t="shared" si="12"/>
        <v>001</v>
      </c>
      <c r="D402" s="164"/>
      <c r="E402" s="164"/>
      <c r="F402" s="164" t="str">
        <f>IF(A402&lt;&gt;"", _xlfn.IFNA(INDEX(Grunddaten!$A$9:$S$159,MATCH(A402,Input_Lieferant!$B$9:$B$158,0),MATCH(W402,Grunddaten!$A$8:$M$8,0)),""), "")&amp;""</f>
        <v>U</v>
      </c>
      <c r="G402" s="164"/>
      <c r="H402" s="164"/>
      <c r="I402" s="164"/>
      <c r="J402" s="164"/>
      <c r="K402" s="164"/>
      <c r="L402" s="164"/>
      <c r="M402" s="164"/>
      <c r="N402" s="164"/>
      <c r="O402" s="164"/>
      <c r="P402" s="164"/>
      <c r="Q402" s="164"/>
      <c r="R402" s="164"/>
      <c r="S402" s="164"/>
      <c r="T402" s="164"/>
      <c r="U402" s="164"/>
      <c r="V402" s="164"/>
      <c r="W402" s="164" t="str">
        <f t="shared" si="11"/>
        <v>V_UEBERSETZUNG</v>
      </c>
      <c r="X402" s="164"/>
      <c r="Y402" s="164"/>
      <c r="Z402" s="164"/>
      <c r="AA402" s="164"/>
      <c r="AB402" s="164"/>
      <c r="AC402" s="164"/>
      <c r="AD402" s="164"/>
      <c r="AE402" s="164"/>
      <c r="AF402" s="164"/>
      <c r="AG402" s="164"/>
      <c r="AH402" s="164"/>
    </row>
    <row r="403" spans="1:34" x14ac:dyDescent="0.4">
      <c r="A403" s="164">
        <f>IFERROR(IF(AND(A381=A382,A382=A383,A383=A384,A384=A385,A385=A386,A386=A387,A387=A388,A388=A389,A389=A390,A390=A391,A391=A392,A392=A393,A393=A394,A394=A395,A395=A396,A396=A397,A397=A398,A398=A399,A399=A400,A400=A401,A401=A402),IF(A402+1&gt;MATCH(0,Input_Lieferant!$B$9:$B$158,-1),"",A402+1),A402),"")</f>
        <v>19</v>
      </c>
      <c r="B403" s="164"/>
      <c r="C403" s="158" t="str">
        <f t="shared" si="12"/>
        <v>001</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V_KENNZIFFER</v>
      </c>
      <c r="X403" s="164"/>
      <c r="Y403" s="164"/>
      <c r="Z403" s="164"/>
      <c r="AA403" s="164"/>
      <c r="AB403" s="164"/>
      <c r="AC403" s="164"/>
      <c r="AD403" s="164"/>
      <c r="AE403" s="164"/>
      <c r="AF403" s="164"/>
      <c r="AG403" s="164"/>
      <c r="AH403" s="164"/>
    </row>
    <row r="404" spans="1:34" x14ac:dyDescent="0.4">
      <c r="A404" s="164">
        <f>IFERROR(IF(AND(A382=A383,A383=A384,A384=A385,A385=A386,A386=A387,A387=A388,A388=A389,A389=A390,A390=A391,A391=A392,A392=A393,A393=A394,A394=A395,A395=A396,A396=A397,A397=A398,A398=A399,A399=A400,A400=A401,A401=A402,A402=A403),IF(A403+1&gt;MATCH(0,Input_Lieferant!$B$9:$B$158,-1),"",A403+1),A403),"")</f>
        <v>19</v>
      </c>
      <c r="B404" s="164"/>
      <c r="C404" s="158" t="str">
        <f t="shared" si="12"/>
        <v>001</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V_NEXT_HIGHER</v>
      </c>
      <c r="X404" s="164"/>
      <c r="Y404" s="164"/>
      <c r="Z404" s="164"/>
      <c r="AA404" s="164"/>
      <c r="AB404" s="164"/>
      <c r="AC404" s="164"/>
      <c r="AD404" s="164"/>
      <c r="AE404" s="164"/>
      <c r="AF404" s="164"/>
      <c r="AG404" s="164"/>
      <c r="AH404" s="164"/>
    </row>
    <row r="405" spans="1:34" x14ac:dyDescent="0.4">
      <c r="A405" s="164">
        <f>IFERROR(IF(AND(A383=A384,A384=A385,A385=A386,A386=A387,A387=A388,A388=A389,A389=A390,A390=A391,A391=A392,A392=A393,A393=A394,A394=A395,A395=A396,A396=A397,A397=A398,A398=A399,A399=A400,A400=A401,A401=A402,A402=A403,A403=A404),IF(A404+1&gt;MATCH(0,Input_Lieferant!$B$9:$B$158,-1),"",A404+1),A404),"")</f>
        <v>19</v>
      </c>
      <c r="B405" s="164"/>
      <c r="C405" s="158" t="str">
        <f t="shared" si="12"/>
        <v>001</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V_ZERTFLUG</v>
      </c>
      <c r="X405" s="164"/>
      <c r="Y405" s="164"/>
      <c r="Z405" s="164"/>
      <c r="AA405" s="164"/>
      <c r="AB405" s="164"/>
      <c r="AC405" s="164"/>
      <c r="AD405" s="164"/>
      <c r="AE405" s="164"/>
      <c r="AF405" s="164"/>
      <c r="AG405" s="164"/>
      <c r="AH405" s="164"/>
    </row>
    <row r="406" spans="1:34" x14ac:dyDescent="0.4">
      <c r="A406" s="164">
        <f>IFERROR(IF(AND(A384=A385,A385=A386,A386=A387,A387=A388,A388=A389,A389=A390,A390=A391,A391=A392,A392=A393,A393=A394,A394=A395,A395=A396,A396=A397,A397=A398,A398=A399,A399=A400,A400=A401,A401=A402,A402=A403,A403=A404,A404=A405),IF(A405+1&gt;MATCH(0,Input_Lieferant!$B$9:$B$158,-1),"",A405+1),A405),"")</f>
        <v>19</v>
      </c>
      <c r="B406" s="164"/>
      <c r="C406" s="158" t="str">
        <f t="shared" si="12"/>
        <v>001</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V_APM</v>
      </c>
      <c r="X406" s="164"/>
      <c r="Y406" s="164"/>
      <c r="Z406" s="164"/>
      <c r="AA406" s="164"/>
      <c r="AB406" s="164"/>
      <c r="AC406" s="164"/>
      <c r="AD406" s="164"/>
      <c r="AE406" s="164"/>
      <c r="AF406" s="164"/>
      <c r="AG406" s="164"/>
      <c r="AH406" s="164"/>
    </row>
    <row r="407" spans="1:34" x14ac:dyDescent="0.4">
      <c r="A407" s="164">
        <f>IFERROR(IF(AND(A385=A386,A386=A387,A387=A388,A388=A389,A389=A390,A390=A391,A391=A392,A392=A393,A393=A394,A394=A395,A395=A396,A396=A397,A397=A398,A398=A399,A399=A400,A400=A401,A401=A402,A402=A403,A403=A404,A404=A405,A405=A406),IF(A406+1&gt;MATCH(0,Input_Lieferant!$B$9:$B$158,-1),"",A406+1),A406),"")</f>
        <v>19</v>
      </c>
      <c r="B407" s="164"/>
      <c r="C407" s="158" t="str">
        <f t="shared" si="12"/>
        <v>001</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V_CHEOPS</v>
      </c>
      <c r="X407" s="164"/>
      <c r="Y407" s="164"/>
      <c r="Z407" s="164"/>
      <c r="AA407" s="164"/>
      <c r="AB407" s="164"/>
      <c r="AC407" s="164"/>
      <c r="AD407" s="164"/>
      <c r="AE407" s="164"/>
      <c r="AF407" s="164"/>
      <c r="AG407" s="164"/>
      <c r="AH407" s="164"/>
    </row>
    <row r="408" spans="1:34" x14ac:dyDescent="0.4">
      <c r="A408" s="164">
        <f>IFERROR(IF(AND(A386=A387,A387=A388,A388=A389,A389=A390,A390=A391,A391=A392,A392=A393,A393=A394,A394=A395,A395=A396,A396=A397,A397=A398,A398=A399,A399=A400,A400=A401,A401=A402,A402=A403,A403=A404,A404=A405,A405=A406,A406=A407),IF(A407+1&gt;MATCH(0,Input_Lieferant!$B$9:$B$158,-1),"",A407+1),A407),"")</f>
        <v>19</v>
      </c>
      <c r="B408" s="164"/>
      <c r="C408" s="158" t="str">
        <f t="shared" si="12"/>
        <v>001</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V_SVSAA</v>
      </c>
      <c r="X408" s="164"/>
      <c r="Y408" s="164"/>
      <c r="Z408" s="164"/>
      <c r="AA408" s="164"/>
      <c r="AB408" s="164"/>
      <c r="AC408" s="164"/>
      <c r="AD408" s="164"/>
      <c r="AE408" s="164"/>
      <c r="AF408" s="164"/>
      <c r="AG408" s="164"/>
      <c r="AH408" s="164"/>
    </row>
    <row r="409" spans="1:34" x14ac:dyDescent="0.4">
      <c r="A409" s="164">
        <f>IFERROR(IF(AND(A387=A388,A388=A389,A389=A390,A390=A391,A391=A392,A392=A393,A393=A394,A394=A395,A395=A396,A396=A397,A397=A398,A398=A399,A399=A400,A400=A401,A401=A402,A402=A403,A403=A404,A404=A405,A405=A406,A406=A407,A407=A408),IF(A408+1&gt;MATCH(0,Input_Lieferant!$B$9:$B$158,-1),"",A408+1),A408),"")</f>
        <v>19</v>
      </c>
      <c r="B409" s="164"/>
      <c r="C409" s="158" t="str">
        <f t="shared" si="12"/>
        <v>001</v>
      </c>
      <c r="D409" s="164"/>
      <c r="E409" s="164"/>
      <c r="F409" s="164" t="str">
        <f>IF(A409&lt;&gt;"", IFERROR(ROUND(INDEX(Input_Lieferant!$A$9:$AS$159,MATCH(A409,Input_Lieferant!$B$9:$B$158,0),MATCH(W409,Input_Lieferant!$A$8:$AS$8,0)),2),""), "")&amp;""</f>
        <v>200</v>
      </c>
      <c r="G409" s="164"/>
      <c r="H409" s="164"/>
      <c r="I409" s="164"/>
      <c r="J409" s="164"/>
      <c r="K409" s="164"/>
      <c r="L409" s="164"/>
      <c r="M409" s="164"/>
      <c r="N409" s="164"/>
      <c r="O409" s="164"/>
      <c r="P409" s="164"/>
      <c r="Q409" s="164"/>
      <c r="R409" s="164"/>
      <c r="S409" s="164"/>
      <c r="T409" s="164"/>
      <c r="U409" s="164"/>
      <c r="V409" s="164"/>
      <c r="W409" s="164" t="str">
        <f t="shared" si="13"/>
        <v>V_BEWERTUNGSPREIS</v>
      </c>
      <c r="X409" s="164"/>
      <c r="Y409" s="164"/>
      <c r="Z409" s="164"/>
      <c r="AA409" s="164"/>
      <c r="AB409" s="164"/>
      <c r="AC409" s="164"/>
      <c r="AD409" s="164"/>
      <c r="AE409" s="164"/>
      <c r="AF409" s="164"/>
      <c r="AG409" s="164"/>
      <c r="AH409" s="164"/>
    </row>
    <row r="410" spans="1:34" x14ac:dyDescent="0.4">
      <c r="A410" s="164">
        <f>IFERROR(IF(AND(A388=A389,A389=A390,A390=A391,A391=A392,A392=A393,A393=A394,A394=A395,A395=A396,A396=A397,A397=A398,A398=A399,A399=A400,A400=A401,A401=A402,A402=A403,A403=A404,A404=A405,A405=A406,A406=A407,A407=A408,A408=A409),IF(A409+1&gt;MATCH(0,Input_Lieferant!$B$9:$B$158,-1),"",A409+1),A409),"")</f>
        <v>19</v>
      </c>
      <c r="B410" s="164"/>
      <c r="C410" s="158" t="str">
        <f t="shared" si="12"/>
        <v>001</v>
      </c>
      <c r="D410" s="164"/>
      <c r="E410" s="164"/>
      <c r="F410" s="164" t="str">
        <f>IF(A410&lt;&gt;"", _xlfn.IFNA(INDEX(Input_Lieferant!$A$9:$AS$159,MATCH(A410,Input_Lieferant!$B$9:$B$158,0),MATCH(W410,Input_Lieferant!$A$8:$AS$8,0)),""), "")&amp;""</f>
        <v>CHF</v>
      </c>
      <c r="G410" s="164"/>
      <c r="H410" s="164"/>
      <c r="I410" s="164"/>
      <c r="J410" s="164"/>
      <c r="K410" s="164"/>
      <c r="L410" s="164"/>
      <c r="M410" s="164"/>
      <c r="N410" s="164"/>
      <c r="O410" s="164"/>
      <c r="P410" s="164"/>
      <c r="Q410" s="164"/>
      <c r="R410" s="164"/>
      <c r="S410" s="164"/>
      <c r="T410" s="164"/>
      <c r="U410" s="164"/>
      <c r="V410" s="164"/>
      <c r="W410" s="164" t="str">
        <f t="shared" si="13"/>
        <v>V_WAEHRUNG</v>
      </c>
      <c r="X410" s="164"/>
      <c r="Y410" s="164"/>
      <c r="Z410" s="164"/>
      <c r="AA410" s="164"/>
      <c r="AB410" s="164"/>
      <c r="AC410" s="164"/>
      <c r="AD410" s="164"/>
      <c r="AE410" s="164"/>
      <c r="AF410" s="164"/>
      <c r="AG410" s="164"/>
      <c r="AH410" s="164"/>
    </row>
    <row r="411" spans="1:34" x14ac:dyDescent="0.4">
      <c r="A411" s="164">
        <f>IFERROR(IF(AND(A389=A390,A390=A391,A391=A392,A392=A393,A393=A394,A394=A395,A395=A396,A396=A397,A397=A398,A398=A399,A399=A400,A400=A401,A401=A402,A402=A403,A403=A404,A404=A405,A405=A406,A406=A407,A407=A408,A408=A409,A409=A410),IF(A410+1&gt;MATCH(0,Input_Lieferant!$B$9:$B$158,-1),"",A410+1),A410),"")</f>
        <v>19</v>
      </c>
      <c r="B411" s="164"/>
      <c r="C411" s="158" t="str">
        <f t="shared" si="12"/>
        <v>001</v>
      </c>
      <c r="D411" s="164"/>
      <c r="E411" s="164"/>
      <c r="F411" s="164" t="str">
        <f>IF(A411&lt;&gt;"", _xlfn.IFNA(INDEX(Input_Lieferant!$A$9:$AS$159,MATCH(A411,Input_Lieferant!$B$9:$B$158,0),MATCH(W411,Input_Lieferant!$A$8:$AS$8,0)),""), "")&amp;""</f>
        <v>1</v>
      </c>
      <c r="G411" s="164"/>
      <c r="H411" s="164"/>
      <c r="I411" s="164"/>
      <c r="J411" s="164"/>
      <c r="K411" s="164"/>
      <c r="L411" s="164"/>
      <c r="M411" s="164"/>
      <c r="N411" s="164"/>
      <c r="O411" s="164"/>
      <c r="P411" s="164"/>
      <c r="Q411" s="164"/>
      <c r="R411" s="164"/>
      <c r="S411" s="164"/>
      <c r="T411" s="164"/>
      <c r="U411" s="164"/>
      <c r="V411" s="164"/>
      <c r="W411" s="164" t="str">
        <f t="shared" si="13"/>
        <v>V_PREISEINHEIT</v>
      </c>
      <c r="X411" s="164"/>
      <c r="Y411" s="164"/>
      <c r="Z411" s="164"/>
      <c r="AA411" s="164"/>
      <c r="AB411" s="164"/>
      <c r="AC411" s="164"/>
      <c r="AD411" s="164"/>
      <c r="AE411" s="164"/>
      <c r="AF411" s="164"/>
      <c r="AG411" s="164"/>
      <c r="AH411" s="164"/>
    </row>
    <row r="412" spans="1:34" x14ac:dyDescent="0.4">
      <c r="A412" s="164">
        <f>IFERROR(IF(AND(A390=A391,A391=A392,A392=A393,A393=A394,A394=A395,A395=A396,A396=A397,A397=A398,A398=A399,A399=A400,A400=A401,A401=A402,A402=A403,A403=A404,A404=A405,A405=A406,A406=A407,A407=A408,A408=A409,A409=A410,A410=A411),IF(A411+1&gt;MATCH(0,Input_Lieferant!$B$9:$B$158,-1),"",A411+1),A411),"")</f>
        <v>19</v>
      </c>
      <c r="B412" s="164"/>
      <c r="C412" s="158" t="str">
        <f t="shared" si="12"/>
        <v>001</v>
      </c>
      <c r="D412" s="164"/>
      <c r="E412" s="164"/>
      <c r="F412" s="164">
        <f ca="1">IF(A412&lt;&gt;"",NOW(),"")</f>
        <v>45712.652886574077</v>
      </c>
      <c r="G412" s="164"/>
      <c r="H412" s="164"/>
      <c r="I412" s="164"/>
      <c r="J412" s="164"/>
      <c r="K412" s="164"/>
      <c r="L412" s="164"/>
      <c r="M412" s="164"/>
      <c r="N412" s="164"/>
      <c r="O412" s="164"/>
      <c r="P412" s="164"/>
      <c r="Q412" s="164"/>
      <c r="R412" s="164"/>
      <c r="S412" s="164"/>
      <c r="T412" s="164"/>
      <c r="U412" s="164"/>
      <c r="V412" s="164"/>
      <c r="W412" s="164" t="str">
        <f t="shared" si="13"/>
        <v>V_GUELTIGAB</v>
      </c>
      <c r="X412" s="164"/>
      <c r="Y412" s="164"/>
      <c r="Z412" s="164"/>
      <c r="AA412" s="164"/>
      <c r="AB412" s="164"/>
      <c r="AC412" s="164"/>
      <c r="AD412" s="164"/>
      <c r="AE412" s="164"/>
      <c r="AF412" s="164"/>
      <c r="AG412" s="164"/>
      <c r="AH412" s="164"/>
    </row>
    <row r="413" spans="1:34" x14ac:dyDescent="0.4">
      <c r="A413" s="164">
        <f>IFERROR(IF(AND(A391=A392,A392=A393,A393=A394,A394=A395,A395=A396,A396=A397,A397=A398,A398=A399,A399=A400,A400=A401,A401=A402,A402=A403,A403=A404,A404=A405,A405=A406,A406=A407,A407=A408,A408=A409,A409=A410,A410=A411,A411=A412),IF(A412+1&gt;MATCH(0,Input_Lieferant!$B$9:$B$158,-1),"",A412+1),A412),"")</f>
        <v>19</v>
      </c>
      <c r="B413" s="164"/>
      <c r="C413" s="158" t="str">
        <f t="shared" si="12"/>
        <v>001</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V_MIET_RELEVANZ</v>
      </c>
      <c r="X413" s="164"/>
      <c r="Y413" s="164"/>
      <c r="Z413" s="164"/>
      <c r="AA413" s="164"/>
      <c r="AB413" s="164"/>
      <c r="AC413" s="164"/>
      <c r="AD413" s="164"/>
      <c r="AE413" s="164"/>
      <c r="AF413" s="164"/>
      <c r="AG413" s="164"/>
      <c r="AH413" s="164"/>
    </row>
    <row r="414" spans="1:34" x14ac:dyDescent="0.4">
      <c r="A414" s="164">
        <f>IFERROR(IF(AND(A392=A393,A393=A394,A394=A395,A395=A396,A396=A397,A397=A398,A398=A399,A399=A400,A400=A401,A401=A402,A402=A403,A403=A404,A404=A405,A405=A406,A406=A407,A407=A408,A408=A409,A409=A410,A410=A411,A411=A412,A412=A413),IF(A413+1&gt;MATCH(0,Input_Lieferant!$B$9:$B$158,-1),"",A413+1),A413),"")</f>
        <v>19</v>
      </c>
      <c r="B414" s="164"/>
      <c r="C414" s="158" t="str">
        <f t="shared" si="12"/>
        <v>001</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V_NACHSCHUBKLASSE</v>
      </c>
      <c r="X414" s="164"/>
      <c r="Y414" s="164"/>
      <c r="Z414" s="164"/>
      <c r="AA414" s="164"/>
      <c r="AB414" s="164"/>
      <c r="AC414" s="164"/>
      <c r="AD414" s="164"/>
      <c r="AE414" s="164"/>
      <c r="AF414" s="164"/>
      <c r="AG414" s="164"/>
      <c r="AH414" s="164"/>
    </row>
    <row r="415" spans="1:34" x14ac:dyDescent="0.4">
      <c r="A415" s="164">
        <f>IFERROR(IF(AND(A393=A394,A394=A395,A395=A396,A396=A397,A397=A398,A398=A399,A399=A400,A400=A401,A401=A402,A402=A403,A403=A404,A404=A405,A405=A406,A406=A407,A407=A408,A408=A409,A409=A410,A410=A411,A411=A412,A412=A413,A413=A414),IF(A414+1&gt;MATCH(0,Input_Lieferant!$B$9:$B$158,-1),"",A414+1),A414),"")</f>
        <v>19</v>
      </c>
      <c r="B415" s="164"/>
      <c r="C415" s="158" t="str">
        <f t="shared" si="12"/>
        <v>001</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V_LAGERFAEHIGKEIT</v>
      </c>
      <c r="X415" s="164"/>
      <c r="Y415" s="164"/>
      <c r="Z415" s="164"/>
      <c r="AA415" s="164"/>
      <c r="AB415" s="164"/>
      <c r="AC415" s="164"/>
      <c r="AD415" s="164"/>
      <c r="AE415" s="164"/>
      <c r="AF415" s="164"/>
      <c r="AG415" s="164"/>
      <c r="AH415" s="164"/>
    </row>
    <row r="416" spans="1:34" x14ac:dyDescent="0.4">
      <c r="A416" s="164">
        <f>IFERROR(IF(AND(A394=A395,A395=A396,A396=A397,A397=A398,A398=A399,A399=A400,A400=A401,A401=A402,A402=A403,A403=A404,A404=A405,A405=A406,A406=A407,A407=A408,A408=A409,A409=A410,A410=A411,A411=A412,A412=A413,A413=A414,A414=A415),IF(A415+1&gt;MATCH(0,Input_Lieferant!$B$9:$B$158,-1),"",A415+1),A415),"")</f>
        <v>19</v>
      </c>
      <c r="B416" s="164"/>
      <c r="C416" s="158" t="str">
        <f t="shared" si="12"/>
        <v>001</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V_BETRIEBSMITTEL</v>
      </c>
      <c r="X416" s="164"/>
      <c r="Y416" s="164"/>
      <c r="Z416" s="164"/>
      <c r="AA416" s="164"/>
      <c r="AB416" s="164"/>
      <c r="AC416" s="164"/>
      <c r="AD416" s="164"/>
      <c r="AE416" s="164"/>
      <c r="AF416" s="164"/>
      <c r="AG416" s="164"/>
      <c r="AH416" s="164"/>
    </row>
    <row r="417" spans="1:34" x14ac:dyDescent="0.4">
      <c r="A417" s="164">
        <f>IFERROR(IF(AND(A395=A396,A396=A397,A397=A398,A398=A399,A399=A400,A400=A401,A401=A402,A402=A403,A403=A404,A404=A405,A405=A406,A406=A407,A407=A408,A408=A409,A409=A410,A410=A411,A411=A412,A412=A413,A413=A414,A414=A415,A415=A416),IF(A416+1&gt;MATCH(0,Input_Lieferant!$B$9:$B$158,-1),"",A416+1),A416),"")</f>
        <v>19</v>
      </c>
      <c r="B417" s="164"/>
      <c r="C417" s="158" t="str">
        <f t="shared" si="12"/>
        <v>001</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V_SONDERBETRIEBSMITTEL_MKZ</v>
      </c>
      <c r="X417" s="164"/>
      <c r="Y417" s="164"/>
      <c r="Z417" s="164"/>
      <c r="AA417" s="164"/>
      <c r="AB417" s="164"/>
      <c r="AC417" s="164"/>
      <c r="AD417" s="164"/>
      <c r="AE417" s="164"/>
      <c r="AF417" s="164"/>
      <c r="AG417" s="164"/>
      <c r="AH417" s="164"/>
    </row>
    <row r="418" spans="1:34" x14ac:dyDescent="0.4">
      <c r="A418" s="164">
        <f>IFERROR(IF(AND(A396=A397,A397=A398,A398=A399,A399=A400,A400=A401,A401=A402,A402=A403,A403=A404,A404=A405,A405=A406,A406=A407,A407=A408,A408=A409,A409=A410,A410=A411,A411=A412,A412=A413,A413=A414,A414=A415,A415=A416,A416=A417),IF(A417+1&gt;MATCH(0,Input_Lieferant!$B$9:$B$158,-1),"",A417+1),A417),"")</f>
        <v>19</v>
      </c>
      <c r="B418" s="164"/>
      <c r="C418" s="158" t="str">
        <f t="shared" si="12"/>
        <v>001</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V_SONDERBETRIEBSMITTEL_PRD</v>
      </c>
      <c r="X418" s="164"/>
      <c r="Y418" s="164"/>
      <c r="Z418" s="164"/>
      <c r="AA418" s="164"/>
      <c r="AB418" s="164"/>
      <c r="AC418" s="164"/>
      <c r="AD418" s="164"/>
      <c r="AE418" s="164"/>
      <c r="AF418" s="164"/>
      <c r="AG418" s="164"/>
      <c r="AH418" s="164"/>
    </row>
    <row r="419" spans="1:34" x14ac:dyDescent="0.4">
      <c r="A419" s="164">
        <f>IFERROR(IF(AND(A397=A398,A398=A399,A399=A400,A400=A401,A401=A402,A402=A403,A403=A404,A404=A405,A405=A406,A406=A407,A407=A408,A408=A409,A409=A410,A410=A411,A411=A412,A412=A413,A413=A414,A414=A415,A415=A416,A416=A417,A417=A418),IF(A418+1&gt;MATCH(0,Input_Lieferant!$B$9:$B$158,-1),"",A418+1),A418),"")</f>
        <v>19</v>
      </c>
      <c r="B419" s="164"/>
      <c r="C419" s="158" t="str">
        <f t="shared" si="12"/>
        <v>001</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V_SONDERBETRIEBSMITTEL_TRP</v>
      </c>
      <c r="X419" s="164"/>
      <c r="Y419" s="164"/>
      <c r="Z419" s="164"/>
      <c r="AA419" s="164"/>
      <c r="AB419" s="164"/>
      <c r="AC419" s="164"/>
      <c r="AD419" s="164"/>
      <c r="AE419" s="164"/>
      <c r="AF419" s="164"/>
      <c r="AG419" s="164"/>
      <c r="AH419" s="164"/>
    </row>
    <row r="420" spans="1:34" x14ac:dyDescent="0.4">
      <c r="A420" s="164">
        <f>IFERROR(IF(AND(A398=A399,A399=A400,A400=A401,A401=A402,A402=A403,A403=A404,A404=A405,A405=A406,A406=A407,A407=A408,A408=A409,A409=A410,A410=A411,A411=A412,A412=A413,A413=A414,A414=A415,A415=A416,A416=A417,A417=A418,A418=A419),IF(A419+1&gt;MATCH(0,Input_Lieferant!$B$9:$B$158,-1),"",A419+1),A419),"")</f>
        <v>20</v>
      </c>
      <c r="B420" s="164"/>
      <c r="C420" s="158" t="str">
        <f t="shared" si="12"/>
        <v>001</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V_A_NUMMER</v>
      </c>
      <c r="X420" s="164"/>
      <c r="Y420" s="164"/>
      <c r="Z420" s="164"/>
      <c r="AA420" s="164"/>
      <c r="AB420" s="164"/>
      <c r="AC420" s="164"/>
      <c r="AD420" s="164"/>
      <c r="AE420" s="164"/>
      <c r="AF420" s="164"/>
      <c r="AG420" s="164"/>
      <c r="AH420" s="164"/>
    </row>
    <row r="421" spans="1:34" x14ac:dyDescent="0.4">
      <c r="A421" s="164">
        <f>IFERROR(IF(AND(A399=A400,A400=A401,A401=A402,A402=A403,A403=A404,A404=A405,A405=A406,A406=A407,A407=A408,A408=A409,A409=A410,A410=A411,A411=A412,A412=A413,A413=A414,A414=A415,A415=A416,A416=A417,A417=A418,A418=A419,A419=A420),IF(A420+1&gt;MATCH(0,Input_Lieferant!$B$9:$B$158,-1),"",A420+1),A420),"")</f>
        <v>20</v>
      </c>
      <c r="B421" s="164"/>
      <c r="C421" s="158" t="str">
        <f t="shared" si="12"/>
        <v>001</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V_REVFREMD</v>
      </c>
      <c r="X421" s="164"/>
      <c r="Y421" s="164"/>
      <c r="Z421" s="164"/>
      <c r="AA421" s="164"/>
      <c r="AB421" s="164"/>
      <c r="AC421" s="164"/>
      <c r="AD421" s="164"/>
      <c r="AE421" s="164"/>
      <c r="AF421" s="164"/>
      <c r="AG421" s="164"/>
      <c r="AH421" s="164"/>
    </row>
    <row r="422" spans="1:34" x14ac:dyDescent="0.4">
      <c r="A422" s="164">
        <f>IFERROR(IF(AND(A400=A401,A401=A402,A402=A403,A403=A404,A404=A405,A405=A406,A406=A407,A407=A408,A408=A409,A409=A410,A410=A411,A411=A412,A412=A413,A413=A414,A414=A415,A415=A416,A416=A417,A417=A418,A418=A419,A419=A420,A420=A421),IF(A421+1&gt;MATCH(0,Input_Lieferant!$B$9:$B$158,-1),"",A421+1),A421),"")</f>
        <v>20</v>
      </c>
      <c r="B422" s="164"/>
      <c r="C422" s="158" t="str">
        <f t="shared" si="12"/>
        <v>001</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V_REVEIGEN</v>
      </c>
      <c r="X422" s="164"/>
      <c r="Y422" s="164"/>
      <c r="Z422" s="164"/>
      <c r="AA422" s="164"/>
      <c r="AB422" s="164"/>
      <c r="AC422" s="164"/>
      <c r="AD422" s="164"/>
      <c r="AE422" s="164"/>
      <c r="AF422" s="164"/>
      <c r="AG422" s="164"/>
      <c r="AH422" s="164"/>
    </row>
    <row r="423" spans="1:34" x14ac:dyDescent="0.4">
      <c r="A423" s="164">
        <f>IFERROR(IF(AND(A401=A402,A402=A403,A403=A404,A404=A405,A405=A406,A406=A407,A407=A408,A408=A409,A409=A410,A410=A411,A411=A412,A412=A413,A413=A414,A414=A415,A415=A416,A416=A417,A417=A418,A418=A419,A419=A420,A420=A421,A421=A422),IF(A422+1&gt;MATCH(0,Input_Lieferant!$B$9:$B$158,-1),"",A422+1),A422),"")</f>
        <v>20</v>
      </c>
      <c r="B423" s="164"/>
      <c r="C423" s="158" t="str">
        <f t="shared" si="12"/>
        <v>001</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V_SYSTEMMANAGER</v>
      </c>
      <c r="X423" s="164"/>
      <c r="Y423" s="164"/>
      <c r="Z423" s="164"/>
      <c r="AA423" s="164"/>
      <c r="AB423" s="164"/>
      <c r="AC423" s="164"/>
      <c r="AD423" s="164"/>
      <c r="AE423" s="164"/>
      <c r="AF423" s="164"/>
      <c r="AG423" s="164"/>
      <c r="AH423" s="164"/>
    </row>
    <row r="424" spans="1:34" x14ac:dyDescent="0.4">
      <c r="A424" s="164">
        <f>IFERROR(IF(AND(A402=A403,A403=A404,A404=A405,A405=A406,A406=A407,A407=A408,A408=A409,A409=A410,A410=A411,A411=A412,A412=A413,A413=A414,A414=A415,A415=A416,A416=A417,A417=A418,A418=A419,A419=A420,A420=A421,A421=A422,A422=A423),IF(A423+1&gt;MATCH(0,Input_Lieferant!$B$9:$B$158,-1),"",A423+1),A423),"")</f>
        <v>20</v>
      </c>
      <c r="B424" s="164"/>
      <c r="C424" s="158" t="str">
        <f t="shared" si="12"/>
        <v>001</v>
      </c>
      <c r="D424" s="164"/>
      <c r="E424" s="164"/>
      <c r="F424" s="164" t="str">
        <f>IF(A424&lt;&gt;"", _xlfn.IFNA(INDEX(Grunddaten!$A$9:$S$159,MATCH(A424,Input_Lieferant!$B$9:$B$158,0),MATCH(W424,Grunddaten!$A$8:$M$8,0)),""), "")&amp;""</f>
        <v>U</v>
      </c>
      <c r="G424" s="164"/>
      <c r="H424" s="164"/>
      <c r="I424" s="164"/>
      <c r="J424" s="164"/>
      <c r="K424" s="164"/>
      <c r="L424" s="164"/>
      <c r="M424" s="164"/>
      <c r="N424" s="164"/>
      <c r="O424" s="164"/>
      <c r="P424" s="164"/>
      <c r="Q424" s="164"/>
      <c r="R424" s="164"/>
      <c r="S424" s="164"/>
      <c r="T424" s="164"/>
      <c r="U424" s="164"/>
      <c r="V424" s="164"/>
      <c r="W424" s="164" t="str">
        <f t="shared" si="13"/>
        <v>V_UEBERSETZUNG</v>
      </c>
      <c r="X424" s="164"/>
      <c r="Y424" s="164"/>
      <c r="Z424" s="164"/>
      <c r="AA424" s="164"/>
      <c r="AB424" s="164"/>
      <c r="AC424" s="164"/>
      <c r="AD424" s="164"/>
      <c r="AE424" s="164"/>
      <c r="AF424" s="164"/>
      <c r="AG424" s="164"/>
      <c r="AH424" s="164"/>
    </row>
    <row r="425" spans="1:34" x14ac:dyDescent="0.4">
      <c r="A425" s="164">
        <f>IFERROR(IF(AND(A403=A404,A404=A405,A405=A406,A406=A407,A407=A408,A408=A409,A409=A410,A410=A411,A411=A412,A412=A413,A413=A414,A414=A415,A415=A416,A416=A417,A417=A418,A418=A419,A419=A420,A420=A421,A421=A422,A422=A423,A423=A424),IF(A424+1&gt;MATCH(0,Input_Lieferant!$B$9:$B$158,-1),"",A424+1),A424),"")</f>
        <v>20</v>
      </c>
      <c r="B425" s="164"/>
      <c r="C425" s="158" t="str">
        <f t="shared" si="12"/>
        <v>001</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V_KENNZIFFER</v>
      </c>
      <c r="X425" s="164"/>
      <c r="Y425" s="164"/>
      <c r="Z425" s="164"/>
      <c r="AA425" s="164"/>
      <c r="AB425" s="164"/>
      <c r="AC425" s="164"/>
      <c r="AD425" s="164"/>
      <c r="AE425" s="164"/>
      <c r="AF425" s="164"/>
      <c r="AG425" s="164"/>
      <c r="AH425" s="164"/>
    </row>
    <row r="426" spans="1:34" x14ac:dyDescent="0.4">
      <c r="A426" s="164">
        <f>IFERROR(IF(AND(A404=A405,A405=A406,A406=A407,A407=A408,A408=A409,A409=A410,A410=A411,A411=A412,A412=A413,A413=A414,A414=A415,A415=A416,A416=A417,A417=A418,A418=A419,A419=A420,A420=A421,A421=A422,A422=A423,A423=A424,A424=A425),IF(A425+1&gt;MATCH(0,Input_Lieferant!$B$9:$B$158,-1),"",A425+1),A425),"")</f>
        <v>20</v>
      </c>
      <c r="B426" s="164"/>
      <c r="C426" s="158" t="str">
        <f t="shared" si="12"/>
        <v>001</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V_NEXT_HIGHER</v>
      </c>
      <c r="X426" s="164"/>
      <c r="Y426" s="164"/>
      <c r="Z426" s="164"/>
      <c r="AA426" s="164"/>
      <c r="AB426" s="164"/>
      <c r="AC426" s="164"/>
      <c r="AD426" s="164"/>
      <c r="AE426" s="164"/>
      <c r="AF426" s="164"/>
      <c r="AG426" s="164"/>
      <c r="AH426" s="164"/>
    </row>
    <row r="427" spans="1:34" x14ac:dyDescent="0.4">
      <c r="A427" s="164">
        <f>IFERROR(IF(AND(A405=A406,A406=A407,A407=A408,A408=A409,A409=A410,A410=A411,A411=A412,A412=A413,A413=A414,A414=A415,A415=A416,A416=A417,A417=A418,A418=A419,A419=A420,A420=A421,A421=A422,A422=A423,A423=A424,A424=A425,A425=A426),IF(A426+1&gt;MATCH(0,Input_Lieferant!$B$9:$B$158,-1),"",A426+1),A426),"")</f>
        <v>20</v>
      </c>
      <c r="B427" s="164"/>
      <c r="C427" s="158" t="str">
        <f t="shared" si="12"/>
        <v>001</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V_ZERTFLUG</v>
      </c>
      <c r="X427" s="164"/>
      <c r="Y427" s="164"/>
      <c r="Z427" s="164"/>
      <c r="AA427" s="164"/>
      <c r="AB427" s="164"/>
      <c r="AC427" s="164"/>
      <c r="AD427" s="164"/>
      <c r="AE427" s="164"/>
      <c r="AF427" s="164"/>
      <c r="AG427" s="164"/>
      <c r="AH427" s="164"/>
    </row>
    <row r="428" spans="1:34" x14ac:dyDescent="0.4">
      <c r="A428" s="164">
        <f>IFERROR(IF(AND(A406=A407,A407=A408,A408=A409,A409=A410,A410=A411,A411=A412,A412=A413,A413=A414,A414=A415,A415=A416,A416=A417,A417=A418,A418=A419,A419=A420,A420=A421,A421=A422,A422=A423,A423=A424,A424=A425,A425=A426,A426=A427),IF(A427+1&gt;MATCH(0,Input_Lieferant!$B$9:$B$158,-1),"",A427+1),A427),"")</f>
        <v>20</v>
      </c>
      <c r="B428" s="164"/>
      <c r="C428" s="158" t="str">
        <f t="shared" si="12"/>
        <v>001</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V_APM</v>
      </c>
      <c r="X428" s="164"/>
      <c r="Y428" s="164"/>
      <c r="Z428" s="164"/>
      <c r="AA428" s="164"/>
      <c r="AB428" s="164"/>
      <c r="AC428" s="164"/>
      <c r="AD428" s="164"/>
      <c r="AE428" s="164"/>
      <c r="AF428" s="164"/>
      <c r="AG428" s="164"/>
      <c r="AH428" s="164"/>
    </row>
    <row r="429" spans="1:34" x14ac:dyDescent="0.4">
      <c r="A429" s="164">
        <f>IFERROR(IF(AND(A407=A408,A408=A409,A409=A410,A410=A411,A411=A412,A412=A413,A413=A414,A414=A415,A415=A416,A416=A417,A417=A418,A418=A419,A419=A420,A420=A421,A421=A422,A422=A423,A423=A424,A424=A425,A425=A426,A426=A427,A427=A428),IF(A428+1&gt;MATCH(0,Input_Lieferant!$B$9:$B$158,-1),"",A428+1),A428),"")</f>
        <v>20</v>
      </c>
      <c r="B429" s="164"/>
      <c r="C429" s="158" t="str">
        <f t="shared" si="12"/>
        <v>001</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V_CHEOPS</v>
      </c>
      <c r="X429" s="164"/>
      <c r="Y429" s="164"/>
      <c r="Z429" s="164"/>
      <c r="AA429" s="164"/>
      <c r="AB429" s="164"/>
      <c r="AC429" s="164"/>
      <c r="AD429" s="164"/>
      <c r="AE429" s="164"/>
      <c r="AF429" s="164"/>
      <c r="AG429" s="164"/>
      <c r="AH429" s="164"/>
    </row>
    <row r="430" spans="1:34" x14ac:dyDescent="0.4">
      <c r="A430" s="164">
        <f>IFERROR(IF(AND(A408=A409,A409=A410,A410=A411,A411=A412,A412=A413,A413=A414,A414=A415,A415=A416,A416=A417,A417=A418,A418=A419,A419=A420,A420=A421,A421=A422,A422=A423,A423=A424,A424=A425,A425=A426,A426=A427,A427=A428,A428=A429),IF(A429+1&gt;MATCH(0,Input_Lieferant!$B$9:$B$158,-1),"",A429+1),A429),"")</f>
        <v>20</v>
      </c>
      <c r="B430" s="164"/>
      <c r="C430" s="158" t="str">
        <f t="shared" si="12"/>
        <v>001</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V_SVSAA</v>
      </c>
      <c r="X430" s="164"/>
      <c r="Y430" s="164"/>
      <c r="Z430" s="164"/>
      <c r="AA430" s="164"/>
      <c r="AB430" s="164"/>
      <c r="AC430" s="164"/>
      <c r="AD430" s="164"/>
      <c r="AE430" s="164"/>
      <c r="AF430" s="164"/>
      <c r="AG430" s="164"/>
      <c r="AH430" s="164"/>
    </row>
    <row r="431" spans="1:34" x14ac:dyDescent="0.4">
      <c r="A431" s="164">
        <f>IFERROR(IF(AND(A409=A410,A410=A411,A411=A412,A412=A413,A413=A414,A414=A415,A415=A416,A416=A417,A417=A418,A418=A419,A419=A420,A420=A421,A421=A422,A422=A423,A423=A424,A424=A425,A425=A426,A426=A427,A427=A428,A428=A429,A429=A430),IF(A430+1&gt;MATCH(0,Input_Lieferant!$B$9:$B$158,-1),"",A430+1),A430),"")</f>
        <v>20</v>
      </c>
      <c r="B431" s="164"/>
      <c r="C431" s="158" t="str">
        <f t="shared" si="12"/>
        <v>001</v>
      </c>
      <c r="D431" s="164"/>
      <c r="E431" s="164"/>
      <c r="F431" s="164" t="str">
        <f>IF(A431&lt;&gt;"", IFERROR(ROUND(INDEX(Input_Lieferant!$A$9:$AS$159,MATCH(A431,Input_Lieferant!$B$9:$B$158,0),MATCH(W431,Input_Lieferant!$A$8:$AS$8,0)),2),""), "")&amp;""</f>
        <v>200</v>
      </c>
      <c r="G431" s="164"/>
      <c r="H431" s="164"/>
      <c r="I431" s="164"/>
      <c r="J431" s="164"/>
      <c r="K431" s="164"/>
      <c r="L431" s="164"/>
      <c r="M431" s="164"/>
      <c r="N431" s="164"/>
      <c r="O431" s="164"/>
      <c r="P431" s="164"/>
      <c r="Q431" s="164"/>
      <c r="R431" s="164"/>
      <c r="S431" s="164"/>
      <c r="T431" s="164"/>
      <c r="U431" s="164"/>
      <c r="V431" s="164"/>
      <c r="W431" s="164" t="str">
        <f t="shared" si="13"/>
        <v>V_BEWERTUNGSPREIS</v>
      </c>
      <c r="X431" s="164"/>
      <c r="Y431" s="164"/>
      <c r="Z431" s="164"/>
      <c r="AA431" s="164"/>
      <c r="AB431" s="164"/>
      <c r="AC431" s="164"/>
      <c r="AD431" s="164"/>
      <c r="AE431" s="164"/>
      <c r="AF431" s="164"/>
      <c r="AG431" s="164"/>
      <c r="AH431" s="164"/>
    </row>
    <row r="432" spans="1:34" x14ac:dyDescent="0.4">
      <c r="A432" s="164">
        <f>IFERROR(IF(AND(A410=A411,A411=A412,A412=A413,A413=A414,A414=A415,A415=A416,A416=A417,A417=A418,A418=A419,A419=A420,A420=A421,A421=A422,A422=A423,A423=A424,A424=A425,A425=A426,A426=A427,A427=A428,A428=A429,A429=A430,A430=A431),IF(A431+1&gt;MATCH(0,Input_Lieferant!$B$9:$B$158,-1),"",A431+1),A431),"")</f>
        <v>20</v>
      </c>
      <c r="B432" s="164"/>
      <c r="C432" s="158" t="str">
        <f t="shared" si="12"/>
        <v>001</v>
      </c>
      <c r="D432" s="164"/>
      <c r="E432" s="164"/>
      <c r="F432" s="164" t="str">
        <f>IF(A432&lt;&gt;"", _xlfn.IFNA(INDEX(Input_Lieferant!$A$9:$AS$159,MATCH(A432,Input_Lieferant!$B$9:$B$158,0),MATCH(W432,Input_Lieferant!$A$8:$AS$8,0)),""), "")&amp;""</f>
        <v>CHF</v>
      </c>
      <c r="G432" s="164"/>
      <c r="H432" s="164"/>
      <c r="I432" s="164"/>
      <c r="J432" s="164"/>
      <c r="K432" s="164"/>
      <c r="L432" s="164"/>
      <c r="M432" s="164"/>
      <c r="N432" s="164"/>
      <c r="O432" s="164"/>
      <c r="P432" s="164"/>
      <c r="Q432" s="164"/>
      <c r="R432" s="164"/>
      <c r="S432" s="164"/>
      <c r="T432" s="164"/>
      <c r="U432" s="164"/>
      <c r="V432" s="164"/>
      <c r="W432" s="164" t="str">
        <f t="shared" si="13"/>
        <v>V_WAEHRUNG</v>
      </c>
      <c r="X432" s="164"/>
      <c r="Y432" s="164"/>
      <c r="Z432" s="164"/>
      <c r="AA432" s="164"/>
      <c r="AB432" s="164"/>
      <c r="AC432" s="164"/>
      <c r="AD432" s="164"/>
      <c r="AE432" s="164"/>
      <c r="AF432" s="164"/>
      <c r="AG432" s="164"/>
      <c r="AH432" s="164"/>
    </row>
    <row r="433" spans="1:34" x14ac:dyDescent="0.4">
      <c r="A433" s="164">
        <f>IFERROR(IF(AND(A411=A412,A412=A413,A413=A414,A414=A415,A415=A416,A416=A417,A417=A418,A418=A419,A419=A420,A420=A421,A421=A422,A422=A423,A423=A424,A424=A425,A425=A426,A426=A427,A427=A428,A428=A429,A429=A430,A430=A431,A431=A432),IF(A432+1&gt;MATCH(0,Input_Lieferant!$B$9:$B$158,-1),"",A432+1),A432),"")</f>
        <v>20</v>
      </c>
      <c r="B433" s="164"/>
      <c r="C433" s="158" t="str">
        <f t="shared" si="12"/>
        <v>001</v>
      </c>
      <c r="D433" s="164"/>
      <c r="E433" s="164"/>
      <c r="F433" s="164" t="str">
        <f>IF(A433&lt;&gt;"", _xlfn.IFNA(INDEX(Input_Lieferant!$A$9:$AS$159,MATCH(A433,Input_Lieferant!$B$9:$B$158,0),MATCH(W433,Input_Lieferant!$A$8:$AS$8,0)),""), "")&amp;""</f>
        <v>1</v>
      </c>
      <c r="G433" s="164"/>
      <c r="H433" s="164"/>
      <c r="I433" s="164"/>
      <c r="J433" s="164"/>
      <c r="K433" s="164"/>
      <c r="L433" s="164"/>
      <c r="M433" s="164"/>
      <c r="N433" s="164"/>
      <c r="O433" s="164"/>
      <c r="P433" s="164"/>
      <c r="Q433" s="164"/>
      <c r="R433" s="164"/>
      <c r="S433" s="164"/>
      <c r="T433" s="164"/>
      <c r="U433" s="164"/>
      <c r="V433" s="164"/>
      <c r="W433" s="164" t="str">
        <f t="shared" si="13"/>
        <v>V_PREISEINHEIT</v>
      </c>
      <c r="X433" s="164"/>
      <c r="Y433" s="164"/>
      <c r="Z433" s="164"/>
      <c r="AA433" s="164"/>
      <c r="AB433" s="164"/>
      <c r="AC433" s="164"/>
      <c r="AD433" s="164"/>
      <c r="AE433" s="164"/>
      <c r="AF433" s="164"/>
      <c r="AG433" s="164"/>
      <c r="AH433" s="164"/>
    </row>
    <row r="434" spans="1:34" x14ac:dyDescent="0.4">
      <c r="A434" s="164">
        <f>IFERROR(IF(AND(A412=A413,A413=A414,A414=A415,A415=A416,A416=A417,A417=A418,A418=A419,A419=A420,A420=A421,A421=A422,A422=A423,A423=A424,A424=A425,A425=A426,A426=A427,A427=A428,A428=A429,A429=A430,A430=A431,A431=A432,A432=A433),IF(A433+1&gt;MATCH(0,Input_Lieferant!$B$9:$B$158,-1),"",A433+1),A433),"")</f>
        <v>20</v>
      </c>
      <c r="B434" s="164"/>
      <c r="C434" s="158" t="str">
        <f t="shared" si="12"/>
        <v>001</v>
      </c>
      <c r="D434" s="164"/>
      <c r="E434" s="164"/>
      <c r="F434" s="164">
        <f ca="1">IF(A434&lt;&gt;"",NOW(),"")</f>
        <v>45712.652886574077</v>
      </c>
      <c r="G434" s="164"/>
      <c r="H434" s="164"/>
      <c r="I434" s="164"/>
      <c r="J434" s="164"/>
      <c r="K434" s="164"/>
      <c r="L434" s="164"/>
      <c r="M434" s="164"/>
      <c r="N434" s="164"/>
      <c r="O434" s="164"/>
      <c r="P434" s="164"/>
      <c r="Q434" s="164"/>
      <c r="R434" s="164"/>
      <c r="S434" s="164"/>
      <c r="T434" s="164"/>
      <c r="U434" s="164"/>
      <c r="V434" s="164"/>
      <c r="W434" s="164" t="str">
        <f t="shared" si="13"/>
        <v>V_GUELTIGAB</v>
      </c>
      <c r="X434" s="164"/>
      <c r="Y434" s="164"/>
      <c r="Z434" s="164"/>
      <c r="AA434" s="164"/>
      <c r="AB434" s="164"/>
      <c r="AC434" s="164"/>
      <c r="AD434" s="164"/>
      <c r="AE434" s="164"/>
      <c r="AF434" s="164"/>
      <c r="AG434" s="164"/>
      <c r="AH434" s="164"/>
    </row>
    <row r="435" spans="1:34" x14ac:dyDescent="0.4">
      <c r="A435" s="164">
        <f>IFERROR(IF(AND(A413=A414,A414=A415,A415=A416,A416=A417,A417=A418,A418=A419,A419=A420,A420=A421,A421=A422,A422=A423,A423=A424,A424=A425,A425=A426,A426=A427,A427=A428,A428=A429,A429=A430,A430=A431,A431=A432,A432=A433,A433=A434),IF(A434+1&gt;MATCH(0,Input_Lieferant!$B$9:$B$158,-1),"",A434+1),A434),"")</f>
        <v>20</v>
      </c>
      <c r="B435" s="164"/>
      <c r="C435" s="158" t="str">
        <f t="shared" si="12"/>
        <v>001</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V_MIET_RELEVANZ</v>
      </c>
      <c r="X435" s="164"/>
      <c r="Y435" s="164"/>
      <c r="Z435" s="164"/>
      <c r="AA435" s="164"/>
      <c r="AB435" s="164"/>
      <c r="AC435" s="164"/>
      <c r="AD435" s="164"/>
      <c r="AE435" s="164"/>
      <c r="AF435" s="164"/>
      <c r="AG435" s="164"/>
      <c r="AH435" s="164"/>
    </row>
    <row r="436" spans="1:34" x14ac:dyDescent="0.4">
      <c r="A436" s="164">
        <f>IFERROR(IF(AND(A414=A415,A415=A416,A416=A417,A417=A418,A418=A419,A419=A420,A420=A421,A421=A422,A422=A423,A423=A424,A424=A425,A425=A426,A426=A427,A427=A428,A428=A429,A429=A430,A430=A431,A431=A432,A432=A433,A433=A434,A434=A435),IF(A435+1&gt;MATCH(0,Input_Lieferant!$B$9:$B$158,-1),"",A435+1),A435),"")</f>
        <v>20</v>
      </c>
      <c r="B436" s="164"/>
      <c r="C436" s="158" t="str">
        <f t="shared" si="12"/>
        <v>001</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V_NACHSCHUBKLASSE</v>
      </c>
      <c r="X436" s="164"/>
      <c r="Y436" s="164"/>
      <c r="Z436" s="164"/>
      <c r="AA436" s="164"/>
      <c r="AB436" s="164"/>
      <c r="AC436" s="164"/>
      <c r="AD436" s="164"/>
      <c r="AE436" s="164"/>
      <c r="AF436" s="164"/>
      <c r="AG436" s="164"/>
      <c r="AH436" s="164"/>
    </row>
    <row r="437" spans="1:34" x14ac:dyDescent="0.4">
      <c r="A437" s="164">
        <f>IFERROR(IF(AND(A415=A416,A416=A417,A417=A418,A418=A419,A419=A420,A420=A421,A421=A422,A422=A423,A423=A424,A424=A425,A425=A426,A426=A427,A427=A428,A428=A429,A429=A430,A430=A431,A431=A432,A432=A433,A433=A434,A434=A435,A435=A436),IF(A436+1&gt;MATCH(0,Input_Lieferant!$B$9:$B$158,-1),"",A436+1),A436),"")</f>
        <v>20</v>
      </c>
      <c r="B437" s="164"/>
      <c r="C437" s="158" t="str">
        <f t="shared" si="12"/>
        <v>001</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V_LAGERFAEHIGKEIT</v>
      </c>
      <c r="X437" s="164"/>
      <c r="Y437" s="164"/>
      <c r="Z437" s="164"/>
      <c r="AA437" s="164"/>
      <c r="AB437" s="164"/>
      <c r="AC437" s="164"/>
      <c r="AD437" s="164"/>
      <c r="AE437" s="164"/>
      <c r="AF437" s="164"/>
      <c r="AG437" s="164"/>
      <c r="AH437" s="164"/>
    </row>
    <row r="438" spans="1:34" x14ac:dyDescent="0.4">
      <c r="A438" s="164">
        <f>IFERROR(IF(AND(A416=A417,A417=A418,A418=A419,A419=A420,A420=A421,A421=A422,A422=A423,A423=A424,A424=A425,A425=A426,A426=A427,A427=A428,A428=A429,A429=A430,A430=A431,A431=A432,A432=A433,A433=A434,A434=A435,A435=A436,A436=A437),IF(A437+1&gt;MATCH(0,Input_Lieferant!$B$9:$B$158,-1),"",A437+1),A437),"")</f>
        <v>20</v>
      </c>
      <c r="B438" s="164"/>
      <c r="C438" s="158" t="str">
        <f t="shared" si="12"/>
        <v>001</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V_BETRIEBSMITTEL</v>
      </c>
      <c r="X438" s="164"/>
      <c r="Y438" s="164"/>
      <c r="Z438" s="164"/>
      <c r="AA438" s="164"/>
      <c r="AB438" s="164"/>
      <c r="AC438" s="164"/>
      <c r="AD438" s="164"/>
      <c r="AE438" s="164"/>
      <c r="AF438" s="164"/>
      <c r="AG438" s="164"/>
      <c r="AH438" s="164"/>
    </row>
    <row r="439" spans="1:34" x14ac:dyDescent="0.4">
      <c r="A439" s="164">
        <f>IFERROR(IF(AND(A417=A418,A418=A419,A419=A420,A420=A421,A421=A422,A422=A423,A423=A424,A424=A425,A425=A426,A426=A427,A427=A428,A428=A429,A429=A430,A430=A431,A431=A432,A432=A433,A433=A434,A434=A435,A435=A436,A436=A437,A437=A438),IF(A438+1&gt;MATCH(0,Input_Lieferant!$B$9:$B$158,-1),"",A438+1),A438),"")</f>
        <v>20</v>
      </c>
      <c r="B439" s="164"/>
      <c r="C439" s="158" t="str">
        <f t="shared" si="12"/>
        <v>001</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V_SONDERBETRIEBSMITTEL_MKZ</v>
      </c>
      <c r="X439" s="164"/>
      <c r="Y439" s="164"/>
      <c r="Z439" s="164"/>
      <c r="AA439" s="164"/>
      <c r="AB439" s="164"/>
      <c r="AC439" s="164"/>
      <c r="AD439" s="164"/>
      <c r="AE439" s="164"/>
      <c r="AF439" s="164"/>
      <c r="AG439" s="164"/>
      <c r="AH439" s="164"/>
    </row>
    <row r="440" spans="1:34" x14ac:dyDescent="0.4">
      <c r="A440" s="164">
        <f>IFERROR(IF(AND(A418=A419,A419=A420,A420=A421,A421=A422,A422=A423,A423=A424,A424=A425,A425=A426,A426=A427,A427=A428,A428=A429,A429=A430,A430=A431,A431=A432,A432=A433,A433=A434,A434=A435,A435=A436,A436=A437,A437=A438,A438=A439),IF(A439+1&gt;MATCH(0,Input_Lieferant!$B$9:$B$158,-1),"",A439+1),A439),"")</f>
        <v>20</v>
      </c>
      <c r="B440" s="164"/>
      <c r="C440" s="158" t="str">
        <f t="shared" si="12"/>
        <v>001</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V_SONDERBETRIEBSMITTEL_PRD</v>
      </c>
      <c r="X440" s="164"/>
      <c r="Y440" s="164"/>
      <c r="Z440" s="164"/>
      <c r="AA440" s="164"/>
      <c r="AB440" s="164"/>
      <c r="AC440" s="164"/>
      <c r="AD440" s="164"/>
      <c r="AE440" s="164"/>
      <c r="AF440" s="164"/>
      <c r="AG440" s="164"/>
      <c r="AH440" s="164"/>
    </row>
    <row r="441" spans="1:34" x14ac:dyDescent="0.4">
      <c r="A441" s="164">
        <f>IFERROR(IF(AND(A419=A420,A420=A421,A421=A422,A422=A423,A423=A424,A424=A425,A425=A426,A426=A427,A427=A428,A428=A429,A429=A430,A430=A431,A431=A432,A432=A433,A433=A434,A434=A435,A435=A436,A436=A437,A437=A438,A438=A439,A439=A440),IF(A440+1&gt;MATCH(0,Input_Lieferant!$B$9:$B$158,-1),"",A440+1),A440),"")</f>
        <v>20</v>
      </c>
      <c r="B441" s="164"/>
      <c r="C441" s="158" t="str">
        <f t="shared" si="12"/>
        <v>001</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V_SONDERBETRIEBSMITTEL_TRP</v>
      </c>
      <c r="X441" s="164"/>
      <c r="Y441" s="164"/>
      <c r="Z441" s="164"/>
      <c r="AA441" s="164"/>
      <c r="AB441" s="164"/>
      <c r="AC441" s="164"/>
      <c r="AD441" s="164"/>
      <c r="AE441" s="164"/>
      <c r="AF441" s="164"/>
      <c r="AG441" s="164"/>
      <c r="AH441" s="164"/>
    </row>
    <row r="442" spans="1:34" x14ac:dyDescent="0.4">
      <c r="A442" s="164">
        <f>IFERROR(IF(AND(A420=A421,A421=A422,A422=A423,A423=A424,A424=A425,A425=A426,A426=A427,A427=A428,A428=A429,A429=A430,A430=A431,A431=A432,A432=A433,A433=A434,A434=A435,A435=A436,A436=A437,A437=A438,A438=A439,A439=A440,A440=A441),IF(A441+1&gt;MATCH(0,Input_Lieferant!$B$9:$B$158,-1),"",A441+1),A441),"")</f>
        <v>21</v>
      </c>
      <c r="B442" s="164"/>
      <c r="C442" s="158" t="str">
        <f t="shared" si="12"/>
        <v>001</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V_A_NUMMER</v>
      </c>
      <c r="X442" s="164"/>
      <c r="Y442" s="164"/>
      <c r="Z442" s="164"/>
      <c r="AA442" s="164"/>
      <c r="AB442" s="164"/>
      <c r="AC442" s="164"/>
      <c r="AD442" s="164"/>
      <c r="AE442" s="164"/>
      <c r="AF442" s="164"/>
      <c r="AG442" s="164"/>
      <c r="AH442" s="164"/>
    </row>
    <row r="443" spans="1:34" x14ac:dyDescent="0.4">
      <c r="A443" s="164">
        <f>IFERROR(IF(AND(A421=A422,A422=A423,A423=A424,A424=A425,A425=A426,A426=A427,A427=A428,A428=A429,A429=A430,A430=A431,A431=A432,A432=A433,A433=A434,A434=A435,A435=A436,A436=A437,A437=A438,A438=A439,A439=A440,A440=A441,A441=A442),IF(A442+1&gt;MATCH(0,Input_Lieferant!$B$9:$B$158,-1),"",A442+1),A442),"")</f>
        <v>21</v>
      </c>
      <c r="B443" s="164"/>
      <c r="C443" s="158" t="str">
        <f t="shared" si="12"/>
        <v>001</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V_REVFREMD</v>
      </c>
      <c r="X443" s="164"/>
      <c r="Y443" s="164"/>
      <c r="Z443" s="164"/>
      <c r="AA443" s="164"/>
      <c r="AB443" s="164"/>
      <c r="AC443" s="164"/>
      <c r="AD443" s="164"/>
      <c r="AE443" s="164"/>
      <c r="AF443" s="164"/>
      <c r="AG443" s="164"/>
      <c r="AH443" s="164"/>
    </row>
    <row r="444" spans="1:34" x14ac:dyDescent="0.4">
      <c r="A444" s="164">
        <f>IFERROR(IF(AND(A422=A423,A423=A424,A424=A425,A425=A426,A426=A427,A427=A428,A428=A429,A429=A430,A430=A431,A431=A432,A432=A433,A433=A434,A434=A435,A435=A436,A436=A437,A437=A438,A438=A439,A439=A440,A440=A441,A441=A442,A442=A443),IF(A443+1&gt;MATCH(0,Input_Lieferant!$B$9:$B$158,-1),"",A443+1),A443),"")</f>
        <v>21</v>
      </c>
      <c r="B444" s="164"/>
      <c r="C444" s="158" t="str">
        <f t="shared" si="12"/>
        <v>001</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V_REVEIGEN</v>
      </c>
      <c r="X444" s="164"/>
      <c r="Y444" s="164"/>
      <c r="Z444" s="164"/>
      <c r="AA444" s="164"/>
      <c r="AB444" s="164"/>
      <c r="AC444" s="164"/>
      <c r="AD444" s="164"/>
      <c r="AE444" s="164"/>
      <c r="AF444" s="164"/>
      <c r="AG444" s="164"/>
      <c r="AH444" s="164"/>
    </row>
    <row r="445" spans="1:34" x14ac:dyDescent="0.4">
      <c r="A445" s="164">
        <f>IFERROR(IF(AND(A423=A424,A424=A425,A425=A426,A426=A427,A427=A428,A428=A429,A429=A430,A430=A431,A431=A432,A432=A433,A433=A434,A434=A435,A435=A436,A436=A437,A437=A438,A438=A439,A439=A440,A440=A441,A441=A442,A442=A443,A443=A444),IF(A444+1&gt;MATCH(0,Input_Lieferant!$B$9:$B$158,-1),"",A444+1),A444),"")</f>
        <v>21</v>
      </c>
      <c r="B445" s="164"/>
      <c r="C445" s="158" t="str">
        <f t="shared" si="12"/>
        <v>001</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V_SYSTEMMANAGER</v>
      </c>
      <c r="X445" s="164"/>
      <c r="Y445" s="164"/>
      <c r="Z445" s="164"/>
      <c r="AA445" s="164"/>
      <c r="AB445" s="164"/>
      <c r="AC445" s="164"/>
      <c r="AD445" s="164"/>
      <c r="AE445" s="164"/>
      <c r="AF445" s="164"/>
      <c r="AG445" s="164"/>
      <c r="AH445" s="164"/>
    </row>
    <row r="446" spans="1:34" x14ac:dyDescent="0.4">
      <c r="A446" s="164">
        <f>IFERROR(IF(AND(A424=A425,A425=A426,A426=A427,A427=A428,A428=A429,A429=A430,A430=A431,A431=A432,A432=A433,A433=A434,A434=A435,A435=A436,A436=A437,A437=A438,A438=A439,A439=A440,A440=A441,A441=A442,A442=A443,A443=A444,A444=A445),IF(A445+1&gt;MATCH(0,Input_Lieferant!$B$9:$B$158,-1),"",A445+1),A445),"")</f>
        <v>21</v>
      </c>
      <c r="B446" s="164"/>
      <c r="C446" s="158" t="str">
        <f t="shared" si="12"/>
        <v>001</v>
      </c>
      <c r="D446" s="164"/>
      <c r="E446" s="164"/>
      <c r="F446" s="164" t="str">
        <f>IF(A446&lt;&gt;"", _xlfn.IFNA(INDEX(Grunddaten!$A$9:$S$159,MATCH(A446,Input_Lieferant!$B$9:$B$158,0),MATCH(W446,Grunddaten!$A$8:$M$8,0)),""), "")&amp;""</f>
        <v>U</v>
      </c>
      <c r="G446" s="164"/>
      <c r="H446" s="164"/>
      <c r="I446" s="164"/>
      <c r="J446" s="164"/>
      <c r="K446" s="164"/>
      <c r="L446" s="164"/>
      <c r="M446" s="164"/>
      <c r="N446" s="164"/>
      <c r="O446" s="164"/>
      <c r="P446" s="164"/>
      <c r="Q446" s="164"/>
      <c r="R446" s="164"/>
      <c r="S446" s="164"/>
      <c r="T446" s="164"/>
      <c r="U446" s="164"/>
      <c r="V446" s="164"/>
      <c r="W446" s="164" t="str">
        <f t="shared" si="13"/>
        <v>V_UEBERSETZUNG</v>
      </c>
      <c r="X446" s="164"/>
      <c r="Y446" s="164"/>
      <c r="Z446" s="164"/>
      <c r="AA446" s="164"/>
      <c r="AB446" s="164"/>
      <c r="AC446" s="164"/>
      <c r="AD446" s="164"/>
      <c r="AE446" s="164"/>
      <c r="AF446" s="164"/>
      <c r="AG446" s="164"/>
      <c r="AH446" s="164"/>
    </row>
    <row r="447" spans="1:34" x14ac:dyDescent="0.4">
      <c r="A447" s="164">
        <f>IFERROR(IF(AND(A425=A426,A426=A427,A427=A428,A428=A429,A429=A430,A430=A431,A431=A432,A432=A433,A433=A434,A434=A435,A435=A436,A436=A437,A437=A438,A438=A439,A439=A440,A440=A441,A441=A442,A442=A443,A443=A444,A444=A445,A445=A446),IF(A446+1&gt;MATCH(0,Input_Lieferant!$B$9:$B$158,-1),"",A446+1),A446),"")</f>
        <v>21</v>
      </c>
      <c r="B447" s="164"/>
      <c r="C447" s="158" t="str">
        <f t="shared" si="12"/>
        <v>001</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V_KENNZIFFER</v>
      </c>
      <c r="X447" s="164"/>
      <c r="Y447" s="164"/>
      <c r="Z447" s="164"/>
      <c r="AA447" s="164"/>
      <c r="AB447" s="164"/>
      <c r="AC447" s="164"/>
      <c r="AD447" s="164"/>
      <c r="AE447" s="164"/>
      <c r="AF447" s="164"/>
      <c r="AG447" s="164"/>
      <c r="AH447" s="164"/>
    </row>
    <row r="448" spans="1:34" x14ac:dyDescent="0.4">
      <c r="A448" s="164">
        <f>IFERROR(IF(AND(A426=A427,A427=A428,A428=A429,A429=A430,A430=A431,A431=A432,A432=A433,A433=A434,A434=A435,A435=A436,A436=A437,A437=A438,A438=A439,A439=A440,A440=A441,A441=A442,A442=A443,A443=A444,A444=A445,A445=A446,A446=A447),IF(A447+1&gt;MATCH(0,Input_Lieferant!$B$9:$B$158,-1),"",A447+1),A447),"")</f>
        <v>21</v>
      </c>
      <c r="B448" s="164"/>
      <c r="C448" s="158" t="str">
        <f t="shared" si="12"/>
        <v>001</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V_NEXT_HIGHER</v>
      </c>
      <c r="X448" s="164"/>
      <c r="Y448" s="164"/>
      <c r="Z448" s="164"/>
      <c r="AA448" s="164"/>
      <c r="AB448" s="164"/>
      <c r="AC448" s="164"/>
      <c r="AD448" s="164"/>
      <c r="AE448" s="164"/>
      <c r="AF448" s="164"/>
      <c r="AG448" s="164"/>
      <c r="AH448" s="164"/>
    </row>
    <row r="449" spans="1:34" x14ac:dyDescent="0.4">
      <c r="A449" s="164">
        <f>IFERROR(IF(AND(A427=A428,A428=A429,A429=A430,A430=A431,A431=A432,A432=A433,A433=A434,A434=A435,A435=A436,A436=A437,A437=A438,A438=A439,A439=A440,A440=A441,A441=A442,A442=A443,A443=A444,A444=A445,A445=A446,A446=A447,A447=A448),IF(A448+1&gt;MATCH(0,Input_Lieferant!$B$9:$B$158,-1),"",A448+1),A448),"")</f>
        <v>21</v>
      </c>
      <c r="B449" s="164"/>
      <c r="C449" s="158" t="str">
        <f t="shared" si="12"/>
        <v>001</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V_ZERTFLUG</v>
      </c>
      <c r="X449" s="164"/>
      <c r="Y449" s="164"/>
      <c r="Z449" s="164"/>
      <c r="AA449" s="164"/>
      <c r="AB449" s="164"/>
      <c r="AC449" s="164"/>
      <c r="AD449" s="164"/>
      <c r="AE449" s="164"/>
      <c r="AF449" s="164"/>
      <c r="AG449" s="164"/>
      <c r="AH449" s="164"/>
    </row>
    <row r="450" spans="1:34" x14ac:dyDescent="0.4">
      <c r="A450" s="164">
        <f>IFERROR(IF(AND(A428=A429,A429=A430,A430=A431,A431=A432,A432=A433,A433=A434,A434=A435,A435=A436,A436=A437,A437=A438,A438=A439,A439=A440,A440=A441,A441=A442,A442=A443,A443=A444,A444=A445,A445=A446,A446=A447,A447=A448,A448=A449),IF(A449+1&gt;MATCH(0,Input_Lieferant!$B$9:$B$158,-1),"",A449+1),A449),"")</f>
        <v>21</v>
      </c>
      <c r="B450" s="164"/>
      <c r="C450" s="158" t="str">
        <f t="shared" ref="C450:C513" si="14">IF(A450="","","001")</f>
        <v>001</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V_APM</v>
      </c>
      <c r="X450" s="164"/>
      <c r="Y450" s="164"/>
      <c r="Z450" s="164"/>
      <c r="AA450" s="164"/>
      <c r="AB450" s="164"/>
      <c r="AC450" s="164"/>
      <c r="AD450" s="164"/>
      <c r="AE450" s="164"/>
      <c r="AF450" s="164"/>
      <c r="AG450" s="164"/>
      <c r="AH450" s="164"/>
    </row>
    <row r="451" spans="1:34" x14ac:dyDescent="0.4">
      <c r="A451" s="164">
        <f>IFERROR(IF(AND(A429=A430,A430=A431,A431=A432,A432=A433,A433=A434,A434=A435,A435=A436,A436=A437,A437=A438,A438=A439,A439=A440,A440=A441,A441=A442,A442=A443,A443=A444,A444=A445,A445=A446,A446=A447,A447=A448,A448=A449,A449=A450),IF(A450+1&gt;MATCH(0,Input_Lieferant!$B$9:$B$158,-1),"",A450+1),A450),"")</f>
        <v>21</v>
      </c>
      <c r="B451" s="164"/>
      <c r="C451" s="158" t="str">
        <f t="shared" si="14"/>
        <v>001</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V_CHEOPS</v>
      </c>
      <c r="X451" s="164"/>
      <c r="Y451" s="164"/>
      <c r="Z451" s="164"/>
      <c r="AA451" s="164"/>
      <c r="AB451" s="164"/>
      <c r="AC451" s="164"/>
      <c r="AD451" s="164"/>
      <c r="AE451" s="164"/>
      <c r="AF451" s="164"/>
      <c r="AG451" s="164"/>
      <c r="AH451" s="164"/>
    </row>
    <row r="452" spans="1:34" x14ac:dyDescent="0.4">
      <c r="A452" s="164">
        <f>IFERROR(IF(AND(A430=A431,A431=A432,A432=A433,A433=A434,A434=A435,A435=A436,A436=A437,A437=A438,A438=A439,A439=A440,A440=A441,A441=A442,A442=A443,A443=A444,A444=A445,A445=A446,A446=A447,A447=A448,A448=A449,A449=A450,A450=A451),IF(A451+1&gt;MATCH(0,Input_Lieferant!$B$9:$B$158,-1),"",A451+1),A451),"")</f>
        <v>21</v>
      </c>
      <c r="B452" s="164"/>
      <c r="C452" s="158" t="str">
        <f t="shared" si="14"/>
        <v>001</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V_SVSAA</v>
      </c>
      <c r="X452" s="164"/>
      <c r="Y452" s="164"/>
      <c r="Z452" s="164"/>
      <c r="AA452" s="164"/>
      <c r="AB452" s="164"/>
      <c r="AC452" s="164"/>
      <c r="AD452" s="164"/>
      <c r="AE452" s="164"/>
      <c r="AF452" s="164"/>
      <c r="AG452" s="164"/>
      <c r="AH452" s="164"/>
    </row>
    <row r="453" spans="1:34" x14ac:dyDescent="0.4">
      <c r="A453" s="164">
        <f>IFERROR(IF(AND(A431=A432,A432=A433,A433=A434,A434=A435,A435=A436,A436=A437,A437=A438,A438=A439,A439=A440,A440=A441,A441=A442,A442=A443,A443=A444,A444=A445,A445=A446,A446=A447,A447=A448,A448=A449,A449=A450,A450=A451,A451=A452),IF(A452+1&gt;MATCH(0,Input_Lieferant!$B$9:$B$158,-1),"",A452+1),A452),"")</f>
        <v>21</v>
      </c>
      <c r="B453" s="164"/>
      <c r="C453" s="158" t="str">
        <f t="shared" si="14"/>
        <v>001</v>
      </c>
      <c r="D453" s="164"/>
      <c r="E453" s="164"/>
      <c r="F453" s="164" t="str">
        <f>IF(A453&lt;&gt;"", IFERROR(ROUND(INDEX(Input_Lieferant!$A$9:$AS$159,MATCH(A453,Input_Lieferant!$B$9:$B$158,0),MATCH(W453,Input_Lieferant!$A$8:$AS$8,0)),2),""), "")&amp;""</f>
        <v>200</v>
      </c>
      <c r="G453" s="164"/>
      <c r="H453" s="164"/>
      <c r="I453" s="164"/>
      <c r="J453" s="164"/>
      <c r="K453" s="164"/>
      <c r="L453" s="164"/>
      <c r="M453" s="164"/>
      <c r="N453" s="164"/>
      <c r="O453" s="164"/>
      <c r="P453" s="164"/>
      <c r="Q453" s="164"/>
      <c r="R453" s="164"/>
      <c r="S453" s="164"/>
      <c r="T453" s="164"/>
      <c r="U453" s="164"/>
      <c r="V453" s="164"/>
      <c r="W453" s="164" t="str">
        <f t="shared" si="13"/>
        <v>V_BEWERTUNGSPREIS</v>
      </c>
      <c r="X453" s="164"/>
      <c r="Y453" s="164"/>
      <c r="Z453" s="164"/>
      <c r="AA453" s="164"/>
      <c r="AB453" s="164"/>
      <c r="AC453" s="164"/>
      <c r="AD453" s="164"/>
      <c r="AE453" s="164"/>
      <c r="AF453" s="164"/>
      <c r="AG453" s="164"/>
      <c r="AH453" s="164"/>
    </row>
    <row r="454" spans="1:34" x14ac:dyDescent="0.4">
      <c r="A454" s="164">
        <f>IFERROR(IF(AND(A432=A433,A433=A434,A434=A435,A435=A436,A436=A437,A437=A438,A438=A439,A439=A440,A440=A441,A441=A442,A442=A443,A443=A444,A444=A445,A445=A446,A446=A447,A447=A448,A448=A449,A449=A450,A450=A451,A451=A452,A452=A453),IF(A453+1&gt;MATCH(0,Input_Lieferant!$B$9:$B$158,-1),"",A453+1),A453),"")</f>
        <v>21</v>
      </c>
      <c r="B454" s="164"/>
      <c r="C454" s="158" t="str">
        <f t="shared" si="14"/>
        <v>001</v>
      </c>
      <c r="D454" s="164"/>
      <c r="E454" s="164"/>
      <c r="F454" s="164" t="str">
        <f>IF(A454&lt;&gt;"", _xlfn.IFNA(INDEX(Input_Lieferant!$A$9:$AS$159,MATCH(A454,Input_Lieferant!$B$9:$B$158,0),MATCH(W454,Input_Lieferant!$A$8:$AS$8,0)),""), "")&amp;""</f>
        <v>CHF</v>
      </c>
      <c r="G454" s="164"/>
      <c r="H454" s="164"/>
      <c r="I454" s="164"/>
      <c r="J454" s="164"/>
      <c r="K454" s="164"/>
      <c r="L454" s="164"/>
      <c r="M454" s="164"/>
      <c r="N454" s="164"/>
      <c r="O454" s="164"/>
      <c r="P454" s="164"/>
      <c r="Q454" s="164"/>
      <c r="R454" s="164"/>
      <c r="S454" s="164"/>
      <c r="T454" s="164"/>
      <c r="U454" s="164"/>
      <c r="V454" s="164"/>
      <c r="W454" s="164" t="str">
        <f t="shared" si="13"/>
        <v>V_WAEHRUNG</v>
      </c>
      <c r="X454" s="164"/>
      <c r="Y454" s="164"/>
      <c r="Z454" s="164"/>
      <c r="AA454" s="164"/>
      <c r="AB454" s="164"/>
      <c r="AC454" s="164"/>
      <c r="AD454" s="164"/>
      <c r="AE454" s="164"/>
      <c r="AF454" s="164"/>
      <c r="AG454" s="164"/>
      <c r="AH454" s="164"/>
    </row>
    <row r="455" spans="1:34" x14ac:dyDescent="0.4">
      <c r="A455" s="164">
        <f>IFERROR(IF(AND(A433=A434,A434=A435,A435=A436,A436=A437,A437=A438,A438=A439,A439=A440,A440=A441,A441=A442,A442=A443,A443=A444,A444=A445,A445=A446,A446=A447,A447=A448,A448=A449,A449=A450,A450=A451,A451=A452,A452=A453,A453=A454),IF(A454+1&gt;MATCH(0,Input_Lieferant!$B$9:$B$158,-1),"",A454+1),A454),"")</f>
        <v>21</v>
      </c>
      <c r="B455" s="164"/>
      <c r="C455" s="158" t="str">
        <f t="shared" si="14"/>
        <v>001</v>
      </c>
      <c r="D455" s="164"/>
      <c r="E455" s="164"/>
      <c r="F455" s="164" t="str">
        <f>IF(A455&lt;&gt;"", _xlfn.IFNA(INDEX(Input_Lieferant!$A$9:$AS$159,MATCH(A455,Input_Lieferant!$B$9:$B$158,0),MATCH(W455,Input_Lieferant!$A$8:$AS$8,0)),""), "")&amp;""</f>
        <v>1</v>
      </c>
      <c r="G455" s="164"/>
      <c r="H455" s="164"/>
      <c r="I455" s="164"/>
      <c r="J455" s="164"/>
      <c r="K455" s="164"/>
      <c r="L455" s="164"/>
      <c r="M455" s="164"/>
      <c r="N455" s="164"/>
      <c r="O455" s="164"/>
      <c r="P455" s="164"/>
      <c r="Q455" s="164"/>
      <c r="R455" s="164"/>
      <c r="S455" s="164"/>
      <c r="T455" s="164"/>
      <c r="U455" s="164"/>
      <c r="V455" s="164"/>
      <c r="W455" s="164" t="str">
        <f t="shared" si="13"/>
        <v>V_PREISEINHEIT</v>
      </c>
      <c r="X455" s="164"/>
      <c r="Y455" s="164"/>
      <c r="Z455" s="164"/>
      <c r="AA455" s="164"/>
      <c r="AB455" s="164"/>
      <c r="AC455" s="164"/>
      <c r="AD455" s="164"/>
      <c r="AE455" s="164"/>
      <c r="AF455" s="164"/>
      <c r="AG455" s="164"/>
      <c r="AH455" s="164"/>
    </row>
    <row r="456" spans="1:34" x14ac:dyDescent="0.4">
      <c r="A456" s="164">
        <f>IFERROR(IF(AND(A434=A435,A435=A436,A436=A437,A437=A438,A438=A439,A439=A440,A440=A441,A441=A442,A442=A443,A443=A444,A444=A445,A445=A446,A446=A447,A447=A448,A448=A449,A449=A450,A450=A451,A451=A452,A452=A453,A453=A454,A454=A455),IF(A455+1&gt;MATCH(0,Input_Lieferant!$B$9:$B$158,-1),"",A455+1),A455),"")</f>
        <v>21</v>
      </c>
      <c r="B456" s="164"/>
      <c r="C456" s="158" t="str">
        <f t="shared" si="14"/>
        <v>001</v>
      </c>
      <c r="D456" s="164"/>
      <c r="E456" s="164"/>
      <c r="F456" s="164">
        <f ca="1">IF(A456&lt;&gt;"",NOW(),"")</f>
        <v>45712.652886574077</v>
      </c>
      <c r="G456" s="164"/>
      <c r="H456" s="164"/>
      <c r="I456" s="164"/>
      <c r="J456" s="164"/>
      <c r="K456" s="164"/>
      <c r="L456" s="164"/>
      <c r="M456" s="164"/>
      <c r="N456" s="164"/>
      <c r="O456" s="164"/>
      <c r="P456" s="164"/>
      <c r="Q456" s="164"/>
      <c r="R456" s="164"/>
      <c r="S456" s="164"/>
      <c r="T456" s="164"/>
      <c r="U456" s="164"/>
      <c r="V456" s="164"/>
      <c r="W456" s="164" t="str">
        <f t="shared" si="13"/>
        <v>V_GUELTIGAB</v>
      </c>
      <c r="X456" s="164"/>
      <c r="Y456" s="164"/>
      <c r="Z456" s="164"/>
      <c r="AA456" s="164"/>
      <c r="AB456" s="164"/>
      <c r="AC456" s="164"/>
      <c r="AD456" s="164"/>
      <c r="AE456" s="164"/>
      <c r="AF456" s="164"/>
      <c r="AG456" s="164"/>
      <c r="AH456" s="164"/>
    </row>
    <row r="457" spans="1:34" x14ac:dyDescent="0.4">
      <c r="A457" s="164">
        <f>IFERROR(IF(AND(A435=A436,A436=A437,A437=A438,A438=A439,A439=A440,A440=A441,A441=A442,A442=A443,A443=A444,A444=A445,A445=A446,A446=A447,A447=A448,A448=A449,A449=A450,A450=A451,A451=A452,A452=A453,A453=A454,A454=A455,A455=A456),IF(A456+1&gt;MATCH(0,Input_Lieferant!$B$9:$B$158,-1),"",A456+1),A456),"")</f>
        <v>21</v>
      </c>
      <c r="B457" s="164"/>
      <c r="C457" s="158" t="str">
        <f t="shared" si="14"/>
        <v>001</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V_MIET_RELEVANZ</v>
      </c>
      <c r="X457" s="164"/>
      <c r="Y457" s="164"/>
      <c r="Z457" s="164"/>
      <c r="AA457" s="164"/>
      <c r="AB457" s="164"/>
      <c r="AC457" s="164"/>
      <c r="AD457" s="164"/>
      <c r="AE457" s="164"/>
      <c r="AF457" s="164"/>
      <c r="AG457" s="164"/>
      <c r="AH457" s="164"/>
    </row>
    <row r="458" spans="1:34" x14ac:dyDescent="0.4">
      <c r="A458" s="164">
        <f>IFERROR(IF(AND(A436=A437,A437=A438,A438=A439,A439=A440,A440=A441,A441=A442,A442=A443,A443=A444,A444=A445,A445=A446,A446=A447,A447=A448,A448=A449,A449=A450,A450=A451,A451=A452,A452=A453,A453=A454,A454=A455,A455=A456,A456=A457),IF(A457+1&gt;MATCH(0,Input_Lieferant!$B$9:$B$158,-1),"",A457+1),A457),"")</f>
        <v>21</v>
      </c>
      <c r="B458" s="164"/>
      <c r="C458" s="158" t="str">
        <f t="shared" si="14"/>
        <v>001</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V_NACHSCHUBKLASSE</v>
      </c>
      <c r="X458" s="164"/>
      <c r="Y458" s="164"/>
      <c r="Z458" s="164"/>
      <c r="AA458" s="164"/>
      <c r="AB458" s="164"/>
      <c r="AC458" s="164"/>
      <c r="AD458" s="164"/>
      <c r="AE458" s="164"/>
      <c r="AF458" s="164"/>
      <c r="AG458" s="164"/>
      <c r="AH458" s="164"/>
    </row>
    <row r="459" spans="1:34" x14ac:dyDescent="0.4">
      <c r="A459" s="164">
        <f>IFERROR(IF(AND(A437=A438,A438=A439,A439=A440,A440=A441,A441=A442,A442=A443,A443=A444,A444=A445,A445=A446,A446=A447,A447=A448,A448=A449,A449=A450,A450=A451,A451=A452,A452=A453,A453=A454,A454=A455,A455=A456,A456=A457,A457=A458),IF(A458+1&gt;MATCH(0,Input_Lieferant!$B$9:$B$158,-1),"",A458+1),A458),"")</f>
        <v>21</v>
      </c>
      <c r="B459" s="164"/>
      <c r="C459" s="158" t="str">
        <f t="shared" si="14"/>
        <v>001</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V_LAGERFAEHIGKEIT</v>
      </c>
      <c r="X459" s="164"/>
      <c r="Y459" s="164"/>
      <c r="Z459" s="164"/>
      <c r="AA459" s="164"/>
      <c r="AB459" s="164"/>
      <c r="AC459" s="164"/>
      <c r="AD459" s="164"/>
      <c r="AE459" s="164"/>
      <c r="AF459" s="164"/>
      <c r="AG459" s="164"/>
      <c r="AH459" s="164"/>
    </row>
    <row r="460" spans="1:34" x14ac:dyDescent="0.4">
      <c r="A460" s="164">
        <f>IFERROR(IF(AND(A438=A439,A439=A440,A440=A441,A441=A442,A442=A443,A443=A444,A444=A445,A445=A446,A446=A447,A447=A448,A448=A449,A449=A450,A450=A451,A451=A452,A452=A453,A453=A454,A454=A455,A455=A456,A456=A457,A457=A458,A458=A459),IF(A459+1&gt;MATCH(0,Input_Lieferant!$B$9:$B$158,-1),"",A459+1),A459),"")</f>
        <v>21</v>
      </c>
      <c r="B460" s="164"/>
      <c r="C460" s="158" t="str">
        <f t="shared" si="14"/>
        <v>001</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V_BETRIEBSMITTEL</v>
      </c>
      <c r="X460" s="164"/>
      <c r="Y460" s="164"/>
      <c r="Z460" s="164"/>
      <c r="AA460" s="164"/>
      <c r="AB460" s="164"/>
      <c r="AC460" s="164"/>
      <c r="AD460" s="164"/>
      <c r="AE460" s="164"/>
      <c r="AF460" s="164"/>
      <c r="AG460" s="164"/>
      <c r="AH460" s="164"/>
    </row>
    <row r="461" spans="1:34" x14ac:dyDescent="0.4">
      <c r="A461" s="164">
        <f>IFERROR(IF(AND(A439=A440,A440=A441,A441=A442,A442=A443,A443=A444,A444=A445,A445=A446,A446=A447,A447=A448,A448=A449,A449=A450,A450=A451,A451=A452,A452=A453,A453=A454,A454=A455,A455=A456,A456=A457,A457=A458,A458=A459,A459=A460),IF(A460+1&gt;MATCH(0,Input_Lieferant!$B$9:$B$158,-1),"",A460+1),A460),"")</f>
        <v>21</v>
      </c>
      <c r="B461" s="164"/>
      <c r="C461" s="158" t="str">
        <f t="shared" si="14"/>
        <v>001</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V_SONDERBETRIEBSMITTEL_MKZ</v>
      </c>
      <c r="X461" s="164"/>
      <c r="Y461" s="164"/>
      <c r="Z461" s="164"/>
      <c r="AA461" s="164"/>
      <c r="AB461" s="164"/>
      <c r="AC461" s="164"/>
      <c r="AD461" s="164"/>
      <c r="AE461" s="164"/>
      <c r="AF461" s="164"/>
      <c r="AG461" s="164"/>
      <c r="AH461" s="164"/>
    </row>
    <row r="462" spans="1:34" x14ac:dyDescent="0.4">
      <c r="A462" s="164">
        <f>IFERROR(IF(AND(A440=A441,A441=A442,A442=A443,A443=A444,A444=A445,A445=A446,A446=A447,A447=A448,A448=A449,A449=A450,A450=A451,A451=A452,A452=A453,A453=A454,A454=A455,A455=A456,A456=A457,A457=A458,A458=A459,A459=A460,A460=A461),IF(A461+1&gt;MATCH(0,Input_Lieferant!$B$9:$B$158,-1),"",A461+1),A461),"")</f>
        <v>21</v>
      </c>
      <c r="B462" s="164"/>
      <c r="C462" s="158" t="str">
        <f t="shared" si="14"/>
        <v>001</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V_SONDERBETRIEBSMITTEL_PRD</v>
      </c>
      <c r="X462" s="164"/>
      <c r="Y462" s="164"/>
      <c r="Z462" s="164"/>
      <c r="AA462" s="164"/>
      <c r="AB462" s="164"/>
      <c r="AC462" s="164"/>
      <c r="AD462" s="164"/>
      <c r="AE462" s="164"/>
      <c r="AF462" s="164"/>
      <c r="AG462" s="164"/>
      <c r="AH462" s="164"/>
    </row>
    <row r="463" spans="1:34" x14ac:dyDescent="0.4">
      <c r="A463" s="164">
        <f>IFERROR(IF(AND(A441=A442,A442=A443,A443=A444,A444=A445,A445=A446,A446=A447,A447=A448,A448=A449,A449=A450,A450=A451,A451=A452,A452=A453,A453=A454,A454=A455,A455=A456,A456=A457,A457=A458,A458=A459,A459=A460,A460=A461,A461=A462),IF(A462+1&gt;MATCH(0,Input_Lieferant!$B$9:$B$158,-1),"",A462+1),A462),"")</f>
        <v>21</v>
      </c>
      <c r="B463" s="164"/>
      <c r="C463" s="158" t="str">
        <f t="shared" si="14"/>
        <v>001</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V_SONDERBETRIEBSMITTEL_TRP</v>
      </c>
      <c r="X463" s="164"/>
      <c r="Y463" s="164"/>
      <c r="Z463" s="164"/>
      <c r="AA463" s="164"/>
      <c r="AB463" s="164"/>
      <c r="AC463" s="164"/>
      <c r="AD463" s="164"/>
      <c r="AE463" s="164"/>
      <c r="AF463" s="164"/>
      <c r="AG463" s="164"/>
      <c r="AH463" s="164"/>
    </row>
    <row r="464" spans="1:34" x14ac:dyDescent="0.4">
      <c r="A464" s="164">
        <f>IFERROR(IF(AND(A442=A443,A443=A444,A444=A445,A445=A446,A446=A447,A447=A448,A448=A449,A449=A450,A450=A451,A451=A452,A452=A453,A453=A454,A454=A455,A455=A456,A456=A457,A457=A458,A458=A459,A459=A460,A460=A461,A461=A462,A462=A463),IF(A463+1&gt;MATCH(0,Input_Lieferant!$B$9:$B$158,-1),"",A463+1),A463),"")</f>
        <v>22</v>
      </c>
      <c r="B464" s="164"/>
      <c r="C464" s="158" t="str">
        <f t="shared" si="14"/>
        <v>001</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V_A_NUMMER</v>
      </c>
      <c r="X464" s="164"/>
      <c r="Y464" s="164"/>
      <c r="Z464" s="164"/>
      <c r="AA464" s="164"/>
      <c r="AB464" s="164"/>
      <c r="AC464" s="164"/>
      <c r="AD464" s="164"/>
      <c r="AE464" s="164"/>
      <c r="AF464" s="164"/>
      <c r="AG464" s="164"/>
      <c r="AH464" s="164"/>
    </row>
    <row r="465" spans="1:34" x14ac:dyDescent="0.4">
      <c r="A465" s="164">
        <f>IFERROR(IF(AND(A443=A444,A444=A445,A445=A446,A446=A447,A447=A448,A448=A449,A449=A450,A450=A451,A451=A452,A452=A453,A453=A454,A454=A455,A455=A456,A456=A457,A457=A458,A458=A459,A459=A460,A460=A461,A461=A462,A462=A463,A463=A464),IF(A464+1&gt;MATCH(0,Input_Lieferant!$B$9:$B$158,-1),"",A464+1),A464),"")</f>
        <v>22</v>
      </c>
      <c r="B465" s="164"/>
      <c r="C465" s="158" t="str">
        <f t="shared" si="14"/>
        <v>001</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V_REVFREMD</v>
      </c>
      <c r="X465" s="164"/>
      <c r="Y465" s="164"/>
      <c r="Z465" s="164"/>
      <c r="AA465" s="164"/>
      <c r="AB465" s="164"/>
      <c r="AC465" s="164"/>
      <c r="AD465" s="164"/>
      <c r="AE465" s="164"/>
      <c r="AF465" s="164"/>
      <c r="AG465" s="164"/>
      <c r="AH465" s="164"/>
    </row>
    <row r="466" spans="1:34" x14ac:dyDescent="0.4">
      <c r="A466" s="164">
        <f>IFERROR(IF(AND(A444=A445,A445=A446,A446=A447,A447=A448,A448=A449,A449=A450,A450=A451,A451=A452,A452=A453,A453=A454,A454=A455,A455=A456,A456=A457,A457=A458,A458=A459,A459=A460,A460=A461,A461=A462,A462=A463,A463=A464,A464=A465),IF(A465+1&gt;MATCH(0,Input_Lieferant!$B$9:$B$158,-1),"",A465+1),A465),"")</f>
        <v>22</v>
      </c>
      <c r="B466" s="164"/>
      <c r="C466" s="158" t="str">
        <f t="shared" si="14"/>
        <v>001</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V_REVEIGEN</v>
      </c>
      <c r="X466" s="164"/>
      <c r="Y466" s="164"/>
      <c r="Z466" s="164"/>
      <c r="AA466" s="164"/>
      <c r="AB466" s="164"/>
      <c r="AC466" s="164"/>
      <c r="AD466" s="164"/>
      <c r="AE466" s="164"/>
      <c r="AF466" s="164"/>
      <c r="AG466" s="164"/>
      <c r="AH466" s="164"/>
    </row>
    <row r="467" spans="1:34" x14ac:dyDescent="0.4">
      <c r="A467" s="164">
        <f>IFERROR(IF(AND(A445=A446,A446=A447,A447=A448,A448=A449,A449=A450,A450=A451,A451=A452,A452=A453,A453=A454,A454=A455,A455=A456,A456=A457,A457=A458,A458=A459,A459=A460,A460=A461,A461=A462,A462=A463,A463=A464,A464=A465,A465=A466),IF(A466+1&gt;MATCH(0,Input_Lieferant!$B$9:$B$158,-1),"",A466+1),A466),"")</f>
        <v>22</v>
      </c>
      <c r="B467" s="164"/>
      <c r="C467" s="158" t="str">
        <f t="shared" si="14"/>
        <v>001</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V_SYSTEMMANAGER</v>
      </c>
      <c r="X467" s="164"/>
      <c r="Y467" s="164"/>
      <c r="Z467" s="164"/>
      <c r="AA467" s="164"/>
      <c r="AB467" s="164"/>
      <c r="AC467" s="164"/>
      <c r="AD467" s="164"/>
      <c r="AE467" s="164"/>
      <c r="AF467" s="164"/>
      <c r="AG467" s="164"/>
      <c r="AH467" s="164"/>
    </row>
    <row r="468" spans="1:34" x14ac:dyDescent="0.4">
      <c r="A468" s="164">
        <f>IFERROR(IF(AND(A446=A447,A447=A448,A448=A449,A449=A450,A450=A451,A451=A452,A452=A453,A453=A454,A454=A455,A455=A456,A456=A457,A457=A458,A458=A459,A459=A460,A460=A461,A461=A462,A462=A463,A463=A464,A464=A465,A465=A466,A466=A467),IF(A467+1&gt;MATCH(0,Input_Lieferant!$B$9:$B$158,-1),"",A467+1),A467),"")</f>
        <v>22</v>
      </c>
      <c r="B468" s="164"/>
      <c r="C468" s="158" t="str">
        <f t="shared" si="14"/>
        <v>001</v>
      </c>
      <c r="D468" s="164"/>
      <c r="E468" s="164"/>
      <c r="F468" s="164" t="str">
        <f>IF(A468&lt;&gt;"", _xlfn.IFNA(INDEX(Grunddaten!$A$9:$S$159,MATCH(A468,Input_Lieferant!$B$9:$B$158,0),MATCH(W468,Grunddaten!$A$8:$M$8,0)),""), "")&amp;""</f>
        <v>U</v>
      </c>
      <c r="G468" s="164"/>
      <c r="H468" s="164"/>
      <c r="I468" s="164"/>
      <c r="J468" s="164"/>
      <c r="K468" s="164"/>
      <c r="L468" s="164"/>
      <c r="M468" s="164"/>
      <c r="N468" s="164"/>
      <c r="O468" s="164"/>
      <c r="P468" s="164"/>
      <c r="Q468" s="164"/>
      <c r="R468" s="164"/>
      <c r="S468" s="164"/>
      <c r="T468" s="164"/>
      <c r="U468" s="164"/>
      <c r="V468" s="164"/>
      <c r="W468" s="164" t="str">
        <f t="shared" si="13"/>
        <v>V_UEBERSETZUNG</v>
      </c>
      <c r="X468" s="164"/>
      <c r="Y468" s="164"/>
      <c r="Z468" s="164"/>
      <c r="AA468" s="164"/>
      <c r="AB468" s="164"/>
      <c r="AC468" s="164"/>
      <c r="AD468" s="164"/>
      <c r="AE468" s="164"/>
      <c r="AF468" s="164"/>
      <c r="AG468" s="164"/>
      <c r="AH468" s="164"/>
    </row>
    <row r="469" spans="1:34" x14ac:dyDescent="0.4">
      <c r="A469" s="164">
        <f>IFERROR(IF(AND(A447=A448,A448=A449,A449=A450,A450=A451,A451=A452,A452=A453,A453=A454,A454=A455,A455=A456,A456=A457,A457=A458,A458=A459,A459=A460,A460=A461,A461=A462,A462=A463,A463=A464,A464=A465,A465=A466,A466=A467,A467=A468),IF(A468+1&gt;MATCH(0,Input_Lieferant!$B$9:$B$158,-1),"",A468+1),A468),"")</f>
        <v>22</v>
      </c>
      <c r="B469" s="164"/>
      <c r="C469" s="158" t="str">
        <f t="shared" si="14"/>
        <v>001</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V_KENNZIFFER</v>
      </c>
      <c r="X469" s="164"/>
      <c r="Y469" s="164"/>
      <c r="Z469" s="164"/>
      <c r="AA469" s="164"/>
      <c r="AB469" s="164"/>
      <c r="AC469" s="164"/>
      <c r="AD469" s="164"/>
      <c r="AE469" s="164"/>
      <c r="AF469" s="164"/>
      <c r="AG469" s="164"/>
      <c r="AH469" s="164"/>
    </row>
    <row r="470" spans="1:34" x14ac:dyDescent="0.4">
      <c r="A470" s="164">
        <f>IFERROR(IF(AND(A448=A449,A449=A450,A450=A451,A451=A452,A452=A453,A453=A454,A454=A455,A455=A456,A456=A457,A457=A458,A458=A459,A459=A460,A460=A461,A461=A462,A462=A463,A463=A464,A464=A465,A465=A466,A466=A467,A467=A468,A468=A469),IF(A469+1&gt;MATCH(0,Input_Lieferant!$B$9:$B$158,-1),"",A469+1),A469),"")</f>
        <v>22</v>
      </c>
      <c r="B470" s="164"/>
      <c r="C470" s="158" t="str">
        <f t="shared" si="14"/>
        <v>001</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V_NEXT_HIGHER</v>
      </c>
      <c r="X470" s="164"/>
      <c r="Y470" s="164"/>
      <c r="Z470" s="164"/>
      <c r="AA470" s="164"/>
      <c r="AB470" s="164"/>
      <c r="AC470" s="164"/>
      <c r="AD470" s="164"/>
      <c r="AE470" s="164"/>
      <c r="AF470" s="164"/>
      <c r="AG470" s="164"/>
      <c r="AH470" s="164"/>
    </row>
    <row r="471" spans="1:34" x14ac:dyDescent="0.4">
      <c r="A471" s="164">
        <f>IFERROR(IF(AND(A449=A450,A450=A451,A451=A452,A452=A453,A453=A454,A454=A455,A455=A456,A456=A457,A457=A458,A458=A459,A459=A460,A460=A461,A461=A462,A462=A463,A463=A464,A464=A465,A465=A466,A466=A467,A467=A468,A468=A469,A469=A470),IF(A470+1&gt;MATCH(0,Input_Lieferant!$B$9:$B$158,-1),"",A470+1),A470),"")</f>
        <v>22</v>
      </c>
      <c r="B471" s="164"/>
      <c r="C471" s="158" t="str">
        <f t="shared" si="14"/>
        <v>001</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V_ZERTFLUG</v>
      </c>
      <c r="X471" s="164"/>
      <c r="Y471" s="164"/>
      <c r="Z471" s="164"/>
      <c r="AA471" s="164"/>
      <c r="AB471" s="164"/>
      <c r="AC471" s="164"/>
      <c r="AD471" s="164"/>
      <c r="AE471" s="164"/>
      <c r="AF471" s="164"/>
      <c r="AG471" s="164"/>
      <c r="AH471" s="164"/>
    </row>
    <row r="472" spans="1:34" x14ac:dyDescent="0.4">
      <c r="A472" s="164">
        <f>IFERROR(IF(AND(A450=A451,A451=A452,A452=A453,A453=A454,A454=A455,A455=A456,A456=A457,A457=A458,A458=A459,A459=A460,A460=A461,A461=A462,A462=A463,A463=A464,A464=A465,A465=A466,A466=A467,A467=A468,A468=A469,A469=A470,A470=A471),IF(A471+1&gt;MATCH(0,Input_Lieferant!$B$9:$B$158,-1),"",A471+1),A471),"")</f>
        <v>22</v>
      </c>
      <c r="B472" s="164"/>
      <c r="C472" s="158" t="str">
        <f t="shared" si="14"/>
        <v>001</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V_APM</v>
      </c>
      <c r="X472" s="164"/>
      <c r="Y472" s="164"/>
      <c r="Z472" s="164"/>
      <c r="AA472" s="164"/>
      <c r="AB472" s="164"/>
      <c r="AC472" s="164"/>
      <c r="AD472" s="164"/>
      <c r="AE472" s="164"/>
      <c r="AF472" s="164"/>
      <c r="AG472" s="164"/>
      <c r="AH472" s="164"/>
    </row>
    <row r="473" spans="1:34" x14ac:dyDescent="0.4">
      <c r="A473" s="164">
        <f>IFERROR(IF(AND(A451=A452,A452=A453,A453=A454,A454=A455,A455=A456,A456=A457,A457=A458,A458=A459,A459=A460,A460=A461,A461=A462,A462=A463,A463=A464,A464=A465,A465=A466,A466=A467,A467=A468,A468=A469,A469=A470,A470=A471,A471=A472),IF(A472+1&gt;MATCH(0,Input_Lieferant!$B$9:$B$158,-1),"",A472+1),A472),"")</f>
        <v>22</v>
      </c>
      <c r="B473" s="164"/>
      <c r="C473" s="158" t="str">
        <f t="shared" si="14"/>
        <v>001</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V_CHEOPS</v>
      </c>
      <c r="X473" s="164"/>
      <c r="Y473" s="164"/>
      <c r="Z473" s="164"/>
      <c r="AA473" s="164"/>
      <c r="AB473" s="164"/>
      <c r="AC473" s="164"/>
      <c r="AD473" s="164"/>
      <c r="AE473" s="164"/>
      <c r="AF473" s="164"/>
      <c r="AG473" s="164"/>
      <c r="AH473" s="164"/>
    </row>
    <row r="474" spans="1:34" x14ac:dyDescent="0.4">
      <c r="A474" s="164">
        <f>IFERROR(IF(AND(A452=A453,A453=A454,A454=A455,A455=A456,A456=A457,A457=A458,A458=A459,A459=A460,A460=A461,A461=A462,A462=A463,A463=A464,A464=A465,A465=A466,A466=A467,A467=A468,A468=A469,A469=A470,A470=A471,A471=A472,A472=A473),IF(A473+1&gt;MATCH(0,Input_Lieferant!$B$9:$B$158,-1),"",A473+1),A473),"")</f>
        <v>22</v>
      </c>
      <c r="B474" s="164"/>
      <c r="C474" s="158" t="str">
        <f t="shared" si="14"/>
        <v>001</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V_SVSAA</v>
      </c>
      <c r="X474" s="164"/>
      <c r="Y474" s="164"/>
      <c r="Z474" s="164"/>
      <c r="AA474" s="164"/>
      <c r="AB474" s="164"/>
      <c r="AC474" s="164"/>
      <c r="AD474" s="164"/>
      <c r="AE474" s="164"/>
      <c r="AF474" s="164"/>
      <c r="AG474" s="164"/>
      <c r="AH474" s="164"/>
    </row>
    <row r="475" spans="1:34" x14ac:dyDescent="0.4">
      <c r="A475" s="164">
        <f>IFERROR(IF(AND(A453=A454,A454=A455,A455=A456,A456=A457,A457=A458,A458=A459,A459=A460,A460=A461,A461=A462,A462=A463,A463=A464,A464=A465,A465=A466,A466=A467,A467=A468,A468=A469,A469=A470,A470=A471,A471=A472,A472=A473,A473=A474),IF(A474+1&gt;MATCH(0,Input_Lieferant!$B$9:$B$158,-1),"",A474+1),A474),"")</f>
        <v>22</v>
      </c>
      <c r="B475" s="164"/>
      <c r="C475" s="158" t="str">
        <f t="shared" si="14"/>
        <v>001</v>
      </c>
      <c r="D475" s="164"/>
      <c r="E475" s="164"/>
      <c r="F475" s="164" t="str">
        <f>IF(A475&lt;&gt;"", IFERROR(ROUND(INDEX(Input_Lieferant!$A$9:$AS$159,MATCH(A475,Input_Lieferant!$B$9:$B$158,0),MATCH(W475,Input_Lieferant!$A$8:$AS$8,0)),2),""), "")&amp;""</f>
        <v>200</v>
      </c>
      <c r="G475" s="164"/>
      <c r="H475" s="164"/>
      <c r="I475" s="164"/>
      <c r="J475" s="164"/>
      <c r="K475" s="164"/>
      <c r="L475" s="164"/>
      <c r="M475" s="164"/>
      <c r="N475" s="164"/>
      <c r="O475" s="164"/>
      <c r="P475" s="164"/>
      <c r="Q475" s="164"/>
      <c r="R475" s="164"/>
      <c r="S475" s="164"/>
      <c r="T475" s="164"/>
      <c r="U475" s="164"/>
      <c r="V475" s="164"/>
      <c r="W475" s="164" t="str">
        <f t="shared" si="15"/>
        <v>V_BEWERTUNGSPREIS</v>
      </c>
      <c r="X475" s="164"/>
      <c r="Y475" s="164"/>
      <c r="Z475" s="164"/>
      <c r="AA475" s="164"/>
      <c r="AB475" s="164"/>
      <c r="AC475" s="164"/>
      <c r="AD475" s="164"/>
      <c r="AE475" s="164"/>
      <c r="AF475" s="164"/>
      <c r="AG475" s="164"/>
      <c r="AH475" s="164"/>
    </row>
    <row r="476" spans="1:34" x14ac:dyDescent="0.4">
      <c r="A476" s="164">
        <f>IFERROR(IF(AND(A454=A455,A455=A456,A456=A457,A457=A458,A458=A459,A459=A460,A460=A461,A461=A462,A462=A463,A463=A464,A464=A465,A465=A466,A466=A467,A467=A468,A468=A469,A469=A470,A470=A471,A471=A472,A472=A473,A473=A474,A474=A475),IF(A475+1&gt;MATCH(0,Input_Lieferant!$B$9:$B$158,-1),"",A475+1),A475),"")</f>
        <v>22</v>
      </c>
      <c r="B476" s="164"/>
      <c r="C476" s="158" t="str">
        <f t="shared" si="14"/>
        <v>001</v>
      </c>
      <c r="D476" s="164"/>
      <c r="E476" s="164"/>
      <c r="F476" s="164" t="str">
        <f>IF(A476&lt;&gt;"", _xlfn.IFNA(INDEX(Input_Lieferant!$A$9:$AS$159,MATCH(A476,Input_Lieferant!$B$9:$B$158,0),MATCH(W476,Input_Lieferant!$A$8:$AS$8,0)),""), "")&amp;""</f>
        <v>CHF</v>
      </c>
      <c r="G476" s="164"/>
      <c r="H476" s="164"/>
      <c r="I476" s="164"/>
      <c r="J476" s="164"/>
      <c r="K476" s="164"/>
      <c r="L476" s="164"/>
      <c r="M476" s="164"/>
      <c r="N476" s="164"/>
      <c r="O476" s="164"/>
      <c r="P476" s="164"/>
      <c r="Q476" s="164"/>
      <c r="R476" s="164"/>
      <c r="S476" s="164"/>
      <c r="T476" s="164"/>
      <c r="U476" s="164"/>
      <c r="V476" s="164"/>
      <c r="W476" s="164" t="str">
        <f t="shared" si="15"/>
        <v>V_WAEHRUNG</v>
      </c>
      <c r="X476" s="164"/>
      <c r="Y476" s="164"/>
      <c r="Z476" s="164"/>
      <c r="AA476" s="164"/>
      <c r="AB476" s="164"/>
      <c r="AC476" s="164"/>
      <c r="AD476" s="164"/>
      <c r="AE476" s="164"/>
      <c r="AF476" s="164"/>
      <c r="AG476" s="164"/>
      <c r="AH476" s="164"/>
    </row>
    <row r="477" spans="1:34" x14ac:dyDescent="0.4">
      <c r="A477" s="164">
        <f>IFERROR(IF(AND(A455=A456,A456=A457,A457=A458,A458=A459,A459=A460,A460=A461,A461=A462,A462=A463,A463=A464,A464=A465,A465=A466,A466=A467,A467=A468,A468=A469,A469=A470,A470=A471,A471=A472,A472=A473,A473=A474,A474=A475,A475=A476),IF(A476+1&gt;MATCH(0,Input_Lieferant!$B$9:$B$158,-1),"",A476+1),A476),"")</f>
        <v>22</v>
      </c>
      <c r="B477" s="164"/>
      <c r="C477" s="158" t="str">
        <f t="shared" si="14"/>
        <v>001</v>
      </c>
      <c r="D477" s="164"/>
      <c r="E477" s="164"/>
      <c r="F477" s="164" t="str">
        <f>IF(A477&lt;&gt;"", _xlfn.IFNA(INDEX(Input_Lieferant!$A$9:$AS$159,MATCH(A477,Input_Lieferant!$B$9:$B$158,0),MATCH(W477,Input_Lieferant!$A$8:$AS$8,0)),""), "")&amp;""</f>
        <v>1</v>
      </c>
      <c r="G477" s="164"/>
      <c r="H477" s="164"/>
      <c r="I477" s="164"/>
      <c r="J477" s="164"/>
      <c r="K477" s="164"/>
      <c r="L477" s="164"/>
      <c r="M477" s="164"/>
      <c r="N477" s="164"/>
      <c r="O477" s="164"/>
      <c r="P477" s="164"/>
      <c r="Q477" s="164"/>
      <c r="R477" s="164"/>
      <c r="S477" s="164"/>
      <c r="T477" s="164"/>
      <c r="U477" s="164"/>
      <c r="V477" s="164"/>
      <c r="W477" s="164" t="str">
        <f t="shared" si="15"/>
        <v>V_PREISEINHEIT</v>
      </c>
      <c r="X477" s="164"/>
      <c r="Y477" s="164"/>
      <c r="Z477" s="164"/>
      <c r="AA477" s="164"/>
      <c r="AB477" s="164"/>
      <c r="AC477" s="164"/>
      <c r="AD477" s="164"/>
      <c r="AE477" s="164"/>
      <c r="AF477" s="164"/>
      <c r="AG477" s="164"/>
      <c r="AH477" s="164"/>
    </row>
    <row r="478" spans="1:34" x14ac:dyDescent="0.4">
      <c r="A478" s="164">
        <f>IFERROR(IF(AND(A456=A457,A457=A458,A458=A459,A459=A460,A460=A461,A461=A462,A462=A463,A463=A464,A464=A465,A465=A466,A466=A467,A467=A468,A468=A469,A469=A470,A470=A471,A471=A472,A472=A473,A473=A474,A474=A475,A475=A476,A476=A477),IF(A477+1&gt;MATCH(0,Input_Lieferant!$B$9:$B$158,-1),"",A477+1),A477),"")</f>
        <v>22</v>
      </c>
      <c r="B478" s="164"/>
      <c r="C478" s="158" t="str">
        <f t="shared" si="14"/>
        <v>001</v>
      </c>
      <c r="D478" s="164"/>
      <c r="E478" s="164"/>
      <c r="F478" s="164">
        <f ca="1">IF(A478&lt;&gt;"",NOW(),"")</f>
        <v>45712.652886574077</v>
      </c>
      <c r="G478" s="164"/>
      <c r="H478" s="164"/>
      <c r="I478" s="164"/>
      <c r="J478" s="164"/>
      <c r="K478" s="164"/>
      <c r="L478" s="164"/>
      <c r="M478" s="164"/>
      <c r="N478" s="164"/>
      <c r="O478" s="164"/>
      <c r="P478" s="164"/>
      <c r="Q478" s="164"/>
      <c r="R478" s="164"/>
      <c r="S478" s="164"/>
      <c r="T478" s="164"/>
      <c r="U478" s="164"/>
      <c r="V478" s="164"/>
      <c r="W478" s="164" t="str">
        <f t="shared" si="15"/>
        <v>V_GUELTIGAB</v>
      </c>
      <c r="X478" s="164"/>
      <c r="Y478" s="164"/>
      <c r="Z478" s="164"/>
      <c r="AA478" s="164"/>
      <c r="AB478" s="164"/>
      <c r="AC478" s="164"/>
      <c r="AD478" s="164"/>
      <c r="AE478" s="164"/>
      <c r="AF478" s="164"/>
      <c r="AG478" s="164"/>
      <c r="AH478" s="164"/>
    </row>
    <row r="479" spans="1:34" x14ac:dyDescent="0.4">
      <c r="A479" s="164">
        <f>IFERROR(IF(AND(A457=A458,A458=A459,A459=A460,A460=A461,A461=A462,A462=A463,A463=A464,A464=A465,A465=A466,A466=A467,A467=A468,A468=A469,A469=A470,A470=A471,A471=A472,A472=A473,A473=A474,A474=A475,A475=A476,A476=A477,A477=A478),IF(A478+1&gt;MATCH(0,Input_Lieferant!$B$9:$B$158,-1),"",A478+1),A478),"")</f>
        <v>22</v>
      </c>
      <c r="B479" s="164"/>
      <c r="C479" s="158" t="str">
        <f t="shared" si="14"/>
        <v>001</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V_MIET_RELEVANZ</v>
      </c>
      <c r="X479" s="164"/>
      <c r="Y479" s="164"/>
      <c r="Z479" s="164"/>
      <c r="AA479" s="164"/>
      <c r="AB479" s="164"/>
      <c r="AC479" s="164"/>
      <c r="AD479" s="164"/>
      <c r="AE479" s="164"/>
      <c r="AF479" s="164"/>
      <c r="AG479" s="164"/>
      <c r="AH479" s="164"/>
    </row>
    <row r="480" spans="1:34" x14ac:dyDescent="0.4">
      <c r="A480" s="164">
        <f>IFERROR(IF(AND(A458=A459,A459=A460,A460=A461,A461=A462,A462=A463,A463=A464,A464=A465,A465=A466,A466=A467,A467=A468,A468=A469,A469=A470,A470=A471,A471=A472,A472=A473,A473=A474,A474=A475,A475=A476,A476=A477,A477=A478,A478=A479),IF(A479+1&gt;MATCH(0,Input_Lieferant!$B$9:$B$158,-1),"",A479+1),A479),"")</f>
        <v>22</v>
      </c>
      <c r="B480" s="164"/>
      <c r="C480" s="158" t="str">
        <f t="shared" si="14"/>
        <v>001</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V_NACHSCHUBKLASSE</v>
      </c>
      <c r="X480" s="164"/>
      <c r="Y480" s="164"/>
      <c r="Z480" s="164"/>
      <c r="AA480" s="164"/>
      <c r="AB480" s="164"/>
      <c r="AC480" s="164"/>
      <c r="AD480" s="164"/>
      <c r="AE480" s="164"/>
      <c r="AF480" s="164"/>
      <c r="AG480" s="164"/>
      <c r="AH480" s="164"/>
    </row>
    <row r="481" spans="1:34" x14ac:dyDescent="0.4">
      <c r="A481" s="164">
        <f>IFERROR(IF(AND(A459=A460,A460=A461,A461=A462,A462=A463,A463=A464,A464=A465,A465=A466,A466=A467,A467=A468,A468=A469,A469=A470,A470=A471,A471=A472,A472=A473,A473=A474,A474=A475,A475=A476,A476=A477,A477=A478,A478=A479,A479=A480),IF(A480+1&gt;MATCH(0,Input_Lieferant!$B$9:$B$158,-1),"",A480+1),A480),"")</f>
        <v>22</v>
      </c>
      <c r="B481" s="164"/>
      <c r="C481" s="158" t="str">
        <f t="shared" si="14"/>
        <v>001</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V_LAGERFAEHIGKEIT</v>
      </c>
      <c r="X481" s="164"/>
      <c r="Y481" s="164"/>
      <c r="Z481" s="164"/>
      <c r="AA481" s="164"/>
      <c r="AB481" s="164"/>
      <c r="AC481" s="164"/>
      <c r="AD481" s="164"/>
      <c r="AE481" s="164"/>
      <c r="AF481" s="164"/>
      <c r="AG481" s="164"/>
      <c r="AH481" s="164"/>
    </row>
    <row r="482" spans="1:34" x14ac:dyDescent="0.4">
      <c r="A482" s="164">
        <f>IFERROR(IF(AND(A460=A461,A461=A462,A462=A463,A463=A464,A464=A465,A465=A466,A466=A467,A467=A468,A468=A469,A469=A470,A470=A471,A471=A472,A472=A473,A473=A474,A474=A475,A475=A476,A476=A477,A477=A478,A478=A479,A479=A480,A480=A481),IF(A481+1&gt;MATCH(0,Input_Lieferant!$B$9:$B$158,-1),"",A481+1),A481),"")</f>
        <v>22</v>
      </c>
      <c r="B482" s="164"/>
      <c r="C482" s="158" t="str">
        <f t="shared" si="14"/>
        <v>001</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V_BETRIEBSMITTEL</v>
      </c>
      <c r="X482" s="164"/>
      <c r="Y482" s="164"/>
      <c r="Z482" s="164"/>
      <c r="AA482" s="164"/>
      <c r="AB482" s="164"/>
      <c r="AC482" s="164"/>
      <c r="AD482" s="164"/>
      <c r="AE482" s="164"/>
      <c r="AF482" s="164"/>
      <c r="AG482" s="164"/>
      <c r="AH482" s="164"/>
    </row>
    <row r="483" spans="1:34" x14ac:dyDescent="0.4">
      <c r="A483" s="164">
        <f>IFERROR(IF(AND(A461=A462,A462=A463,A463=A464,A464=A465,A465=A466,A466=A467,A467=A468,A468=A469,A469=A470,A470=A471,A471=A472,A472=A473,A473=A474,A474=A475,A475=A476,A476=A477,A477=A478,A478=A479,A479=A480,A480=A481,A481=A482),IF(A482+1&gt;MATCH(0,Input_Lieferant!$B$9:$B$158,-1),"",A482+1),A482),"")</f>
        <v>22</v>
      </c>
      <c r="B483" s="164"/>
      <c r="C483" s="158" t="str">
        <f t="shared" si="14"/>
        <v>001</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V_SONDERBETRIEBSMITTEL_MKZ</v>
      </c>
      <c r="X483" s="164"/>
      <c r="Y483" s="164"/>
      <c r="Z483" s="164"/>
      <c r="AA483" s="164"/>
      <c r="AB483" s="164"/>
      <c r="AC483" s="164"/>
      <c r="AD483" s="164"/>
      <c r="AE483" s="164"/>
      <c r="AF483" s="164"/>
      <c r="AG483" s="164"/>
      <c r="AH483" s="164"/>
    </row>
    <row r="484" spans="1:34" x14ac:dyDescent="0.4">
      <c r="A484" s="164">
        <f>IFERROR(IF(AND(A462=A463,A463=A464,A464=A465,A465=A466,A466=A467,A467=A468,A468=A469,A469=A470,A470=A471,A471=A472,A472=A473,A473=A474,A474=A475,A475=A476,A476=A477,A477=A478,A478=A479,A479=A480,A480=A481,A481=A482,A482=A483),IF(A483+1&gt;MATCH(0,Input_Lieferant!$B$9:$B$158,-1),"",A483+1),A483),"")</f>
        <v>22</v>
      </c>
      <c r="B484" s="164"/>
      <c r="C484" s="158" t="str">
        <f t="shared" si="14"/>
        <v>001</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V_SONDERBETRIEBSMITTEL_PRD</v>
      </c>
      <c r="X484" s="164"/>
      <c r="Y484" s="164"/>
      <c r="Z484" s="164"/>
      <c r="AA484" s="164"/>
      <c r="AB484" s="164"/>
      <c r="AC484" s="164"/>
      <c r="AD484" s="164"/>
      <c r="AE484" s="164"/>
      <c r="AF484" s="164"/>
      <c r="AG484" s="164"/>
      <c r="AH484" s="164"/>
    </row>
    <row r="485" spans="1:34" x14ac:dyDescent="0.4">
      <c r="A485" s="164">
        <f>IFERROR(IF(AND(A463=A464,A464=A465,A465=A466,A466=A467,A467=A468,A468=A469,A469=A470,A470=A471,A471=A472,A472=A473,A473=A474,A474=A475,A475=A476,A476=A477,A477=A478,A478=A479,A479=A480,A480=A481,A481=A482,A482=A483,A483=A484),IF(A484+1&gt;MATCH(0,Input_Lieferant!$B$9:$B$158,-1),"",A484+1),A484),"")</f>
        <v>22</v>
      </c>
      <c r="B485" s="164"/>
      <c r="C485" s="158" t="str">
        <f t="shared" si="14"/>
        <v>001</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V_SONDERBETRIEBSMITTEL_TRP</v>
      </c>
      <c r="X485" s="164"/>
      <c r="Y485" s="164"/>
      <c r="Z485" s="164"/>
      <c r="AA485" s="164"/>
      <c r="AB485" s="164"/>
      <c r="AC485" s="164"/>
      <c r="AD485" s="164"/>
      <c r="AE485" s="164"/>
      <c r="AF485" s="164"/>
      <c r="AG485" s="164"/>
      <c r="AH485" s="164"/>
    </row>
    <row r="486" spans="1:34" x14ac:dyDescent="0.4">
      <c r="A486" s="164">
        <f>IFERROR(IF(AND(A464=A465,A465=A466,A466=A467,A467=A468,A468=A469,A469=A470,A470=A471,A471=A472,A472=A473,A473=A474,A474=A475,A475=A476,A476=A477,A477=A478,A478=A479,A479=A480,A480=A481,A481=A482,A482=A483,A483=A484,A484=A485),IF(A485+1&gt;MATCH(0,Input_Lieferant!$B$9:$B$158,-1),"",A485+1),A485),"")</f>
        <v>23</v>
      </c>
      <c r="B486" s="164"/>
      <c r="C486" s="158" t="str">
        <f t="shared" si="14"/>
        <v>001</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V_A_NUMMER</v>
      </c>
      <c r="X486" s="164"/>
      <c r="Y486" s="164"/>
      <c r="Z486" s="164"/>
      <c r="AA486" s="164"/>
      <c r="AB486" s="164"/>
      <c r="AC486" s="164"/>
      <c r="AD486" s="164"/>
      <c r="AE486" s="164"/>
      <c r="AF486" s="164"/>
      <c r="AG486" s="164"/>
      <c r="AH486" s="164"/>
    </row>
    <row r="487" spans="1:34" x14ac:dyDescent="0.4">
      <c r="A487" s="164">
        <f>IFERROR(IF(AND(A465=A466,A466=A467,A467=A468,A468=A469,A469=A470,A470=A471,A471=A472,A472=A473,A473=A474,A474=A475,A475=A476,A476=A477,A477=A478,A478=A479,A479=A480,A480=A481,A481=A482,A482=A483,A483=A484,A484=A485,A485=A486),IF(A486+1&gt;MATCH(0,Input_Lieferant!$B$9:$B$158,-1),"",A486+1),A486),"")</f>
        <v>23</v>
      </c>
      <c r="B487" s="164"/>
      <c r="C487" s="158" t="str">
        <f t="shared" si="14"/>
        <v>001</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V_REVFREMD</v>
      </c>
      <c r="X487" s="164"/>
      <c r="Y487" s="164"/>
      <c r="Z487" s="164"/>
      <c r="AA487" s="164"/>
      <c r="AB487" s="164"/>
      <c r="AC487" s="164"/>
      <c r="AD487" s="164"/>
      <c r="AE487" s="164"/>
      <c r="AF487" s="164"/>
      <c r="AG487" s="164"/>
      <c r="AH487" s="164"/>
    </row>
    <row r="488" spans="1:34" x14ac:dyDescent="0.4">
      <c r="A488" s="164">
        <f>IFERROR(IF(AND(A466=A467,A467=A468,A468=A469,A469=A470,A470=A471,A471=A472,A472=A473,A473=A474,A474=A475,A475=A476,A476=A477,A477=A478,A478=A479,A479=A480,A480=A481,A481=A482,A482=A483,A483=A484,A484=A485,A485=A486,A486=A487),IF(A487+1&gt;MATCH(0,Input_Lieferant!$B$9:$B$158,-1),"",A487+1),A487),"")</f>
        <v>23</v>
      </c>
      <c r="B488" s="164"/>
      <c r="C488" s="158" t="str">
        <f t="shared" si="14"/>
        <v>001</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V_REVEIGEN</v>
      </c>
      <c r="X488" s="164"/>
      <c r="Y488" s="164"/>
      <c r="Z488" s="164"/>
      <c r="AA488" s="164"/>
      <c r="AB488" s="164"/>
      <c r="AC488" s="164"/>
      <c r="AD488" s="164"/>
      <c r="AE488" s="164"/>
      <c r="AF488" s="164"/>
      <c r="AG488" s="164"/>
      <c r="AH488" s="164"/>
    </row>
    <row r="489" spans="1:34" x14ac:dyDescent="0.4">
      <c r="A489" s="164">
        <f>IFERROR(IF(AND(A467=A468,A468=A469,A469=A470,A470=A471,A471=A472,A472=A473,A473=A474,A474=A475,A475=A476,A476=A477,A477=A478,A478=A479,A479=A480,A480=A481,A481=A482,A482=A483,A483=A484,A484=A485,A485=A486,A486=A487,A487=A488),IF(A488+1&gt;MATCH(0,Input_Lieferant!$B$9:$B$158,-1),"",A488+1),A488),"")</f>
        <v>23</v>
      </c>
      <c r="B489" s="164"/>
      <c r="C489" s="158" t="str">
        <f t="shared" si="14"/>
        <v>001</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V_SYSTEMMANAGER</v>
      </c>
      <c r="X489" s="164"/>
      <c r="Y489" s="164"/>
      <c r="Z489" s="164"/>
      <c r="AA489" s="164"/>
      <c r="AB489" s="164"/>
      <c r="AC489" s="164"/>
      <c r="AD489" s="164"/>
      <c r="AE489" s="164"/>
      <c r="AF489" s="164"/>
      <c r="AG489" s="164"/>
      <c r="AH489" s="164"/>
    </row>
    <row r="490" spans="1:34" x14ac:dyDescent="0.4">
      <c r="A490" s="164">
        <f>IFERROR(IF(AND(A468=A469,A469=A470,A470=A471,A471=A472,A472=A473,A473=A474,A474=A475,A475=A476,A476=A477,A477=A478,A478=A479,A479=A480,A480=A481,A481=A482,A482=A483,A483=A484,A484=A485,A485=A486,A486=A487,A487=A488,A488=A489),IF(A489+1&gt;MATCH(0,Input_Lieferant!$B$9:$B$158,-1),"",A489+1),A489),"")</f>
        <v>23</v>
      </c>
      <c r="B490" s="164"/>
      <c r="C490" s="158" t="str">
        <f t="shared" si="14"/>
        <v>001</v>
      </c>
      <c r="D490" s="164"/>
      <c r="E490" s="164"/>
      <c r="F490" s="164" t="str">
        <f>IF(A490&lt;&gt;"", _xlfn.IFNA(INDEX(Grunddaten!$A$9:$S$159,MATCH(A490,Input_Lieferant!$B$9:$B$158,0),MATCH(W490,Grunddaten!$A$8:$M$8,0)),""), "")&amp;""</f>
        <v>U</v>
      </c>
      <c r="G490" s="164"/>
      <c r="H490" s="164"/>
      <c r="I490" s="164"/>
      <c r="J490" s="164"/>
      <c r="K490" s="164"/>
      <c r="L490" s="164"/>
      <c r="M490" s="164"/>
      <c r="N490" s="164"/>
      <c r="O490" s="164"/>
      <c r="P490" s="164"/>
      <c r="Q490" s="164"/>
      <c r="R490" s="164"/>
      <c r="S490" s="164"/>
      <c r="T490" s="164"/>
      <c r="U490" s="164"/>
      <c r="V490" s="164"/>
      <c r="W490" s="164" t="str">
        <f t="shared" si="15"/>
        <v>V_UEBERSETZUNG</v>
      </c>
      <c r="X490" s="164"/>
      <c r="Y490" s="164"/>
      <c r="Z490" s="164"/>
      <c r="AA490" s="164"/>
      <c r="AB490" s="164"/>
      <c r="AC490" s="164"/>
      <c r="AD490" s="164"/>
      <c r="AE490" s="164"/>
      <c r="AF490" s="164"/>
      <c r="AG490" s="164"/>
      <c r="AH490" s="164"/>
    </row>
    <row r="491" spans="1:34" x14ac:dyDescent="0.4">
      <c r="A491" s="164">
        <f>IFERROR(IF(AND(A469=A470,A470=A471,A471=A472,A472=A473,A473=A474,A474=A475,A475=A476,A476=A477,A477=A478,A478=A479,A479=A480,A480=A481,A481=A482,A482=A483,A483=A484,A484=A485,A485=A486,A486=A487,A487=A488,A488=A489,A489=A490),IF(A490+1&gt;MATCH(0,Input_Lieferant!$B$9:$B$158,-1),"",A490+1),A490),"")</f>
        <v>23</v>
      </c>
      <c r="B491" s="164"/>
      <c r="C491" s="158" t="str">
        <f t="shared" si="14"/>
        <v>001</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V_KENNZIFFER</v>
      </c>
      <c r="X491" s="164"/>
      <c r="Y491" s="164"/>
      <c r="Z491" s="164"/>
      <c r="AA491" s="164"/>
      <c r="AB491" s="164"/>
      <c r="AC491" s="164"/>
      <c r="AD491" s="164"/>
      <c r="AE491" s="164"/>
      <c r="AF491" s="164"/>
      <c r="AG491" s="164"/>
      <c r="AH491" s="164"/>
    </row>
    <row r="492" spans="1:34" x14ac:dyDescent="0.4">
      <c r="A492" s="164">
        <f>IFERROR(IF(AND(A470=A471,A471=A472,A472=A473,A473=A474,A474=A475,A475=A476,A476=A477,A477=A478,A478=A479,A479=A480,A480=A481,A481=A482,A482=A483,A483=A484,A484=A485,A485=A486,A486=A487,A487=A488,A488=A489,A489=A490,A490=A491),IF(A491+1&gt;MATCH(0,Input_Lieferant!$B$9:$B$158,-1),"",A491+1),A491),"")</f>
        <v>23</v>
      </c>
      <c r="B492" s="164"/>
      <c r="C492" s="158" t="str">
        <f t="shared" si="14"/>
        <v>001</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V_NEXT_HIGHER</v>
      </c>
      <c r="X492" s="164"/>
      <c r="Y492" s="164"/>
      <c r="Z492" s="164"/>
      <c r="AA492" s="164"/>
      <c r="AB492" s="164"/>
      <c r="AC492" s="164"/>
      <c r="AD492" s="164"/>
      <c r="AE492" s="164"/>
      <c r="AF492" s="164"/>
      <c r="AG492" s="164"/>
      <c r="AH492" s="164"/>
    </row>
    <row r="493" spans="1:34" x14ac:dyDescent="0.4">
      <c r="A493" s="164">
        <f>IFERROR(IF(AND(A471=A472,A472=A473,A473=A474,A474=A475,A475=A476,A476=A477,A477=A478,A478=A479,A479=A480,A480=A481,A481=A482,A482=A483,A483=A484,A484=A485,A485=A486,A486=A487,A487=A488,A488=A489,A489=A490,A490=A491,A491=A492),IF(A492+1&gt;MATCH(0,Input_Lieferant!$B$9:$B$158,-1),"",A492+1),A492),"")</f>
        <v>23</v>
      </c>
      <c r="B493" s="164"/>
      <c r="C493" s="158" t="str">
        <f t="shared" si="14"/>
        <v>001</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V_ZERTFLUG</v>
      </c>
      <c r="X493" s="164"/>
      <c r="Y493" s="164"/>
      <c r="Z493" s="164"/>
      <c r="AA493" s="164"/>
      <c r="AB493" s="164"/>
      <c r="AC493" s="164"/>
      <c r="AD493" s="164"/>
      <c r="AE493" s="164"/>
      <c r="AF493" s="164"/>
      <c r="AG493" s="164"/>
      <c r="AH493" s="164"/>
    </row>
    <row r="494" spans="1:34" x14ac:dyDescent="0.4">
      <c r="A494" s="164">
        <f>IFERROR(IF(AND(A472=A473,A473=A474,A474=A475,A475=A476,A476=A477,A477=A478,A478=A479,A479=A480,A480=A481,A481=A482,A482=A483,A483=A484,A484=A485,A485=A486,A486=A487,A487=A488,A488=A489,A489=A490,A490=A491,A491=A492,A492=A493),IF(A493+1&gt;MATCH(0,Input_Lieferant!$B$9:$B$158,-1),"",A493+1),A493),"")</f>
        <v>23</v>
      </c>
      <c r="B494" s="164"/>
      <c r="C494" s="158" t="str">
        <f t="shared" si="14"/>
        <v>001</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V_APM</v>
      </c>
      <c r="X494" s="164"/>
      <c r="Y494" s="164"/>
      <c r="Z494" s="164"/>
      <c r="AA494" s="164"/>
      <c r="AB494" s="164"/>
      <c r="AC494" s="164"/>
      <c r="AD494" s="164"/>
      <c r="AE494" s="164"/>
      <c r="AF494" s="164"/>
      <c r="AG494" s="164"/>
      <c r="AH494" s="164"/>
    </row>
    <row r="495" spans="1:34" x14ac:dyDescent="0.4">
      <c r="A495" s="164">
        <f>IFERROR(IF(AND(A473=A474,A474=A475,A475=A476,A476=A477,A477=A478,A478=A479,A479=A480,A480=A481,A481=A482,A482=A483,A483=A484,A484=A485,A485=A486,A486=A487,A487=A488,A488=A489,A489=A490,A490=A491,A491=A492,A492=A493,A493=A494),IF(A494+1&gt;MATCH(0,Input_Lieferant!$B$9:$B$158,-1),"",A494+1),A494),"")</f>
        <v>23</v>
      </c>
      <c r="B495" s="164"/>
      <c r="C495" s="158" t="str">
        <f t="shared" si="14"/>
        <v>001</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V_CHEOPS</v>
      </c>
      <c r="X495" s="164"/>
      <c r="Y495" s="164"/>
      <c r="Z495" s="164"/>
      <c r="AA495" s="164"/>
      <c r="AB495" s="164"/>
      <c r="AC495" s="164"/>
      <c r="AD495" s="164"/>
      <c r="AE495" s="164"/>
      <c r="AF495" s="164"/>
      <c r="AG495" s="164"/>
      <c r="AH495" s="164"/>
    </row>
    <row r="496" spans="1:34" x14ac:dyDescent="0.4">
      <c r="A496" s="164">
        <f>IFERROR(IF(AND(A474=A475,A475=A476,A476=A477,A477=A478,A478=A479,A479=A480,A480=A481,A481=A482,A482=A483,A483=A484,A484=A485,A485=A486,A486=A487,A487=A488,A488=A489,A489=A490,A490=A491,A491=A492,A492=A493,A493=A494,A494=A495),IF(A495+1&gt;MATCH(0,Input_Lieferant!$B$9:$B$158,-1),"",A495+1),A495),"")</f>
        <v>23</v>
      </c>
      <c r="B496" s="164"/>
      <c r="C496" s="158" t="str">
        <f t="shared" si="14"/>
        <v>001</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V_SVSAA</v>
      </c>
      <c r="X496" s="164"/>
      <c r="Y496" s="164"/>
      <c r="Z496" s="164"/>
      <c r="AA496" s="164"/>
      <c r="AB496" s="164"/>
      <c r="AC496" s="164"/>
      <c r="AD496" s="164"/>
      <c r="AE496" s="164"/>
      <c r="AF496" s="164"/>
      <c r="AG496" s="164"/>
      <c r="AH496" s="164"/>
    </row>
    <row r="497" spans="1:34" x14ac:dyDescent="0.4">
      <c r="A497" s="164">
        <f>IFERROR(IF(AND(A475=A476,A476=A477,A477=A478,A478=A479,A479=A480,A480=A481,A481=A482,A482=A483,A483=A484,A484=A485,A485=A486,A486=A487,A487=A488,A488=A489,A489=A490,A490=A491,A491=A492,A492=A493,A493=A494,A494=A495,A495=A496),IF(A496+1&gt;MATCH(0,Input_Lieferant!$B$9:$B$158,-1),"",A496+1),A496),"")</f>
        <v>23</v>
      </c>
      <c r="B497" s="164"/>
      <c r="C497" s="158" t="str">
        <f t="shared" si="14"/>
        <v>001</v>
      </c>
      <c r="D497" s="164"/>
      <c r="E497" s="164"/>
      <c r="F497" s="164" t="str">
        <f>IF(A497&lt;&gt;"", IFERROR(ROUND(INDEX(Input_Lieferant!$A$9:$AS$159,MATCH(A497,Input_Lieferant!$B$9:$B$158,0),MATCH(W497,Input_Lieferant!$A$8:$AS$8,0)),2),""), "")&amp;""</f>
        <v>200</v>
      </c>
      <c r="G497" s="164"/>
      <c r="H497" s="164"/>
      <c r="I497" s="164"/>
      <c r="J497" s="164"/>
      <c r="K497" s="164"/>
      <c r="L497" s="164"/>
      <c r="M497" s="164"/>
      <c r="N497" s="164"/>
      <c r="O497" s="164"/>
      <c r="P497" s="164"/>
      <c r="Q497" s="164"/>
      <c r="R497" s="164"/>
      <c r="S497" s="164"/>
      <c r="T497" s="164"/>
      <c r="U497" s="164"/>
      <c r="V497" s="164"/>
      <c r="W497" s="164" t="str">
        <f t="shared" si="15"/>
        <v>V_BEWERTUNGSPREIS</v>
      </c>
      <c r="X497" s="164"/>
      <c r="Y497" s="164"/>
      <c r="Z497" s="164"/>
      <c r="AA497" s="164"/>
      <c r="AB497" s="164"/>
      <c r="AC497" s="164"/>
      <c r="AD497" s="164"/>
      <c r="AE497" s="164"/>
      <c r="AF497" s="164"/>
      <c r="AG497" s="164"/>
      <c r="AH497" s="164"/>
    </row>
    <row r="498" spans="1:34" x14ac:dyDescent="0.4">
      <c r="A498" s="164">
        <f>IFERROR(IF(AND(A476=A477,A477=A478,A478=A479,A479=A480,A480=A481,A481=A482,A482=A483,A483=A484,A484=A485,A485=A486,A486=A487,A487=A488,A488=A489,A489=A490,A490=A491,A491=A492,A492=A493,A493=A494,A494=A495,A495=A496,A496=A497),IF(A497+1&gt;MATCH(0,Input_Lieferant!$B$9:$B$158,-1),"",A497+1),A497),"")</f>
        <v>23</v>
      </c>
      <c r="B498" s="164"/>
      <c r="C498" s="158" t="str">
        <f t="shared" si="14"/>
        <v>001</v>
      </c>
      <c r="D498" s="164"/>
      <c r="E498" s="164"/>
      <c r="F498" s="164" t="str">
        <f>IF(A498&lt;&gt;"", _xlfn.IFNA(INDEX(Input_Lieferant!$A$9:$AS$159,MATCH(A498,Input_Lieferant!$B$9:$B$158,0),MATCH(W498,Input_Lieferant!$A$8:$AS$8,0)),""), "")&amp;""</f>
        <v>CHF</v>
      </c>
      <c r="G498" s="164"/>
      <c r="H498" s="164"/>
      <c r="I498" s="164"/>
      <c r="J498" s="164"/>
      <c r="K498" s="164"/>
      <c r="L498" s="164"/>
      <c r="M498" s="164"/>
      <c r="N498" s="164"/>
      <c r="O498" s="164"/>
      <c r="P498" s="164"/>
      <c r="Q498" s="164"/>
      <c r="R498" s="164"/>
      <c r="S498" s="164"/>
      <c r="T498" s="164"/>
      <c r="U498" s="164"/>
      <c r="V498" s="164"/>
      <c r="W498" s="164" t="str">
        <f t="shared" si="15"/>
        <v>V_WAEHRUNG</v>
      </c>
      <c r="X498" s="164"/>
      <c r="Y498" s="164"/>
      <c r="Z498" s="164"/>
      <c r="AA498" s="164"/>
      <c r="AB498" s="164"/>
      <c r="AC498" s="164"/>
      <c r="AD498" s="164"/>
      <c r="AE498" s="164"/>
      <c r="AF498" s="164"/>
      <c r="AG498" s="164"/>
      <c r="AH498" s="164"/>
    </row>
    <row r="499" spans="1:34" x14ac:dyDescent="0.4">
      <c r="A499" s="164">
        <f>IFERROR(IF(AND(A477=A478,A478=A479,A479=A480,A480=A481,A481=A482,A482=A483,A483=A484,A484=A485,A485=A486,A486=A487,A487=A488,A488=A489,A489=A490,A490=A491,A491=A492,A492=A493,A493=A494,A494=A495,A495=A496,A496=A497,A497=A498),IF(A498+1&gt;MATCH(0,Input_Lieferant!$B$9:$B$158,-1),"",A498+1),A498),"")</f>
        <v>23</v>
      </c>
      <c r="B499" s="164"/>
      <c r="C499" s="158" t="str">
        <f t="shared" si="14"/>
        <v>001</v>
      </c>
      <c r="D499" s="164"/>
      <c r="E499" s="164"/>
      <c r="F499" s="164" t="str">
        <f>IF(A499&lt;&gt;"", _xlfn.IFNA(INDEX(Input_Lieferant!$A$9:$AS$159,MATCH(A499,Input_Lieferant!$B$9:$B$158,0),MATCH(W499,Input_Lieferant!$A$8:$AS$8,0)),""), "")&amp;""</f>
        <v>1</v>
      </c>
      <c r="G499" s="164"/>
      <c r="H499" s="164"/>
      <c r="I499" s="164"/>
      <c r="J499" s="164"/>
      <c r="K499" s="164"/>
      <c r="L499" s="164"/>
      <c r="M499" s="164"/>
      <c r="N499" s="164"/>
      <c r="O499" s="164"/>
      <c r="P499" s="164"/>
      <c r="Q499" s="164"/>
      <c r="R499" s="164"/>
      <c r="S499" s="164"/>
      <c r="T499" s="164"/>
      <c r="U499" s="164"/>
      <c r="V499" s="164"/>
      <c r="W499" s="164" t="str">
        <f t="shared" si="15"/>
        <v>V_PREISEINHEIT</v>
      </c>
      <c r="X499" s="164"/>
      <c r="Y499" s="164"/>
      <c r="Z499" s="164"/>
      <c r="AA499" s="164"/>
      <c r="AB499" s="164"/>
      <c r="AC499" s="164"/>
      <c r="AD499" s="164"/>
      <c r="AE499" s="164"/>
      <c r="AF499" s="164"/>
      <c r="AG499" s="164"/>
      <c r="AH499" s="164"/>
    </row>
    <row r="500" spans="1:34" x14ac:dyDescent="0.4">
      <c r="A500" s="164">
        <f>IFERROR(IF(AND(A478=A479,A479=A480,A480=A481,A481=A482,A482=A483,A483=A484,A484=A485,A485=A486,A486=A487,A487=A488,A488=A489,A489=A490,A490=A491,A491=A492,A492=A493,A493=A494,A494=A495,A495=A496,A496=A497,A497=A498,A498=A499),IF(A499+1&gt;MATCH(0,Input_Lieferant!$B$9:$B$158,-1),"",A499+1),A499),"")</f>
        <v>23</v>
      </c>
      <c r="B500" s="164"/>
      <c r="C500" s="158" t="str">
        <f t="shared" si="14"/>
        <v>001</v>
      </c>
      <c r="D500" s="164"/>
      <c r="E500" s="164"/>
      <c r="F500" s="164">
        <f ca="1">IF(A500&lt;&gt;"",NOW(),"")</f>
        <v>45712.652886574077</v>
      </c>
      <c r="G500" s="164"/>
      <c r="H500" s="164"/>
      <c r="I500" s="164"/>
      <c r="J500" s="164"/>
      <c r="K500" s="164"/>
      <c r="L500" s="164"/>
      <c r="M500" s="164"/>
      <c r="N500" s="164"/>
      <c r="O500" s="164"/>
      <c r="P500" s="164"/>
      <c r="Q500" s="164"/>
      <c r="R500" s="164"/>
      <c r="S500" s="164"/>
      <c r="T500" s="164"/>
      <c r="U500" s="164"/>
      <c r="V500" s="164"/>
      <c r="W500" s="164" t="str">
        <f t="shared" si="15"/>
        <v>V_GUELTIGAB</v>
      </c>
      <c r="X500" s="164"/>
      <c r="Y500" s="164"/>
      <c r="Z500" s="164"/>
      <c r="AA500" s="164"/>
      <c r="AB500" s="164"/>
      <c r="AC500" s="164"/>
      <c r="AD500" s="164"/>
      <c r="AE500" s="164"/>
      <c r="AF500" s="164"/>
      <c r="AG500" s="164"/>
      <c r="AH500" s="164"/>
    </row>
    <row r="501" spans="1:34" x14ac:dyDescent="0.4">
      <c r="A501" s="164">
        <f>IFERROR(IF(AND(A479=A480,A480=A481,A481=A482,A482=A483,A483=A484,A484=A485,A485=A486,A486=A487,A487=A488,A488=A489,A489=A490,A490=A491,A491=A492,A492=A493,A493=A494,A494=A495,A495=A496,A496=A497,A497=A498,A498=A499,A499=A500),IF(A500+1&gt;MATCH(0,Input_Lieferant!$B$9:$B$158,-1),"",A500+1),A500),"")</f>
        <v>23</v>
      </c>
      <c r="B501" s="164"/>
      <c r="C501" s="158" t="str">
        <f t="shared" si="14"/>
        <v>001</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V_MIET_RELEVANZ</v>
      </c>
      <c r="X501" s="164"/>
      <c r="Y501" s="164"/>
      <c r="Z501" s="164"/>
      <c r="AA501" s="164"/>
      <c r="AB501" s="164"/>
      <c r="AC501" s="164"/>
      <c r="AD501" s="164"/>
      <c r="AE501" s="164"/>
      <c r="AF501" s="164"/>
      <c r="AG501" s="164"/>
      <c r="AH501" s="164"/>
    </row>
    <row r="502" spans="1:34" x14ac:dyDescent="0.4">
      <c r="A502" s="164">
        <f>IFERROR(IF(AND(A480=A481,A481=A482,A482=A483,A483=A484,A484=A485,A485=A486,A486=A487,A487=A488,A488=A489,A489=A490,A490=A491,A491=A492,A492=A493,A493=A494,A494=A495,A495=A496,A496=A497,A497=A498,A498=A499,A499=A500,A500=A501),IF(A501+1&gt;MATCH(0,Input_Lieferant!$B$9:$B$158,-1),"",A501+1),A501),"")</f>
        <v>23</v>
      </c>
      <c r="B502" s="164"/>
      <c r="C502" s="158" t="str">
        <f t="shared" si="14"/>
        <v>001</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V_NACHSCHUBKLASSE</v>
      </c>
      <c r="X502" s="164"/>
      <c r="Y502" s="164"/>
      <c r="Z502" s="164"/>
      <c r="AA502" s="164"/>
      <c r="AB502" s="164"/>
      <c r="AC502" s="164"/>
      <c r="AD502" s="164"/>
      <c r="AE502" s="164"/>
      <c r="AF502" s="164"/>
      <c r="AG502" s="164"/>
      <c r="AH502" s="164"/>
    </row>
    <row r="503" spans="1:34" x14ac:dyDescent="0.4">
      <c r="A503" s="164">
        <f>IFERROR(IF(AND(A481=A482,A482=A483,A483=A484,A484=A485,A485=A486,A486=A487,A487=A488,A488=A489,A489=A490,A490=A491,A491=A492,A492=A493,A493=A494,A494=A495,A495=A496,A496=A497,A497=A498,A498=A499,A499=A500,A500=A501,A501=A502),IF(A502+1&gt;MATCH(0,Input_Lieferant!$B$9:$B$158,-1),"",A502+1),A502),"")</f>
        <v>23</v>
      </c>
      <c r="B503" s="164"/>
      <c r="C503" s="158" t="str">
        <f t="shared" si="14"/>
        <v>001</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V_LAGERFAEHIGKEIT</v>
      </c>
      <c r="X503" s="164"/>
      <c r="Y503" s="164"/>
      <c r="Z503" s="164"/>
      <c r="AA503" s="164"/>
      <c r="AB503" s="164"/>
      <c r="AC503" s="164"/>
      <c r="AD503" s="164"/>
      <c r="AE503" s="164"/>
      <c r="AF503" s="164"/>
      <c r="AG503" s="164"/>
      <c r="AH503" s="164"/>
    </row>
    <row r="504" spans="1:34" x14ac:dyDescent="0.4">
      <c r="A504" s="164">
        <f>IFERROR(IF(AND(A482=A483,A483=A484,A484=A485,A485=A486,A486=A487,A487=A488,A488=A489,A489=A490,A490=A491,A491=A492,A492=A493,A493=A494,A494=A495,A495=A496,A496=A497,A497=A498,A498=A499,A499=A500,A500=A501,A501=A502,A502=A503),IF(A503+1&gt;MATCH(0,Input_Lieferant!$B$9:$B$158,-1),"",A503+1),A503),"")</f>
        <v>23</v>
      </c>
      <c r="B504" s="164"/>
      <c r="C504" s="158" t="str">
        <f t="shared" si="14"/>
        <v>001</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V_BETRIEBSMITTEL</v>
      </c>
      <c r="X504" s="164"/>
      <c r="Y504" s="164"/>
      <c r="Z504" s="164"/>
      <c r="AA504" s="164"/>
      <c r="AB504" s="164"/>
      <c r="AC504" s="164"/>
      <c r="AD504" s="164"/>
      <c r="AE504" s="164"/>
      <c r="AF504" s="164"/>
      <c r="AG504" s="164"/>
      <c r="AH504" s="164"/>
    </row>
    <row r="505" spans="1:34" x14ac:dyDescent="0.4">
      <c r="A505" s="164">
        <f>IFERROR(IF(AND(A483=A484,A484=A485,A485=A486,A486=A487,A487=A488,A488=A489,A489=A490,A490=A491,A491=A492,A492=A493,A493=A494,A494=A495,A495=A496,A496=A497,A497=A498,A498=A499,A499=A500,A500=A501,A501=A502,A502=A503,A503=A504),IF(A504+1&gt;MATCH(0,Input_Lieferant!$B$9:$B$158,-1),"",A504+1),A504),"")</f>
        <v>23</v>
      </c>
      <c r="B505" s="164"/>
      <c r="C505" s="158" t="str">
        <f t="shared" si="14"/>
        <v>001</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V_SONDERBETRIEBSMITTEL_MKZ</v>
      </c>
      <c r="X505" s="164"/>
      <c r="Y505" s="164"/>
      <c r="Z505" s="164"/>
      <c r="AA505" s="164"/>
      <c r="AB505" s="164"/>
      <c r="AC505" s="164"/>
      <c r="AD505" s="164"/>
      <c r="AE505" s="164"/>
      <c r="AF505" s="164"/>
      <c r="AG505" s="164"/>
      <c r="AH505" s="164"/>
    </row>
    <row r="506" spans="1:34" x14ac:dyDescent="0.4">
      <c r="A506" s="164">
        <f>IFERROR(IF(AND(A484=A485,A485=A486,A486=A487,A487=A488,A488=A489,A489=A490,A490=A491,A491=A492,A492=A493,A493=A494,A494=A495,A495=A496,A496=A497,A497=A498,A498=A499,A499=A500,A500=A501,A501=A502,A502=A503,A503=A504,A504=A505),IF(A505+1&gt;MATCH(0,Input_Lieferant!$B$9:$B$158,-1),"",A505+1),A505),"")</f>
        <v>23</v>
      </c>
      <c r="B506" s="164"/>
      <c r="C506" s="158" t="str">
        <f t="shared" si="14"/>
        <v>001</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V_SONDERBETRIEBSMITTEL_PRD</v>
      </c>
      <c r="X506" s="164"/>
      <c r="Y506" s="164"/>
      <c r="Z506" s="164"/>
      <c r="AA506" s="164"/>
      <c r="AB506" s="164"/>
      <c r="AC506" s="164"/>
      <c r="AD506" s="164"/>
      <c r="AE506" s="164"/>
      <c r="AF506" s="164"/>
      <c r="AG506" s="164"/>
      <c r="AH506" s="164"/>
    </row>
    <row r="507" spans="1:34" x14ac:dyDescent="0.4">
      <c r="A507" s="164">
        <f>IFERROR(IF(AND(A485=A486,A486=A487,A487=A488,A488=A489,A489=A490,A490=A491,A491=A492,A492=A493,A493=A494,A494=A495,A495=A496,A496=A497,A497=A498,A498=A499,A499=A500,A500=A501,A501=A502,A502=A503,A503=A504,A504=A505,A505=A506),IF(A506+1&gt;MATCH(0,Input_Lieferant!$B$9:$B$158,-1),"",A506+1),A506),"")</f>
        <v>23</v>
      </c>
      <c r="B507" s="164"/>
      <c r="C507" s="158" t="str">
        <f t="shared" si="14"/>
        <v>001</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V_SONDERBETRIEBSMITTEL_TRP</v>
      </c>
      <c r="X507" s="164"/>
      <c r="Y507" s="164"/>
      <c r="Z507" s="164"/>
      <c r="AA507" s="164"/>
      <c r="AB507" s="164"/>
      <c r="AC507" s="164"/>
      <c r="AD507" s="164"/>
      <c r="AE507" s="164"/>
      <c r="AF507" s="164"/>
      <c r="AG507" s="164"/>
      <c r="AH507" s="164"/>
    </row>
    <row r="508" spans="1:34" x14ac:dyDescent="0.4">
      <c r="A508" s="164">
        <f>IFERROR(IF(AND(A486=A487,A487=A488,A488=A489,A489=A490,A490=A491,A491=A492,A492=A493,A493=A494,A494=A495,A495=A496,A496=A497,A497=A498,A498=A499,A499=A500,A500=A501,A501=A502,A502=A503,A503=A504,A504=A505,A505=A506,A506=A507),IF(A507+1&gt;MATCH(0,Input_Lieferant!$B$9:$B$158,-1),"",A507+1),A507),"")</f>
        <v>24</v>
      </c>
      <c r="B508" s="164"/>
      <c r="C508" s="158" t="str">
        <f t="shared" si="14"/>
        <v>001</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V_A_NUMMER</v>
      </c>
      <c r="X508" s="164"/>
      <c r="Y508" s="164"/>
      <c r="Z508" s="164"/>
      <c r="AA508" s="164"/>
      <c r="AB508" s="164"/>
      <c r="AC508" s="164"/>
      <c r="AD508" s="164"/>
      <c r="AE508" s="164"/>
      <c r="AF508" s="164"/>
      <c r="AG508" s="164"/>
      <c r="AH508" s="164"/>
    </row>
    <row r="509" spans="1:34" x14ac:dyDescent="0.4">
      <c r="A509" s="164">
        <f>IFERROR(IF(AND(A487=A488,A488=A489,A489=A490,A490=A491,A491=A492,A492=A493,A493=A494,A494=A495,A495=A496,A496=A497,A497=A498,A498=A499,A499=A500,A500=A501,A501=A502,A502=A503,A503=A504,A504=A505,A505=A506,A506=A507,A507=A508),IF(A508+1&gt;MATCH(0,Input_Lieferant!$B$9:$B$158,-1),"",A508+1),A508),"")</f>
        <v>24</v>
      </c>
      <c r="B509" s="164"/>
      <c r="C509" s="158" t="str">
        <f t="shared" si="14"/>
        <v>001</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V_REVFREMD</v>
      </c>
      <c r="X509" s="164"/>
      <c r="Y509" s="164"/>
      <c r="Z509" s="164"/>
      <c r="AA509" s="164"/>
      <c r="AB509" s="164"/>
      <c r="AC509" s="164"/>
      <c r="AD509" s="164"/>
      <c r="AE509" s="164"/>
      <c r="AF509" s="164"/>
      <c r="AG509" s="164"/>
      <c r="AH509" s="164"/>
    </row>
    <row r="510" spans="1:34" x14ac:dyDescent="0.4">
      <c r="A510" s="164">
        <f>IFERROR(IF(AND(A488=A489,A489=A490,A490=A491,A491=A492,A492=A493,A493=A494,A494=A495,A495=A496,A496=A497,A497=A498,A498=A499,A499=A500,A500=A501,A501=A502,A502=A503,A503=A504,A504=A505,A505=A506,A506=A507,A507=A508,A508=A509),IF(A509+1&gt;MATCH(0,Input_Lieferant!$B$9:$B$158,-1),"",A509+1),A509),"")</f>
        <v>24</v>
      </c>
      <c r="B510" s="164"/>
      <c r="C510" s="158" t="str">
        <f t="shared" si="14"/>
        <v>001</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V_REVEIGEN</v>
      </c>
      <c r="X510" s="164"/>
      <c r="Y510" s="164"/>
      <c r="Z510" s="164"/>
      <c r="AA510" s="164"/>
      <c r="AB510" s="164"/>
      <c r="AC510" s="164"/>
      <c r="AD510" s="164"/>
      <c r="AE510" s="164"/>
      <c r="AF510" s="164"/>
      <c r="AG510" s="164"/>
      <c r="AH510" s="164"/>
    </row>
    <row r="511" spans="1:34" x14ac:dyDescent="0.4">
      <c r="A511" s="164">
        <f>IFERROR(IF(AND(A489=A490,A490=A491,A491=A492,A492=A493,A493=A494,A494=A495,A495=A496,A496=A497,A497=A498,A498=A499,A499=A500,A500=A501,A501=A502,A502=A503,A503=A504,A504=A505,A505=A506,A506=A507,A507=A508,A508=A509,A509=A510),IF(A510+1&gt;MATCH(0,Input_Lieferant!$B$9:$B$158,-1),"",A510+1),A510),"")</f>
        <v>24</v>
      </c>
      <c r="B511" s="164"/>
      <c r="C511" s="158" t="str">
        <f t="shared" si="14"/>
        <v>001</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V_SYSTEMMANAGER</v>
      </c>
      <c r="X511" s="164"/>
      <c r="Y511" s="164"/>
      <c r="Z511" s="164"/>
      <c r="AA511" s="164"/>
      <c r="AB511" s="164"/>
      <c r="AC511" s="164"/>
      <c r="AD511" s="164"/>
      <c r="AE511" s="164"/>
      <c r="AF511" s="164"/>
      <c r="AG511" s="164"/>
      <c r="AH511" s="164"/>
    </row>
    <row r="512" spans="1:34" x14ac:dyDescent="0.4">
      <c r="A512" s="164">
        <f>IFERROR(IF(AND(A490=A491,A491=A492,A492=A493,A493=A494,A494=A495,A495=A496,A496=A497,A497=A498,A498=A499,A499=A500,A500=A501,A501=A502,A502=A503,A503=A504,A504=A505,A505=A506,A506=A507,A507=A508,A508=A509,A509=A510,A510=A511),IF(A511+1&gt;MATCH(0,Input_Lieferant!$B$9:$B$158,-1),"",A511+1),A511),"")</f>
        <v>24</v>
      </c>
      <c r="B512" s="164"/>
      <c r="C512" s="158" t="str">
        <f t="shared" si="14"/>
        <v>001</v>
      </c>
      <c r="D512" s="164"/>
      <c r="E512" s="164"/>
      <c r="F512" s="164" t="str">
        <f>IF(A512&lt;&gt;"", _xlfn.IFNA(INDEX(Grunddaten!$A$9:$S$159,MATCH(A512,Input_Lieferant!$B$9:$B$158,0),MATCH(W512,Grunddaten!$A$8:$M$8,0)),""), "")&amp;""</f>
        <v>U</v>
      </c>
      <c r="G512" s="164"/>
      <c r="H512" s="164"/>
      <c r="I512" s="164"/>
      <c r="J512" s="164"/>
      <c r="K512" s="164"/>
      <c r="L512" s="164"/>
      <c r="M512" s="164"/>
      <c r="N512" s="164"/>
      <c r="O512" s="164"/>
      <c r="P512" s="164"/>
      <c r="Q512" s="164"/>
      <c r="R512" s="164"/>
      <c r="S512" s="164"/>
      <c r="T512" s="164"/>
      <c r="U512" s="164"/>
      <c r="V512" s="164"/>
      <c r="W512" s="164" t="str">
        <f t="shared" si="15"/>
        <v>V_UEBERSETZUNG</v>
      </c>
      <c r="X512" s="164"/>
      <c r="Y512" s="164"/>
      <c r="Z512" s="164"/>
      <c r="AA512" s="164"/>
      <c r="AB512" s="164"/>
      <c r="AC512" s="164"/>
      <c r="AD512" s="164"/>
      <c r="AE512" s="164"/>
      <c r="AF512" s="164"/>
      <c r="AG512" s="164"/>
      <c r="AH512" s="164"/>
    </row>
    <row r="513" spans="1:34" x14ac:dyDescent="0.4">
      <c r="A513" s="164">
        <f>IFERROR(IF(AND(A491=A492,A492=A493,A493=A494,A494=A495,A495=A496,A496=A497,A497=A498,A498=A499,A499=A500,A500=A501,A501=A502,A502=A503,A503=A504,A504=A505,A505=A506,A506=A507,A507=A508,A508=A509,A509=A510,A510=A511,A511=A512),IF(A512+1&gt;MATCH(0,Input_Lieferant!$B$9:$B$158,-1),"",A512+1),A512),"")</f>
        <v>24</v>
      </c>
      <c r="B513" s="164"/>
      <c r="C513" s="158" t="str">
        <f t="shared" si="14"/>
        <v>001</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V_KENNZIFFER</v>
      </c>
      <c r="X513" s="164"/>
      <c r="Y513" s="164"/>
      <c r="Z513" s="164"/>
      <c r="AA513" s="164"/>
      <c r="AB513" s="164"/>
      <c r="AC513" s="164"/>
      <c r="AD513" s="164"/>
      <c r="AE513" s="164"/>
      <c r="AF513" s="164"/>
      <c r="AG513" s="164"/>
      <c r="AH513" s="164"/>
    </row>
    <row r="514" spans="1:34" x14ac:dyDescent="0.4">
      <c r="A514" s="164">
        <f>IFERROR(IF(AND(A492=A493,A493=A494,A494=A495,A495=A496,A496=A497,A497=A498,A498=A499,A499=A500,A500=A501,A501=A502,A502=A503,A503=A504,A504=A505,A505=A506,A506=A507,A507=A508,A508=A509,A509=A510,A510=A511,A511=A512,A512=A513),IF(A513+1&gt;MATCH(0,Input_Lieferant!$B$9:$B$158,-1),"",A513+1),A513),"")</f>
        <v>24</v>
      </c>
      <c r="B514" s="164"/>
      <c r="C514" s="158" t="str">
        <f t="shared" ref="C514:C577" si="16">IF(A514="","","001")</f>
        <v>001</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V_NEXT_HIGHER</v>
      </c>
      <c r="X514" s="164"/>
      <c r="Y514" s="164"/>
      <c r="Z514" s="164"/>
      <c r="AA514" s="164"/>
      <c r="AB514" s="164"/>
      <c r="AC514" s="164"/>
      <c r="AD514" s="164"/>
      <c r="AE514" s="164"/>
      <c r="AF514" s="164"/>
      <c r="AG514" s="164"/>
      <c r="AH514" s="164"/>
    </row>
    <row r="515" spans="1:34" x14ac:dyDescent="0.4">
      <c r="A515" s="164">
        <f>IFERROR(IF(AND(A493=A494,A494=A495,A495=A496,A496=A497,A497=A498,A498=A499,A499=A500,A500=A501,A501=A502,A502=A503,A503=A504,A504=A505,A505=A506,A506=A507,A507=A508,A508=A509,A509=A510,A510=A511,A511=A512,A512=A513,A513=A514),IF(A514+1&gt;MATCH(0,Input_Lieferant!$B$9:$B$158,-1),"",A514+1),A514),"")</f>
        <v>24</v>
      </c>
      <c r="B515" s="164"/>
      <c r="C515" s="158" t="str">
        <f t="shared" si="16"/>
        <v>001</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V_ZERTFLUG</v>
      </c>
      <c r="X515" s="164"/>
      <c r="Y515" s="164"/>
      <c r="Z515" s="164"/>
      <c r="AA515" s="164"/>
      <c r="AB515" s="164"/>
      <c r="AC515" s="164"/>
      <c r="AD515" s="164"/>
      <c r="AE515" s="164"/>
      <c r="AF515" s="164"/>
      <c r="AG515" s="164"/>
      <c r="AH515" s="164"/>
    </row>
    <row r="516" spans="1:34" x14ac:dyDescent="0.4">
      <c r="A516" s="164">
        <f>IFERROR(IF(AND(A494=A495,A495=A496,A496=A497,A497=A498,A498=A499,A499=A500,A500=A501,A501=A502,A502=A503,A503=A504,A504=A505,A505=A506,A506=A507,A507=A508,A508=A509,A509=A510,A510=A511,A511=A512,A512=A513,A513=A514,A514=A515),IF(A515+1&gt;MATCH(0,Input_Lieferant!$B$9:$B$158,-1),"",A515+1),A515),"")</f>
        <v>24</v>
      </c>
      <c r="B516" s="164"/>
      <c r="C516" s="158" t="str">
        <f t="shared" si="16"/>
        <v>001</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V_APM</v>
      </c>
      <c r="X516" s="164"/>
      <c r="Y516" s="164"/>
      <c r="Z516" s="164"/>
      <c r="AA516" s="164"/>
      <c r="AB516" s="164"/>
      <c r="AC516" s="164"/>
      <c r="AD516" s="164"/>
      <c r="AE516" s="164"/>
      <c r="AF516" s="164"/>
      <c r="AG516" s="164"/>
      <c r="AH516" s="164"/>
    </row>
    <row r="517" spans="1:34" x14ac:dyDescent="0.4">
      <c r="A517" s="164">
        <f>IFERROR(IF(AND(A495=A496,A496=A497,A497=A498,A498=A499,A499=A500,A500=A501,A501=A502,A502=A503,A503=A504,A504=A505,A505=A506,A506=A507,A507=A508,A508=A509,A509=A510,A510=A511,A511=A512,A512=A513,A513=A514,A514=A515,A515=A516),IF(A516+1&gt;MATCH(0,Input_Lieferant!$B$9:$B$158,-1),"",A516+1),A516),"")</f>
        <v>24</v>
      </c>
      <c r="B517" s="164"/>
      <c r="C517" s="158" t="str">
        <f t="shared" si="16"/>
        <v>001</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V_CHEOPS</v>
      </c>
      <c r="X517" s="164"/>
      <c r="Y517" s="164"/>
      <c r="Z517" s="164"/>
      <c r="AA517" s="164"/>
      <c r="AB517" s="164"/>
      <c r="AC517" s="164"/>
      <c r="AD517" s="164"/>
      <c r="AE517" s="164"/>
      <c r="AF517" s="164"/>
      <c r="AG517" s="164"/>
      <c r="AH517" s="164"/>
    </row>
    <row r="518" spans="1:34" x14ac:dyDescent="0.4">
      <c r="A518" s="164">
        <f>IFERROR(IF(AND(A496=A497,A497=A498,A498=A499,A499=A500,A500=A501,A501=A502,A502=A503,A503=A504,A504=A505,A505=A506,A506=A507,A507=A508,A508=A509,A509=A510,A510=A511,A511=A512,A512=A513,A513=A514,A514=A515,A515=A516,A516=A517),IF(A517+1&gt;MATCH(0,Input_Lieferant!$B$9:$B$158,-1),"",A517+1),A517),"")</f>
        <v>24</v>
      </c>
      <c r="B518" s="164"/>
      <c r="C518" s="158" t="str">
        <f t="shared" si="16"/>
        <v>001</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V_SVSAA</v>
      </c>
      <c r="X518" s="164"/>
      <c r="Y518" s="164"/>
      <c r="Z518" s="164"/>
      <c r="AA518" s="164"/>
      <c r="AB518" s="164"/>
      <c r="AC518" s="164"/>
      <c r="AD518" s="164"/>
      <c r="AE518" s="164"/>
      <c r="AF518" s="164"/>
      <c r="AG518" s="164"/>
      <c r="AH518" s="164"/>
    </row>
    <row r="519" spans="1:34" x14ac:dyDescent="0.4">
      <c r="A519" s="164">
        <f>IFERROR(IF(AND(A497=A498,A498=A499,A499=A500,A500=A501,A501=A502,A502=A503,A503=A504,A504=A505,A505=A506,A506=A507,A507=A508,A508=A509,A509=A510,A510=A511,A511=A512,A512=A513,A513=A514,A514=A515,A515=A516,A516=A517,A517=A518),IF(A518+1&gt;MATCH(0,Input_Lieferant!$B$9:$B$158,-1),"",A518+1),A518),"")</f>
        <v>24</v>
      </c>
      <c r="B519" s="164"/>
      <c r="C519" s="158" t="str">
        <f t="shared" si="16"/>
        <v>001</v>
      </c>
      <c r="D519" s="164"/>
      <c r="E519" s="164"/>
      <c r="F519" s="164" t="str">
        <f>IF(A519&lt;&gt;"", IFERROR(ROUND(INDEX(Input_Lieferant!$A$9:$AS$159,MATCH(A519,Input_Lieferant!$B$9:$B$158,0),MATCH(W519,Input_Lieferant!$A$8:$AS$8,0)),2),""), "")&amp;""</f>
        <v>200</v>
      </c>
      <c r="G519" s="164"/>
      <c r="H519" s="164"/>
      <c r="I519" s="164"/>
      <c r="J519" s="164"/>
      <c r="K519" s="164"/>
      <c r="L519" s="164"/>
      <c r="M519" s="164"/>
      <c r="N519" s="164"/>
      <c r="O519" s="164"/>
      <c r="P519" s="164"/>
      <c r="Q519" s="164"/>
      <c r="R519" s="164"/>
      <c r="S519" s="164"/>
      <c r="T519" s="164"/>
      <c r="U519" s="164"/>
      <c r="V519" s="164"/>
      <c r="W519" s="164" t="str">
        <f t="shared" si="15"/>
        <v>V_BEWERTUNGSPREIS</v>
      </c>
      <c r="X519" s="164"/>
      <c r="Y519" s="164"/>
      <c r="Z519" s="164"/>
      <c r="AA519" s="164"/>
      <c r="AB519" s="164"/>
      <c r="AC519" s="164"/>
      <c r="AD519" s="164"/>
      <c r="AE519" s="164"/>
      <c r="AF519" s="164"/>
      <c r="AG519" s="164"/>
      <c r="AH519" s="164"/>
    </row>
    <row r="520" spans="1:34" x14ac:dyDescent="0.4">
      <c r="A520" s="164">
        <f>IFERROR(IF(AND(A498=A499,A499=A500,A500=A501,A501=A502,A502=A503,A503=A504,A504=A505,A505=A506,A506=A507,A507=A508,A508=A509,A509=A510,A510=A511,A511=A512,A512=A513,A513=A514,A514=A515,A515=A516,A516=A517,A517=A518,A518=A519),IF(A519+1&gt;MATCH(0,Input_Lieferant!$B$9:$B$158,-1),"",A519+1),A519),"")</f>
        <v>24</v>
      </c>
      <c r="B520" s="164"/>
      <c r="C520" s="158" t="str">
        <f t="shared" si="16"/>
        <v>001</v>
      </c>
      <c r="D520" s="164"/>
      <c r="E520" s="164"/>
      <c r="F520" s="164" t="str">
        <f>IF(A520&lt;&gt;"", _xlfn.IFNA(INDEX(Input_Lieferant!$A$9:$AS$159,MATCH(A520,Input_Lieferant!$B$9:$B$158,0),MATCH(W520,Input_Lieferant!$A$8:$AS$8,0)),""), "")&amp;""</f>
        <v>CHF</v>
      </c>
      <c r="G520" s="164"/>
      <c r="H520" s="164"/>
      <c r="I520" s="164"/>
      <c r="J520" s="164"/>
      <c r="K520" s="164"/>
      <c r="L520" s="164"/>
      <c r="M520" s="164"/>
      <c r="N520" s="164"/>
      <c r="O520" s="164"/>
      <c r="P520" s="164"/>
      <c r="Q520" s="164"/>
      <c r="R520" s="164"/>
      <c r="S520" s="164"/>
      <c r="T520" s="164"/>
      <c r="U520" s="164"/>
      <c r="V520" s="164"/>
      <c r="W520" s="164" t="str">
        <f t="shared" si="15"/>
        <v>V_WAEHRUNG</v>
      </c>
      <c r="X520" s="164"/>
      <c r="Y520" s="164"/>
      <c r="Z520" s="164"/>
      <c r="AA520" s="164"/>
      <c r="AB520" s="164"/>
      <c r="AC520" s="164"/>
      <c r="AD520" s="164"/>
      <c r="AE520" s="164"/>
      <c r="AF520" s="164"/>
      <c r="AG520" s="164"/>
      <c r="AH520" s="164"/>
    </row>
    <row r="521" spans="1:34" x14ac:dyDescent="0.4">
      <c r="A521" s="164">
        <f>IFERROR(IF(AND(A499=A500,A500=A501,A501=A502,A502=A503,A503=A504,A504=A505,A505=A506,A506=A507,A507=A508,A508=A509,A509=A510,A510=A511,A511=A512,A512=A513,A513=A514,A514=A515,A515=A516,A516=A517,A517=A518,A518=A519,A519=A520),IF(A520+1&gt;MATCH(0,Input_Lieferant!$B$9:$B$158,-1),"",A520+1),A520),"")</f>
        <v>24</v>
      </c>
      <c r="B521" s="164"/>
      <c r="C521" s="158" t="str">
        <f t="shared" si="16"/>
        <v>001</v>
      </c>
      <c r="D521" s="164"/>
      <c r="E521" s="164"/>
      <c r="F521" s="164" t="str">
        <f>IF(A521&lt;&gt;"", _xlfn.IFNA(INDEX(Input_Lieferant!$A$9:$AS$159,MATCH(A521,Input_Lieferant!$B$9:$B$158,0),MATCH(W521,Input_Lieferant!$A$8:$AS$8,0)),""), "")&amp;""</f>
        <v>1</v>
      </c>
      <c r="G521" s="164"/>
      <c r="H521" s="164"/>
      <c r="I521" s="164"/>
      <c r="J521" s="164"/>
      <c r="K521" s="164"/>
      <c r="L521" s="164"/>
      <c r="M521" s="164"/>
      <c r="N521" s="164"/>
      <c r="O521" s="164"/>
      <c r="P521" s="164"/>
      <c r="Q521" s="164"/>
      <c r="R521" s="164"/>
      <c r="S521" s="164"/>
      <c r="T521" s="164"/>
      <c r="U521" s="164"/>
      <c r="V521" s="164"/>
      <c r="W521" s="164" t="str">
        <f t="shared" si="15"/>
        <v>V_PREISEINHEIT</v>
      </c>
      <c r="X521" s="164"/>
      <c r="Y521" s="164"/>
      <c r="Z521" s="164"/>
      <c r="AA521" s="164"/>
      <c r="AB521" s="164"/>
      <c r="AC521" s="164"/>
      <c r="AD521" s="164"/>
      <c r="AE521" s="164"/>
      <c r="AF521" s="164"/>
      <c r="AG521" s="164"/>
      <c r="AH521" s="164"/>
    </row>
    <row r="522" spans="1:34" x14ac:dyDescent="0.4">
      <c r="A522" s="164">
        <f>IFERROR(IF(AND(A500=A501,A501=A502,A502=A503,A503=A504,A504=A505,A505=A506,A506=A507,A507=A508,A508=A509,A509=A510,A510=A511,A511=A512,A512=A513,A513=A514,A514=A515,A515=A516,A516=A517,A517=A518,A518=A519,A519=A520,A520=A521),IF(A521+1&gt;MATCH(0,Input_Lieferant!$B$9:$B$158,-1),"",A521+1),A521),"")</f>
        <v>24</v>
      </c>
      <c r="B522" s="164"/>
      <c r="C522" s="158" t="str">
        <f t="shared" si="16"/>
        <v>001</v>
      </c>
      <c r="D522" s="164"/>
      <c r="E522" s="164"/>
      <c r="F522" s="164">
        <f ca="1">IF(A522&lt;&gt;"",NOW(),"")</f>
        <v>45712.652886574077</v>
      </c>
      <c r="G522" s="164"/>
      <c r="H522" s="164"/>
      <c r="I522" s="164"/>
      <c r="J522" s="164"/>
      <c r="K522" s="164"/>
      <c r="L522" s="164"/>
      <c r="M522" s="164"/>
      <c r="N522" s="164"/>
      <c r="O522" s="164"/>
      <c r="P522" s="164"/>
      <c r="Q522" s="164"/>
      <c r="R522" s="164"/>
      <c r="S522" s="164"/>
      <c r="T522" s="164"/>
      <c r="U522" s="164"/>
      <c r="V522" s="164"/>
      <c r="W522" s="164" t="str">
        <f t="shared" si="15"/>
        <v>V_GUELTIGAB</v>
      </c>
      <c r="X522" s="164"/>
      <c r="Y522" s="164"/>
      <c r="Z522" s="164"/>
      <c r="AA522" s="164"/>
      <c r="AB522" s="164"/>
      <c r="AC522" s="164"/>
      <c r="AD522" s="164"/>
      <c r="AE522" s="164"/>
      <c r="AF522" s="164"/>
      <c r="AG522" s="164"/>
      <c r="AH522" s="164"/>
    </row>
    <row r="523" spans="1:34" x14ac:dyDescent="0.4">
      <c r="A523" s="164">
        <f>IFERROR(IF(AND(A501=A502,A502=A503,A503=A504,A504=A505,A505=A506,A506=A507,A507=A508,A508=A509,A509=A510,A510=A511,A511=A512,A512=A513,A513=A514,A514=A515,A515=A516,A516=A517,A517=A518,A518=A519,A519=A520,A520=A521,A521=A522),IF(A522+1&gt;MATCH(0,Input_Lieferant!$B$9:$B$158,-1),"",A522+1),A522),"")</f>
        <v>24</v>
      </c>
      <c r="B523" s="164"/>
      <c r="C523" s="158" t="str">
        <f t="shared" si="16"/>
        <v>001</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V_MIET_RELEVANZ</v>
      </c>
      <c r="X523" s="164"/>
      <c r="Y523" s="164"/>
      <c r="Z523" s="164"/>
      <c r="AA523" s="164"/>
      <c r="AB523" s="164"/>
      <c r="AC523" s="164"/>
      <c r="AD523" s="164"/>
      <c r="AE523" s="164"/>
      <c r="AF523" s="164"/>
      <c r="AG523" s="164"/>
      <c r="AH523" s="164"/>
    </row>
    <row r="524" spans="1:34" x14ac:dyDescent="0.4">
      <c r="A524" s="164">
        <f>IFERROR(IF(AND(A502=A503,A503=A504,A504=A505,A505=A506,A506=A507,A507=A508,A508=A509,A509=A510,A510=A511,A511=A512,A512=A513,A513=A514,A514=A515,A515=A516,A516=A517,A517=A518,A518=A519,A519=A520,A520=A521,A521=A522,A522=A523),IF(A523+1&gt;MATCH(0,Input_Lieferant!$B$9:$B$158,-1),"",A523+1),A523),"")</f>
        <v>24</v>
      </c>
      <c r="B524" s="164"/>
      <c r="C524" s="158" t="str">
        <f t="shared" si="16"/>
        <v>001</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V_NACHSCHUBKLASSE</v>
      </c>
      <c r="X524" s="164"/>
      <c r="Y524" s="164"/>
      <c r="Z524" s="164"/>
      <c r="AA524" s="164"/>
      <c r="AB524" s="164"/>
      <c r="AC524" s="164"/>
      <c r="AD524" s="164"/>
      <c r="AE524" s="164"/>
      <c r="AF524" s="164"/>
      <c r="AG524" s="164"/>
      <c r="AH524" s="164"/>
    </row>
    <row r="525" spans="1:34" x14ac:dyDescent="0.4">
      <c r="A525" s="164">
        <f>IFERROR(IF(AND(A503=A504,A504=A505,A505=A506,A506=A507,A507=A508,A508=A509,A509=A510,A510=A511,A511=A512,A512=A513,A513=A514,A514=A515,A515=A516,A516=A517,A517=A518,A518=A519,A519=A520,A520=A521,A521=A522,A522=A523,A523=A524),IF(A524+1&gt;MATCH(0,Input_Lieferant!$B$9:$B$158,-1),"",A524+1),A524),"")</f>
        <v>24</v>
      </c>
      <c r="B525" s="164"/>
      <c r="C525" s="158" t="str">
        <f t="shared" si="16"/>
        <v>001</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V_LAGERFAEHIGKEIT</v>
      </c>
      <c r="X525" s="164"/>
      <c r="Y525" s="164"/>
      <c r="Z525" s="164"/>
      <c r="AA525" s="164"/>
      <c r="AB525" s="164"/>
      <c r="AC525" s="164"/>
      <c r="AD525" s="164"/>
      <c r="AE525" s="164"/>
      <c r="AF525" s="164"/>
      <c r="AG525" s="164"/>
      <c r="AH525" s="164"/>
    </row>
    <row r="526" spans="1:34" x14ac:dyDescent="0.4">
      <c r="A526" s="164">
        <f>IFERROR(IF(AND(A504=A505,A505=A506,A506=A507,A507=A508,A508=A509,A509=A510,A510=A511,A511=A512,A512=A513,A513=A514,A514=A515,A515=A516,A516=A517,A517=A518,A518=A519,A519=A520,A520=A521,A521=A522,A522=A523,A523=A524,A524=A525),IF(A525+1&gt;MATCH(0,Input_Lieferant!$B$9:$B$158,-1),"",A525+1),A525),"")</f>
        <v>24</v>
      </c>
      <c r="B526" s="164"/>
      <c r="C526" s="158" t="str">
        <f t="shared" si="16"/>
        <v>001</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V_BETRIEBSMITTEL</v>
      </c>
      <c r="X526" s="164"/>
      <c r="Y526" s="164"/>
      <c r="Z526" s="164"/>
      <c r="AA526" s="164"/>
      <c r="AB526" s="164"/>
      <c r="AC526" s="164"/>
      <c r="AD526" s="164"/>
      <c r="AE526" s="164"/>
      <c r="AF526" s="164"/>
      <c r="AG526" s="164"/>
      <c r="AH526" s="164"/>
    </row>
    <row r="527" spans="1:34" x14ac:dyDescent="0.4">
      <c r="A527" s="164">
        <f>IFERROR(IF(AND(A505=A506,A506=A507,A507=A508,A508=A509,A509=A510,A510=A511,A511=A512,A512=A513,A513=A514,A514=A515,A515=A516,A516=A517,A517=A518,A518=A519,A519=A520,A520=A521,A521=A522,A522=A523,A523=A524,A524=A525,A525=A526),IF(A526+1&gt;MATCH(0,Input_Lieferant!$B$9:$B$158,-1),"",A526+1),A526),"")</f>
        <v>24</v>
      </c>
      <c r="B527" s="164"/>
      <c r="C527" s="158" t="str">
        <f t="shared" si="16"/>
        <v>001</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V_SONDERBETRIEBSMITTEL_MKZ</v>
      </c>
      <c r="X527" s="164"/>
      <c r="Y527" s="164"/>
      <c r="Z527" s="164"/>
      <c r="AA527" s="164"/>
      <c r="AB527" s="164"/>
      <c r="AC527" s="164"/>
      <c r="AD527" s="164"/>
      <c r="AE527" s="164"/>
      <c r="AF527" s="164"/>
      <c r="AG527" s="164"/>
      <c r="AH527" s="164"/>
    </row>
    <row r="528" spans="1:34" x14ac:dyDescent="0.4">
      <c r="A528" s="164">
        <f>IFERROR(IF(AND(A506=A507,A507=A508,A508=A509,A509=A510,A510=A511,A511=A512,A512=A513,A513=A514,A514=A515,A515=A516,A516=A517,A517=A518,A518=A519,A519=A520,A520=A521,A521=A522,A522=A523,A523=A524,A524=A525,A525=A526,A526=A527),IF(A527+1&gt;MATCH(0,Input_Lieferant!$B$9:$B$158,-1),"",A527+1),A527),"")</f>
        <v>24</v>
      </c>
      <c r="B528" s="164"/>
      <c r="C528" s="158" t="str">
        <f t="shared" si="16"/>
        <v>001</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V_SONDERBETRIEBSMITTEL_PRD</v>
      </c>
      <c r="X528" s="164"/>
      <c r="Y528" s="164"/>
      <c r="Z528" s="164"/>
      <c r="AA528" s="164"/>
      <c r="AB528" s="164"/>
      <c r="AC528" s="164"/>
      <c r="AD528" s="164"/>
      <c r="AE528" s="164"/>
      <c r="AF528" s="164"/>
      <c r="AG528" s="164"/>
      <c r="AH528" s="164"/>
    </row>
    <row r="529" spans="1:34" x14ac:dyDescent="0.4">
      <c r="A529" s="164">
        <f>IFERROR(IF(AND(A507=A508,A508=A509,A509=A510,A510=A511,A511=A512,A512=A513,A513=A514,A514=A515,A515=A516,A516=A517,A517=A518,A518=A519,A519=A520,A520=A521,A521=A522,A522=A523,A523=A524,A524=A525,A525=A526,A526=A527,A527=A528),IF(A528+1&gt;MATCH(0,Input_Lieferant!$B$9:$B$158,-1),"",A528+1),A528),"")</f>
        <v>24</v>
      </c>
      <c r="B529" s="164"/>
      <c r="C529" s="158" t="str">
        <f t="shared" si="16"/>
        <v>001</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V_SONDERBETRIEBSMITTEL_TRP</v>
      </c>
      <c r="X529" s="164"/>
      <c r="Y529" s="164"/>
      <c r="Z529" s="164"/>
      <c r="AA529" s="164"/>
      <c r="AB529" s="164"/>
      <c r="AC529" s="164"/>
      <c r="AD529" s="164"/>
      <c r="AE529" s="164"/>
      <c r="AF529" s="164"/>
      <c r="AG529" s="164"/>
      <c r="AH529" s="164"/>
    </row>
    <row r="530" spans="1:34" x14ac:dyDescent="0.4">
      <c r="A530" s="164">
        <f>IFERROR(IF(AND(A508=A509,A509=A510,A510=A511,A511=A512,A512=A513,A513=A514,A514=A515,A515=A516,A516=A517,A517=A518,A518=A519,A519=A520,A520=A521,A521=A522,A522=A523,A523=A524,A524=A525,A525=A526,A526=A527,A527=A528,A528=A529),IF(A529+1&gt;MATCH(0,Input_Lieferant!$B$9:$B$158,-1),"",A529+1),A529),"")</f>
        <v>25</v>
      </c>
      <c r="B530" s="164"/>
      <c r="C530" s="158" t="str">
        <f t="shared" si="16"/>
        <v>001</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V_A_NUMMER</v>
      </c>
      <c r="X530" s="164"/>
      <c r="Y530" s="164"/>
      <c r="Z530" s="164"/>
      <c r="AA530" s="164"/>
      <c r="AB530" s="164"/>
      <c r="AC530" s="164"/>
      <c r="AD530" s="164"/>
      <c r="AE530" s="164"/>
      <c r="AF530" s="164"/>
      <c r="AG530" s="164"/>
      <c r="AH530" s="164"/>
    </row>
    <row r="531" spans="1:34" x14ac:dyDescent="0.4">
      <c r="A531" s="164">
        <f>IFERROR(IF(AND(A509=A510,A510=A511,A511=A512,A512=A513,A513=A514,A514=A515,A515=A516,A516=A517,A517=A518,A518=A519,A519=A520,A520=A521,A521=A522,A522=A523,A523=A524,A524=A525,A525=A526,A526=A527,A527=A528,A528=A529,A529=A530),IF(A530+1&gt;MATCH(0,Input_Lieferant!$B$9:$B$158,-1),"",A530+1),A530),"")</f>
        <v>25</v>
      </c>
      <c r="B531" s="164"/>
      <c r="C531" s="158" t="str">
        <f t="shared" si="16"/>
        <v>001</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V_REVFREMD</v>
      </c>
      <c r="X531" s="164"/>
      <c r="Y531" s="164"/>
      <c r="Z531" s="164"/>
      <c r="AA531" s="164"/>
      <c r="AB531" s="164"/>
      <c r="AC531" s="164"/>
      <c r="AD531" s="164"/>
      <c r="AE531" s="164"/>
      <c r="AF531" s="164"/>
      <c r="AG531" s="164"/>
      <c r="AH531" s="164"/>
    </row>
    <row r="532" spans="1:34" x14ac:dyDescent="0.4">
      <c r="A532" s="164">
        <f>IFERROR(IF(AND(A510=A511,A511=A512,A512=A513,A513=A514,A514=A515,A515=A516,A516=A517,A517=A518,A518=A519,A519=A520,A520=A521,A521=A522,A522=A523,A523=A524,A524=A525,A525=A526,A526=A527,A527=A528,A528=A529,A529=A530,A530=A531),IF(A531+1&gt;MATCH(0,Input_Lieferant!$B$9:$B$158,-1),"",A531+1),A531),"")</f>
        <v>25</v>
      </c>
      <c r="B532" s="164"/>
      <c r="C532" s="158" t="str">
        <f t="shared" si="16"/>
        <v>001</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V_REVEIGEN</v>
      </c>
      <c r="X532" s="164"/>
      <c r="Y532" s="164"/>
      <c r="Z532" s="164"/>
      <c r="AA532" s="164"/>
      <c r="AB532" s="164"/>
      <c r="AC532" s="164"/>
      <c r="AD532" s="164"/>
      <c r="AE532" s="164"/>
      <c r="AF532" s="164"/>
      <c r="AG532" s="164"/>
      <c r="AH532" s="164"/>
    </row>
    <row r="533" spans="1:34" x14ac:dyDescent="0.4">
      <c r="A533" s="164">
        <f>IFERROR(IF(AND(A511=A512,A512=A513,A513=A514,A514=A515,A515=A516,A516=A517,A517=A518,A518=A519,A519=A520,A520=A521,A521=A522,A522=A523,A523=A524,A524=A525,A525=A526,A526=A527,A527=A528,A528=A529,A529=A530,A530=A531,A531=A532),IF(A532+1&gt;MATCH(0,Input_Lieferant!$B$9:$B$158,-1),"",A532+1),A532),"")</f>
        <v>25</v>
      </c>
      <c r="B533" s="164"/>
      <c r="C533" s="158" t="str">
        <f t="shared" si="16"/>
        <v>001</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V_SYSTEMMANAGER</v>
      </c>
      <c r="X533" s="164"/>
      <c r="Y533" s="164"/>
      <c r="Z533" s="164"/>
      <c r="AA533" s="164"/>
      <c r="AB533" s="164"/>
      <c r="AC533" s="164"/>
      <c r="AD533" s="164"/>
      <c r="AE533" s="164"/>
      <c r="AF533" s="164"/>
      <c r="AG533" s="164"/>
      <c r="AH533" s="164"/>
    </row>
    <row r="534" spans="1:34" x14ac:dyDescent="0.4">
      <c r="A534" s="164">
        <f>IFERROR(IF(AND(A512=A513,A513=A514,A514=A515,A515=A516,A516=A517,A517=A518,A518=A519,A519=A520,A520=A521,A521=A522,A522=A523,A523=A524,A524=A525,A525=A526,A526=A527,A527=A528,A528=A529,A529=A530,A530=A531,A531=A532,A532=A533),IF(A533+1&gt;MATCH(0,Input_Lieferant!$B$9:$B$158,-1),"",A533+1),A533),"")</f>
        <v>25</v>
      </c>
      <c r="B534" s="164"/>
      <c r="C534" s="158" t="str">
        <f t="shared" si="16"/>
        <v>001</v>
      </c>
      <c r="D534" s="164"/>
      <c r="E534" s="164"/>
      <c r="F534" s="164" t="str">
        <f>IF(A534&lt;&gt;"", _xlfn.IFNA(INDEX(Grunddaten!$A$9:$S$159,MATCH(A534,Input_Lieferant!$B$9:$B$158,0),MATCH(W534,Grunddaten!$A$8:$M$8,0)),""), "")&amp;""</f>
        <v>U</v>
      </c>
      <c r="G534" s="164"/>
      <c r="H534" s="164"/>
      <c r="I534" s="164"/>
      <c r="J534" s="164"/>
      <c r="K534" s="164"/>
      <c r="L534" s="164"/>
      <c r="M534" s="164"/>
      <c r="N534" s="164"/>
      <c r="O534" s="164"/>
      <c r="P534" s="164"/>
      <c r="Q534" s="164"/>
      <c r="R534" s="164"/>
      <c r="S534" s="164"/>
      <c r="T534" s="164"/>
      <c r="U534" s="164"/>
      <c r="V534" s="164"/>
      <c r="W534" s="164" t="str">
        <f t="shared" si="15"/>
        <v>V_UEBERSETZUNG</v>
      </c>
      <c r="X534" s="164"/>
      <c r="Y534" s="164"/>
      <c r="Z534" s="164"/>
      <c r="AA534" s="164"/>
      <c r="AB534" s="164"/>
      <c r="AC534" s="164"/>
      <c r="AD534" s="164"/>
      <c r="AE534" s="164"/>
      <c r="AF534" s="164"/>
      <c r="AG534" s="164"/>
      <c r="AH534" s="164"/>
    </row>
    <row r="535" spans="1:34" x14ac:dyDescent="0.4">
      <c r="A535" s="164">
        <f>IFERROR(IF(AND(A513=A514,A514=A515,A515=A516,A516=A517,A517=A518,A518=A519,A519=A520,A520=A521,A521=A522,A522=A523,A523=A524,A524=A525,A525=A526,A526=A527,A527=A528,A528=A529,A529=A530,A530=A531,A531=A532,A532=A533,A533=A534),IF(A534+1&gt;MATCH(0,Input_Lieferant!$B$9:$B$158,-1),"",A534+1),A534),"")</f>
        <v>25</v>
      </c>
      <c r="B535" s="164"/>
      <c r="C535" s="158" t="str">
        <f t="shared" si="16"/>
        <v>001</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V_KENNZIFFER</v>
      </c>
      <c r="X535" s="164"/>
      <c r="Y535" s="164"/>
      <c r="Z535" s="164"/>
      <c r="AA535" s="164"/>
      <c r="AB535" s="164"/>
      <c r="AC535" s="164"/>
      <c r="AD535" s="164"/>
      <c r="AE535" s="164"/>
      <c r="AF535" s="164"/>
      <c r="AG535" s="164"/>
      <c r="AH535" s="164"/>
    </row>
    <row r="536" spans="1:34" x14ac:dyDescent="0.4">
      <c r="A536" s="164">
        <f>IFERROR(IF(AND(A514=A515,A515=A516,A516=A517,A517=A518,A518=A519,A519=A520,A520=A521,A521=A522,A522=A523,A523=A524,A524=A525,A525=A526,A526=A527,A527=A528,A528=A529,A529=A530,A530=A531,A531=A532,A532=A533,A533=A534,A534=A535),IF(A535+1&gt;MATCH(0,Input_Lieferant!$B$9:$B$158,-1),"",A535+1),A535),"")</f>
        <v>25</v>
      </c>
      <c r="B536" s="164"/>
      <c r="C536" s="158" t="str">
        <f t="shared" si="16"/>
        <v>001</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V_NEXT_HIGHER</v>
      </c>
      <c r="X536" s="164"/>
      <c r="Y536" s="164"/>
      <c r="Z536" s="164"/>
      <c r="AA536" s="164"/>
      <c r="AB536" s="164"/>
      <c r="AC536" s="164"/>
      <c r="AD536" s="164"/>
      <c r="AE536" s="164"/>
      <c r="AF536" s="164"/>
      <c r="AG536" s="164"/>
      <c r="AH536" s="164"/>
    </row>
    <row r="537" spans="1:34" x14ac:dyDescent="0.4">
      <c r="A537" s="164">
        <f>IFERROR(IF(AND(A515=A516,A516=A517,A517=A518,A518=A519,A519=A520,A520=A521,A521=A522,A522=A523,A523=A524,A524=A525,A525=A526,A526=A527,A527=A528,A528=A529,A529=A530,A530=A531,A531=A532,A532=A533,A533=A534,A534=A535,A535=A536),IF(A536+1&gt;MATCH(0,Input_Lieferant!$B$9:$B$158,-1),"",A536+1),A536),"")</f>
        <v>25</v>
      </c>
      <c r="B537" s="164"/>
      <c r="C537" s="158" t="str">
        <f t="shared" si="16"/>
        <v>001</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V_ZERTFLUG</v>
      </c>
      <c r="X537" s="164"/>
      <c r="Y537" s="164"/>
      <c r="Z537" s="164"/>
      <c r="AA537" s="164"/>
      <c r="AB537" s="164"/>
      <c r="AC537" s="164"/>
      <c r="AD537" s="164"/>
      <c r="AE537" s="164"/>
      <c r="AF537" s="164"/>
      <c r="AG537" s="164"/>
      <c r="AH537" s="164"/>
    </row>
    <row r="538" spans="1:34" x14ac:dyDescent="0.4">
      <c r="A538" s="164">
        <f>IFERROR(IF(AND(A516=A517,A517=A518,A518=A519,A519=A520,A520=A521,A521=A522,A522=A523,A523=A524,A524=A525,A525=A526,A526=A527,A527=A528,A528=A529,A529=A530,A530=A531,A531=A532,A532=A533,A533=A534,A534=A535,A535=A536,A536=A537),IF(A537+1&gt;MATCH(0,Input_Lieferant!$B$9:$B$158,-1),"",A537+1),A537),"")</f>
        <v>25</v>
      </c>
      <c r="B538" s="164"/>
      <c r="C538" s="158" t="str">
        <f t="shared" si="16"/>
        <v>001</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V_APM</v>
      </c>
      <c r="X538" s="164"/>
      <c r="Y538" s="164"/>
      <c r="Z538" s="164"/>
      <c r="AA538" s="164"/>
      <c r="AB538" s="164"/>
      <c r="AC538" s="164"/>
      <c r="AD538" s="164"/>
      <c r="AE538" s="164"/>
      <c r="AF538" s="164"/>
      <c r="AG538" s="164"/>
      <c r="AH538" s="164"/>
    </row>
    <row r="539" spans="1:34" x14ac:dyDescent="0.4">
      <c r="A539" s="164">
        <f>IFERROR(IF(AND(A517=A518,A518=A519,A519=A520,A520=A521,A521=A522,A522=A523,A523=A524,A524=A525,A525=A526,A526=A527,A527=A528,A528=A529,A529=A530,A530=A531,A531=A532,A532=A533,A533=A534,A534=A535,A535=A536,A536=A537,A537=A538),IF(A538+1&gt;MATCH(0,Input_Lieferant!$B$9:$B$158,-1),"",A538+1),A538),"")</f>
        <v>25</v>
      </c>
      <c r="B539" s="164"/>
      <c r="C539" s="158" t="str">
        <f t="shared" si="16"/>
        <v>001</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V_CHEOPS</v>
      </c>
      <c r="X539" s="164"/>
      <c r="Y539" s="164"/>
      <c r="Z539" s="164"/>
      <c r="AA539" s="164"/>
      <c r="AB539" s="164"/>
      <c r="AC539" s="164"/>
      <c r="AD539" s="164"/>
      <c r="AE539" s="164"/>
      <c r="AF539" s="164"/>
      <c r="AG539" s="164"/>
      <c r="AH539" s="164"/>
    </row>
    <row r="540" spans="1:34" x14ac:dyDescent="0.4">
      <c r="A540" s="164">
        <f>IFERROR(IF(AND(A518=A519,A519=A520,A520=A521,A521=A522,A522=A523,A523=A524,A524=A525,A525=A526,A526=A527,A527=A528,A528=A529,A529=A530,A530=A531,A531=A532,A532=A533,A533=A534,A534=A535,A535=A536,A536=A537,A537=A538,A538=A539),IF(A539+1&gt;MATCH(0,Input_Lieferant!$B$9:$B$158,-1),"",A539+1),A539),"")</f>
        <v>25</v>
      </c>
      <c r="B540" s="164"/>
      <c r="C540" s="158" t="str">
        <f t="shared" si="16"/>
        <v>001</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V_SVSAA</v>
      </c>
      <c r="X540" s="164"/>
      <c r="Y540" s="164"/>
      <c r="Z540" s="164"/>
      <c r="AA540" s="164"/>
      <c r="AB540" s="164"/>
      <c r="AC540" s="164"/>
      <c r="AD540" s="164"/>
      <c r="AE540" s="164"/>
      <c r="AF540" s="164"/>
      <c r="AG540" s="164"/>
      <c r="AH540" s="164"/>
    </row>
    <row r="541" spans="1:34" x14ac:dyDescent="0.4">
      <c r="A541" s="164">
        <f>IFERROR(IF(AND(A519=A520,A520=A521,A521=A522,A522=A523,A523=A524,A524=A525,A525=A526,A526=A527,A527=A528,A528=A529,A529=A530,A530=A531,A531=A532,A532=A533,A533=A534,A534=A535,A535=A536,A536=A537,A537=A538,A538=A539,A539=A540),IF(A540+1&gt;MATCH(0,Input_Lieferant!$B$9:$B$158,-1),"",A540+1),A540),"")</f>
        <v>25</v>
      </c>
      <c r="B541" s="164"/>
      <c r="C541" s="158" t="str">
        <f t="shared" si="16"/>
        <v>001</v>
      </c>
      <c r="D541" s="164"/>
      <c r="E541" s="164"/>
      <c r="F541" s="164" t="str">
        <f>IF(A541&lt;&gt;"", IFERROR(ROUND(INDEX(Input_Lieferant!$A$9:$AS$159,MATCH(A541,Input_Lieferant!$B$9:$B$158,0),MATCH(W541,Input_Lieferant!$A$8:$AS$8,0)),2),""), "")&amp;""</f>
        <v>200</v>
      </c>
      <c r="G541" s="164"/>
      <c r="H541" s="164"/>
      <c r="I541" s="164"/>
      <c r="J541" s="164"/>
      <c r="K541" s="164"/>
      <c r="L541" s="164"/>
      <c r="M541" s="164"/>
      <c r="N541" s="164"/>
      <c r="O541" s="164"/>
      <c r="P541" s="164"/>
      <c r="Q541" s="164"/>
      <c r="R541" s="164"/>
      <c r="S541" s="164"/>
      <c r="T541" s="164"/>
      <c r="U541" s="164"/>
      <c r="V541" s="164"/>
      <c r="W541" s="164" t="str">
        <f t="shared" si="17"/>
        <v>V_BEWERTUNGSPREIS</v>
      </c>
      <c r="X541" s="164"/>
      <c r="Y541" s="164"/>
      <c r="Z541" s="164"/>
      <c r="AA541" s="164"/>
      <c r="AB541" s="164"/>
      <c r="AC541" s="164"/>
      <c r="AD541" s="164"/>
      <c r="AE541" s="164"/>
      <c r="AF541" s="164"/>
      <c r="AG541" s="164"/>
      <c r="AH541" s="164"/>
    </row>
    <row r="542" spans="1:34" x14ac:dyDescent="0.4">
      <c r="A542" s="164">
        <f>IFERROR(IF(AND(A520=A521,A521=A522,A522=A523,A523=A524,A524=A525,A525=A526,A526=A527,A527=A528,A528=A529,A529=A530,A530=A531,A531=A532,A532=A533,A533=A534,A534=A535,A535=A536,A536=A537,A537=A538,A538=A539,A539=A540,A540=A541),IF(A541+1&gt;MATCH(0,Input_Lieferant!$B$9:$B$158,-1),"",A541+1),A541),"")</f>
        <v>25</v>
      </c>
      <c r="B542" s="164"/>
      <c r="C542" s="158" t="str">
        <f t="shared" si="16"/>
        <v>001</v>
      </c>
      <c r="D542" s="164"/>
      <c r="E542" s="164"/>
      <c r="F542" s="164" t="str">
        <f>IF(A542&lt;&gt;"", _xlfn.IFNA(INDEX(Input_Lieferant!$A$9:$AS$159,MATCH(A542,Input_Lieferant!$B$9:$B$158,0),MATCH(W542,Input_Lieferant!$A$8:$AS$8,0)),""), "")&amp;""</f>
        <v>CHF</v>
      </c>
      <c r="G542" s="164"/>
      <c r="H542" s="164"/>
      <c r="I542" s="164"/>
      <c r="J542" s="164"/>
      <c r="K542" s="164"/>
      <c r="L542" s="164"/>
      <c r="M542" s="164"/>
      <c r="N542" s="164"/>
      <c r="O542" s="164"/>
      <c r="P542" s="164"/>
      <c r="Q542" s="164"/>
      <c r="R542" s="164"/>
      <c r="S542" s="164"/>
      <c r="T542" s="164"/>
      <c r="U542" s="164"/>
      <c r="V542" s="164"/>
      <c r="W542" s="164" t="str">
        <f t="shared" si="17"/>
        <v>V_WAEHRUNG</v>
      </c>
      <c r="X542" s="164"/>
      <c r="Y542" s="164"/>
      <c r="Z542" s="164"/>
      <c r="AA542" s="164"/>
      <c r="AB542" s="164"/>
      <c r="AC542" s="164"/>
      <c r="AD542" s="164"/>
      <c r="AE542" s="164"/>
      <c r="AF542" s="164"/>
      <c r="AG542" s="164"/>
      <c r="AH542" s="164"/>
    </row>
    <row r="543" spans="1:34" x14ac:dyDescent="0.4">
      <c r="A543" s="164">
        <f>IFERROR(IF(AND(A521=A522,A522=A523,A523=A524,A524=A525,A525=A526,A526=A527,A527=A528,A528=A529,A529=A530,A530=A531,A531=A532,A532=A533,A533=A534,A534=A535,A535=A536,A536=A537,A537=A538,A538=A539,A539=A540,A540=A541,A541=A542),IF(A542+1&gt;MATCH(0,Input_Lieferant!$B$9:$B$158,-1),"",A542+1),A542),"")</f>
        <v>25</v>
      </c>
      <c r="B543" s="164"/>
      <c r="C543" s="158" t="str">
        <f t="shared" si="16"/>
        <v>001</v>
      </c>
      <c r="D543" s="164"/>
      <c r="E543" s="164"/>
      <c r="F543" s="164" t="str">
        <f>IF(A543&lt;&gt;"", _xlfn.IFNA(INDEX(Input_Lieferant!$A$9:$AS$159,MATCH(A543,Input_Lieferant!$B$9:$B$158,0),MATCH(W543,Input_Lieferant!$A$8:$AS$8,0)),""), "")&amp;""</f>
        <v>1</v>
      </c>
      <c r="G543" s="164"/>
      <c r="H543" s="164"/>
      <c r="I543" s="164"/>
      <c r="J543" s="164"/>
      <c r="K543" s="164"/>
      <c r="L543" s="164"/>
      <c r="M543" s="164"/>
      <c r="N543" s="164"/>
      <c r="O543" s="164"/>
      <c r="P543" s="164"/>
      <c r="Q543" s="164"/>
      <c r="R543" s="164"/>
      <c r="S543" s="164"/>
      <c r="T543" s="164"/>
      <c r="U543" s="164"/>
      <c r="V543" s="164"/>
      <c r="W543" s="164" t="str">
        <f t="shared" si="17"/>
        <v>V_PREISEINHEIT</v>
      </c>
      <c r="X543" s="164"/>
      <c r="Y543" s="164"/>
      <c r="Z543" s="164"/>
      <c r="AA543" s="164"/>
      <c r="AB543" s="164"/>
      <c r="AC543" s="164"/>
      <c r="AD543" s="164"/>
      <c r="AE543" s="164"/>
      <c r="AF543" s="164"/>
      <c r="AG543" s="164"/>
      <c r="AH543" s="164"/>
    </row>
    <row r="544" spans="1:34" x14ac:dyDescent="0.4">
      <c r="A544" s="164">
        <f>IFERROR(IF(AND(A522=A523,A523=A524,A524=A525,A525=A526,A526=A527,A527=A528,A528=A529,A529=A530,A530=A531,A531=A532,A532=A533,A533=A534,A534=A535,A535=A536,A536=A537,A537=A538,A538=A539,A539=A540,A540=A541,A541=A542,A542=A543),IF(A543+1&gt;MATCH(0,Input_Lieferant!$B$9:$B$158,-1),"",A543+1),A543),"")</f>
        <v>25</v>
      </c>
      <c r="B544" s="164"/>
      <c r="C544" s="158" t="str">
        <f t="shared" si="16"/>
        <v>001</v>
      </c>
      <c r="D544" s="164"/>
      <c r="E544" s="164"/>
      <c r="F544" s="164">
        <f ca="1">IF(A544&lt;&gt;"",NOW(),"")</f>
        <v>45712.652886689815</v>
      </c>
      <c r="G544" s="164"/>
      <c r="H544" s="164"/>
      <c r="I544" s="164"/>
      <c r="J544" s="164"/>
      <c r="K544" s="164"/>
      <c r="L544" s="164"/>
      <c r="M544" s="164"/>
      <c r="N544" s="164"/>
      <c r="O544" s="164"/>
      <c r="P544" s="164"/>
      <c r="Q544" s="164"/>
      <c r="R544" s="164"/>
      <c r="S544" s="164"/>
      <c r="T544" s="164"/>
      <c r="U544" s="164"/>
      <c r="V544" s="164"/>
      <c r="W544" s="164" t="str">
        <f t="shared" si="17"/>
        <v>V_GUELTIGAB</v>
      </c>
      <c r="X544" s="164"/>
      <c r="Y544" s="164"/>
      <c r="Z544" s="164"/>
      <c r="AA544" s="164"/>
      <c r="AB544" s="164"/>
      <c r="AC544" s="164"/>
      <c r="AD544" s="164"/>
      <c r="AE544" s="164"/>
      <c r="AF544" s="164"/>
      <c r="AG544" s="164"/>
      <c r="AH544" s="164"/>
    </row>
    <row r="545" spans="1:34" x14ac:dyDescent="0.4">
      <c r="A545" s="164">
        <f>IFERROR(IF(AND(A523=A524,A524=A525,A525=A526,A526=A527,A527=A528,A528=A529,A529=A530,A530=A531,A531=A532,A532=A533,A533=A534,A534=A535,A535=A536,A536=A537,A537=A538,A538=A539,A539=A540,A540=A541,A541=A542,A542=A543,A543=A544),IF(A544+1&gt;MATCH(0,Input_Lieferant!$B$9:$B$158,-1),"",A544+1),A544),"")</f>
        <v>25</v>
      </c>
      <c r="B545" s="164"/>
      <c r="C545" s="158" t="str">
        <f t="shared" si="16"/>
        <v>001</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V_MIET_RELEVANZ</v>
      </c>
      <c r="X545" s="164"/>
      <c r="Y545" s="164"/>
      <c r="Z545" s="164"/>
      <c r="AA545" s="164"/>
      <c r="AB545" s="164"/>
      <c r="AC545" s="164"/>
      <c r="AD545" s="164"/>
      <c r="AE545" s="164"/>
      <c r="AF545" s="164"/>
      <c r="AG545" s="164"/>
      <c r="AH545" s="164"/>
    </row>
    <row r="546" spans="1:34" x14ac:dyDescent="0.4">
      <c r="A546" s="164">
        <f>IFERROR(IF(AND(A524=A525,A525=A526,A526=A527,A527=A528,A528=A529,A529=A530,A530=A531,A531=A532,A532=A533,A533=A534,A534=A535,A535=A536,A536=A537,A537=A538,A538=A539,A539=A540,A540=A541,A541=A542,A542=A543,A543=A544,A544=A545),IF(A545+1&gt;MATCH(0,Input_Lieferant!$B$9:$B$158,-1),"",A545+1),A545),"")</f>
        <v>25</v>
      </c>
      <c r="B546" s="164"/>
      <c r="C546" s="158" t="str">
        <f t="shared" si="16"/>
        <v>001</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V_NACHSCHUBKLASSE</v>
      </c>
      <c r="X546" s="164"/>
      <c r="Y546" s="164"/>
      <c r="Z546" s="164"/>
      <c r="AA546" s="164"/>
      <c r="AB546" s="164"/>
      <c r="AC546" s="164"/>
      <c r="AD546" s="164"/>
      <c r="AE546" s="164"/>
      <c r="AF546" s="164"/>
      <c r="AG546" s="164"/>
      <c r="AH546" s="164"/>
    </row>
    <row r="547" spans="1:34" x14ac:dyDescent="0.4">
      <c r="A547" s="164">
        <f>IFERROR(IF(AND(A525=A526,A526=A527,A527=A528,A528=A529,A529=A530,A530=A531,A531=A532,A532=A533,A533=A534,A534=A535,A535=A536,A536=A537,A537=A538,A538=A539,A539=A540,A540=A541,A541=A542,A542=A543,A543=A544,A544=A545,A545=A546),IF(A546+1&gt;MATCH(0,Input_Lieferant!$B$9:$B$158,-1),"",A546+1),A546),"")</f>
        <v>25</v>
      </c>
      <c r="B547" s="164"/>
      <c r="C547" s="158" t="str">
        <f t="shared" si="16"/>
        <v>001</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V_LAGERFAEHIGKEIT</v>
      </c>
      <c r="X547" s="164"/>
      <c r="Y547" s="164"/>
      <c r="Z547" s="164"/>
      <c r="AA547" s="164"/>
      <c r="AB547" s="164"/>
      <c r="AC547" s="164"/>
      <c r="AD547" s="164"/>
      <c r="AE547" s="164"/>
      <c r="AF547" s="164"/>
      <c r="AG547" s="164"/>
      <c r="AH547" s="164"/>
    </row>
    <row r="548" spans="1:34" x14ac:dyDescent="0.4">
      <c r="A548" s="164">
        <f>IFERROR(IF(AND(A526=A527,A527=A528,A528=A529,A529=A530,A530=A531,A531=A532,A532=A533,A533=A534,A534=A535,A535=A536,A536=A537,A537=A538,A538=A539,A539=A540,A540=A541,A541=A542,A542=A543,A543=A544,A544=A545,A545=A546,A546=A547),IF(A547+1&gt;MATCH(0,Input_Lieferant!$B$9:$B$158,-1),"",A547+1),A547),"")</f>
        <v>25</v>
      </c>
      <c r="B548" s="164"/>
      <c r="C548" s="158" t="str">
        <f t="shared" si="16"/>
        <v>001</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V_BETRIEBSMITTEL</v>
      </c>
      <c r="X548" s="164"/>
      <c r="Y548" s="164"/>
      <c r="Z548" s="164"/>
      <c r="AA548" s="164"/>
      <c r="AB548" s="164"/>
      <c r="AC548" s="164"/>
      <c r="AD548" s="164"/>
      <c r="AE548" s="164"/>
      <c r="AF548" s="164"/>
      <c r="AG548" s="164"/>
      <c r="AH548" s="164"/>
    </row>
    <row r="549" spans="1:34" x14ac:dyDescent="0.4">
      <c r="A549" s="164">
        <f>IFERROR(IF(AND(A527=A528,A528=A529,A529=A530,A530=A531,A531=A532,A532=A533,A533=A534,A534=A535,A535=A536,A536=A537,A537=A538,A538=A539,A539=A540,A540=A541,A541=A542,A542=A543,A543=A544,A544=A545,A545=A546,A546=A547,A547=A548),IF(A548+1&gt;MATCH(0,Input_Lieferant!$B$9:$B$158,-1),"",A548+1),A548),"")</f>
        <v>25</v>
      </c>
      <c r="B549" s="164"/>
      <c r="C549" s="158" t="str">
        <f t="shared" si="16"/>
        <v>001</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V_SONDERBETRIEBSMITTEL_MKZ</v>
      </c>
      <c r="X549" s="164"/>
      <c r="Y549" s="164"/>
      <c r="Z549" s="164"/>
      <c r="AA549" s="164"/>
      <c r="AB549" s="164"/>
      <c r="AC549" s="164"/>
      <c r="AD549" s="164"/>
      <c r="AE549" s="164"/>
      <c r="AF549" s="164"/>
      <c r="AG549" s="164"/>
      <c r="AH549" s="164"/>
    </row>
    <row r="550" spans="1:34" x14ac:dyDescent="0.4">
      <c r="A550" s="164">
        <f>IFERROR(IF(AND(A528=A529,A529=A530,A530=A531,A531=A532,A532=A533,A533=A534,A534=A535,A535=A536,A536=A537,A537=A538,A538=A539,A539=A540,A540=A541,A541=A542,A542=A543,A543=A544,A544=A545,A545=A546,A546=A547,A547=A548,A548=A549),IF(A549+1&gt;MATCH(0,Input_Lieferant!$B$9:$B$158,-1),"",A549+1),A549),"")</f>
        <v>25</v>
      </c>
      <c r="B550" s="164"/>
      <c r="C550" s="158" t="str">
        <f t="shared" si="16"/>
        <v>001</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V_SONDERBETRIEBSMITTEL_PRD</v>
      </c>
      <c r="X550" s="164"/>
      <c r="Y550" s="164"/>
      <c r="Z550" s="164"/>
      <c r="AA550" s="164"/>
      <c r="AB550" s="164"/>
      <c r="AC550" s="164"/>
      <c r="AD550" s="164"/>
      <c r="AE550" s="164"/>
      <c r="AF550" s="164"/>
      <c r="AG550" s="164"/>
      <c r="AH550" s="164"/>
    </row>
    <row r="551" spans="1:34" x14ac:dyDescent="0.4">
      <c r="A551" s="164">
        <f>IFERROR(IF(AND(A529=A530,A530=A531,A531=A532,A532=A533,A533=A534,A534=A535,A535=A536,A536=A537,A537=A538,A538=A539,A539=A540,A540=A541,A541=A542,A542=A543,A543=A544,A544=A545,A545=A546,A546=A547,A547=A548,A548=A549,A549=A550),IF(A550+1&gt;MATCH(0,Input_Lieferant!$B$9:$B$158,-1),"",A550+1),A550),"")</f>
        <v>25</v>
      </c>
      <c r="B551" s="164"/>
      <c r="C551" s="158" t="str">
        <f t="shared" si="16"/>
        <v>001</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V_SONDERBETRIEBSMITTEL_TRP</v>
      </c>
      <c r="X551" s="164"/>
      <c r="Y551" s="164"/>
      <c r="Z551" s="164"/>
      <c r="AA551" s="164"/>
      <c r="AB551" s="164"/>
      <c r="AC551" s="164"/>
      <c r="AD551" s="164"/>
      <c r="AE551" s="164"/>
      <c r="AF551" s="164"/>
      <c r="AG551" s="164"/>
      <c r="AH551" s="164"/>
    </row>
    <row r="552" spans="1:34" x14ac:dyDescent="0.4">
      <c r="A552" s="164">
        <f>IFERROR(IF(AND(A530=A531,A531=A532,A532=A533,A533=A534,A534=A535,A535=A536,A536=A537,A537=A538,A538=A539,A539=A540,A540=A541,A541=A542,A542=A543,A543=A544,A544=A545,A545=A546,A546=A547,A547=A548,A548=A549,A549=A550,A550=A551),IF(A551+1&gt;MATCH(0,Input_Lieferant!$B$9:$B$158,-1),"",A551+1),A551),"")</f>
        <v>26</v>
      </c>
      <c r="B552" s="164"/>
      <c r="C552" s="158" t="str">
        <f t="shared" si="16"/>
        <v>001</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V_A_NUMMER</v>
      </c>
      <c r="X552" s="164"/>
      <c r="Y552" s="164"/>
      <c r="Z552" s="164"/>
      <c r="AA552" s="164"/>
      <c r="AB552" s="164"/>
      <c r="AC552" s="164"/>
      <c r="AD552" s="164"/>
      <c r="AE552" s="164"/>
      <c r="AF552" s="164"/>
      <c r="AG552" s="164"/>
      <c r="AH552" s="164"/>
    </row>
    <row r="553" spans="1:34" x14ac:dyDescent="0.4">
      <c r="A553" s="164">
        <f>IFERROR(IF(AND(A531=A532,A532=A533,A533=A534,A534=A535,A535=A536,A536=A537,A537=A538,A538=A539,A539=A540,A540=A541,A541=A542,A542=A543,A543=A544,A544=A545,A545=A546,A546=A547,A547=A548,A548=A549,A549=A550,A550=A551,A551=A552),IF(A552+1&gt;MATCH(0,Input_Lieferant!$B$9:$B$158,-1),"",A552+1),A552),"")</f>
        <v>26</v>
      </c>
      <c r="B553" s="164"/>
      <c r="C553" s="158" t="str">
        <f t="shared" si="16"/>
        <v>001</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V_REVFREMD</v>
      </c>
      <c r="X553" s="164"/>
      <c r="Y553" s="164"/>
      <c r="Z553" s="164"/>
      <c r="AA553" s="164"/>
      <c r="AB553" s="164"/>
      <c r="AC553" s="164"/>
      <c r="AD553" s="164"/>
      <c r="AE553" s="164"/>
      <c r="AF553" s="164"/>
      <c r="AG553" s="164"/>
      <c r="AH553" s="164"/>
    </row>
    <row r="554" spans="1:34" x14ac:dyDescent="0.4">
      <c r="A554" s="164">
        <f>IFERROR(IF(AND(A532=A533,A533=A534,A534=A535,A535=A536,A536=A537,A537=A538,A538=A539,A539=A540,A540=A541,A541=A542,A542=A543,A543=A544,A544=A545,A545=A546,A546=A547,A547=A548,A548=A549,A549=A550,A550=A551,A551=A552,A552=A553),IF(A553+1&gt;MATCH(0,Input_Lieferant!$B$9:$B$158,-1),"",A553+1),A553),"")</f>
        <v>26</v>
      </c>
      <c r="B554" s="164"/>
      <c r="C554" s="158" t="str">
        <f t="shared" si="16"/>
        <v>001</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V_REVEIGEN</v>
      </c>
      <c r="X554" s="164"/>
      <c r="Y554" s="164"/>
      <c r="Z554" s="164"/>
      <c r="AA554" s="164"/>
      <c r="AB554" s="164"/>
      <c r="AC554" s="164"/>
      <c r="AD554" s="164"/>
      <c r="AE554" s="164"/>
      <c r="AF554" s="164"/>
      <c r="AG554" s="164"/>
      <c r="AH554" s="164"/>
    </row>
    <row r="555" spans="1:34" x14ac:dyDescent="0.4">
      <c r="A555" s="164">
        <f>IFERROR(IF(AND(A533=A534,A534=A535,A535=A536,A536=A537,A537=A538,A538=A539,A539=A540,A540=A541,A541=A542,A542=A543,A543=A544,A544=A545,A545=A546,A546=A547,A547=A548,A548=A549,A549=A550,A550=A551,A551=A552,A552=A553,A553=A554),IF(A554+1&gt;MATCH(0,Input_Lieferant!$B$9:$B$158,-1),"",A554+1),A554),"")</f>
        <v>26</v>
      </c>
      <c r="B555" s="164"/>
      <c r="C555" s="158" t="str">
        <f t="shared" si="16"/>
        <v>001</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V_SYSTEMMANAGER</v>
      </c>
      <c r="X555" s="164"/>
      <c r="Y555" s="164"/>
      <c r="Z555" s="164"/>
      <c r="AA555" s="164"/>
      <c r="AB555" s="164"/>
      <c r="AC555" s="164"/>
      <c r="AD555" s="164"/>
      <c r="AE555" s="164"/>
      <c r="AF555" s="164"/>
      <c r="AG555" s="164"/>
      <c r="AH555" s="164"/>
    </row>
    <row r="556" spans="1:34" x14ac:dyDescent="0.4">
      <c r="A556" s="164">
        <f>IFERROR(IF(AND(A534=A535,A535=A536,A536=A537,A537=A538,A538=A539,A539=A540,A540=A541,A541=A542,A542=A543,A543=A544,A544=A545,A545=A546,A546=A547,A547=A548,A548=A549,A549=A550,A550=A551,A551=A552,A552=A553,A553=A554,A554=A555),IF(A555+1&gt;MATCH(0,Input_Lieferant!$B$9:$B$158,-1),"",A555+1),A555),"")</f>
        <v>26</v>
      </c>
      <c r="B556" s="164"/>
      <c r="C556" s="158" t="str">
        <f t="shared" si="16"/>
        <v>001</v>
      </c>
      <c r="D556" s="164"/>
      <c r="E556" s="164"/>
      <c r="F556" s="164" t="str">
        <f>IF(A556&lt;&gt;"", _xlfn.IFNA(INDEX(Grunddaten!$A$9:$S$159,MATCH(A556,Input_Lieferant!$B$9:$B$158,0),MATCH(W556,Grunddaten!$A$8:$M$8,0)),""), "")&amp;""</f>
        <v>U</v>
      </c>
      <c r="G556" s="164"/>
      <c r="H556" s="164"/>
      <c r="I556" s="164"/>
      <c r="J556" s="164"/>
      <c r="K556" s="164"/>
      <c r="L556" s="164"/>
      <c r="M556" s="164"/>
      <c r="N556" s="164"/>
      <c r="O556" s="164"/>
      <c r="P556" s="164"/>
      <c r="Q556" s="164"/>
      <c r="R556" s="164"/>
      <c r="S556" s="164"/>
      <c r="T556" s="164"/>
      <c r="U556" s="164"/>
      <c r="V556" s="164"/>
      <c r="W556" s="164" t="str">
        <f t="shared" si="17"/>
        <v>V_UEBERSETZUNG</v>
      </c>
      <c r="X556" s="164"/>
      <c r="Y556" s="164"/>
      <c r="Z556" s="164"/>
      <c r="AA556" s="164"/>
      <c r="AB556" s="164"/>
      <c r="AC556" s="164"/>
      <c r="AD556" s="164"/>
      <c r="AE556" s="164"/>
      <c r="AF556" s="164"/>
      <c r="AG556" s="164"/>
      <c r="AH556" s="164"/>
    </row>
    <row r="557" spans="1:34" x14ac:dyDescent="0.4">
      <c r="A557" s="164">
        <f>IFERROR(IF(AND(A535=A536,A536=A537,A537=A538,A538=A539,A539=A540,A540=A541,A541=A542,A542=A543,A543=A544,A544=A545,A545=A546,A546=A547,A547=A548,A548=A549,A549=A550,A550=A551,A551=A552,A552=A553,A553=A554,A554=A555,A555=A556),IF(A556+1&gt;MATCH(0,Input_Lieferant!$B$9:$B$158,-1),"",A556+1),A556),"")</f>
        <v>26</v>
      </c>
      <c r="B557" s="164"/>
      <c r="C557" s="158" t="str">
        <f t="shared" si="16"/>
        <v>001</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V_KENNZIFFER</v>
      </c>
      <c r="X557" s="164"/>
      <c r="Y557" s="164"/>
      <c r="Z557" s="164"/>
      <c r="AA557" s="164"/>
      <c r="AB557" s="164"/>
      <c r="AC557" s="164"/>
      <c r="AD557" s="164"/>
      <c r="AE557" s="164"/>
      <c r="AF557" s="164"/>
      <c r="AG557" s="164"/>
      <c r="AH557" s="164"/>
    </row>
    <row r="558" spans="1:34" x14ac:dyDescent="0.4">
      <c r="A558" s="164">
        <f>IFERROR(IF(AND(A536=A537,A537=A538,A538=A539,A539=A540,A540=A541,A541=A542,A542=A543,A543=A544,A544=A545,A545=A546,A546=A547,A547=A548,A548=A549,A549=A550,A550=A551,A551=A552,A552=A553,A553=A554,A554=A555,A555=A556,A556=A557),IF(A557+1&gt;MATCH(0,Input_Lieferant!$B$9:$B$158,-1),"",A557+1),A557),"")</f>
        <v>26</v>
      </c>
      <c r="B558" s="164"/>
      <c r="C558" s="158" t="str">
        <f t="shared" si="16"/>
        <v>001</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V_NEXT_HIGHER</v>
      </c>
      <c r="X558" s="164"/>
      <c r="Y558" s="164"/>
      <c r="Z558" s="164"/>
      <c r="AA558" s="164"/>
      <c r="AB558" s="164"/>
      <c r="AC558" s="164"/>
      <c r="AD558" s="164"/>
      <c r="AE558" s="164"/>
      <c r="AF558" s="164"/>
      <c r="AG558" s="164"/>
      <c r="AH558" s="164"/>
    </row>
    <row r="559" spans="1:34" x14ac:dyDescent="0.4">
      <c r="A559" s="164">
        <f>IFERROR(IF(AND(A537=A538,A538=A539,A539=A540,A540=A541,A541=A542,A542=A543,A543=A544,A544=A545,A545=A546,A546=A547,A547=A548,A548=A549,A549=A550,A550=A551,A551=A552,A552=A553,A553=A554,A554=A555,A555=A556,A556=A557,A557=A558),IF(A558+1&gt;MATCH(0,Input_Lieferant!$B$9:$B$158,-1),"",A558+1),A558),"")</f>
        <v>26</v>
      </c>
      <c r="B559" s="164"/>
      <c r="C559" s="158" t="str">
        <f t="shared" si="16"/>
        <v>001</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V_ZERTFLUG</v>
      </c>
      <c r="X559" s="164"/>
      <c r="Y559" s="164"/>
      <c r="Z559" s="164"/>
      <c r="AA559" s="164"/>
      <c r="AB559" s="164"/>
      <c r="AC559" s="164"/>
      <c r="AD559" s="164"/>
      <c r="AE559" s="164"/>
      <c r="AF559" s="164"/>
      <c r="AG559" s="164"/>
      <c r="AH559" s="164"/>
    </row>
    <row r="560" spans="1:34" x14ac:dyDescent="0.4">
      <c r="A560" s="164">
        <f>IFERROR(IF(AND(A538=A539,A539=A540,A540=A541,A541=A542,A542=A543,A543=A544,A544=A545,A545=A546,A546=A547,A547=A548,A548=A549,A549=A550,A550=A551,A551=A552,A552=A553,A553=A554,A554=A555,A555=A556,A556=A557,A557=A558,A558=A559),IF(A559+1&gt;MATCH(0,Input_Lieferant!$B$9:$B$158,-1),"",A559+1),A559),"")</f>
        <v>26</v>
      </c>
      <c r="B560" s="164"/>
      <c r="C560" s="158" t="str">
        <f t="shared" si="16"/>
        <v>001</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V_APM</v>
      </c>
      <c r="X560" s="164"/>
      <c r="Y560" s="164"/>
      <c r="Z560" s="164"/>
      <c r="AA560" s="164"/>
      <c r="AB560" s="164"/>
      <c r="AC560" s="164"/>
      <c r="AD560" s="164"/>
      <c r="AE560" s="164"/>
      <c r="AF560" s="164"/>
      <c r="AG560" s="164"/>
      <c r="AH560" s="164"/>
    </row>
    <row r="561" spans="1:34" x14ac:dyDescent="0.4">
      <c r="A561" s="164">
        <f>IFERROR(IF(AND(A539=A540,A540=A541,A541=A542,A542=A543,A543=A544,A544=A545,A545=A546,A546=A547,A547=A548,A548=A549,A549=A550,A550=A551,A551=A552,A552=A553,A553=A554,A554=A555,A555=A556,A556=A557,A557=A558,A558=A559,A559=A560),IF(A560+1&gt;MATCH(0,Input_Lieferant!$B$9:$B$158,-1),"",A560+1),A560),"")</f>
        <v>26</v>
      </c>
      <c r="B561" s="164"/>
      <c r="C561" s="158" t="str">
        <f t="shared" si="16"/>
        <v>001</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V_CHEOPS</v>
      </c>
      <c r="X561" s="164"/>
      <c r="Y561" s="164"/>
      <c r="Z561" s="164"/>
      <c r="AA561" s="164"/>
      <c r="AB561" s="164"/>
      <c r="AC561" s="164"/>
      <c r="AD561" s="164"/>
      <c r="AE561" s="164"/>
      <c r="AF561" s="164"/>
      <c r="AG561" s="164"/>
      <c r="AH561" s="164"/>
    </row>
    <row r="562" spans="1:34" x14ac:dyDescent="0.4">
      <c r="A562" s="164">
        <f>IFERROR(IF(AND(A540=A541,A541=A542,A542=A543,A543=A544,A544=A545,A545=A546,A546=A547,A547=A548,A548=A549,A549=A550,A550=A551,A551=A552,A552=A553,A553=A554,A554=A555,A555=A556,A556=A557,A557=A558,A558=A559,A559=A560,A560=A561),IF(A561+1&gt;MATCH(0,Input_Lieferant!$B$9:$B$158,-1),"",A561+1),A561),"")</f>
        <v>26</v>
      </c>
      <c r="B562" s="164"/>
      <c r="C562" s="158" t="str">
        <f t="shared" si="16"/>
        <v>001</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V_SVSAA</v>
      </c>
      <c r="X562" s="164"/>
      <c r="Y562" s="164"/>
      <c r="Z562" s="164"/>
      <c r="AA562" s="164"/>
      <c r="AB562" s="164"/>
      <c r="AC562" s="164"/>
      <c r="AD562" s="164"/>
      <c r="AE562" s="164"/>
      <c r="AF562" s="164"/>
      <c r="AG562" s="164"/>
      <c r="AH562" s="164"/>
    </row>
    <row r="563" spans="1:34" x14ac:dyDescent="0.4">
      <c r="A563" s="164">
        <f>IFERROR(IF(AND(A541=A542,A542=A543,A543=A544,A544=A545,A545=A546,A546=A547,A547=A548,A548=A549,A549=A550,A550=A551,A551=A552,A552=A553,A553=A554,A554=A555,A555=A556,A556=A557,A557=A558,A558=A559,A559=A560,A560=A561,A561=A562),IF(A562+1&gt;MATCH(0,Input_Lieferant!$B$9:$B$158,-1),"",A562+1),A562),"")</f>
        <v>26</v>
      </c>
      <c r="B563" s="164"/>
      <c r="C563" s="158" t="str">
        <f t="shared" si="16"/>
        <v>001</v>
      </c>
      <c r="D563" s="164"/>
      <c r="E563" s="164"/>
      <c r="F563" s="164" t="str">
        <f>IF(A563&lt;&gt;"", IFERROR(ROUND(INDEX(Input_Lieferant!$A$9:$AS$159,MATCH(A563,Input_Lieferant!$B$9:$B$158,0),MATCH(W563,Input_Lieferant!$A$8:$AS$8,0)),2),""), "")&amp;""</f>
        <v>200</v>
      </c>
      <c r="G563" s="164"/>
      <c r="H563" s="164"/>
      <c r="I563" s="164"/>
      <c r="J563" s="164"/>
      <c r="K563" s="164"/>
      <c r="L563" s="164"/>
      <c r="M563" s="164"/>
      <c r="N563" s="164"/>
      <c r="O563" s="164"/>
      <c r="P563" s="164"/>
      <c r="Q563" s="164"/>
      <c r="R563" s="164"/>
      <c r="S563" s="164"/>
      <c r="T563" s="164"/>
      <c r="U563" s="164"/>
      <c r="V563" s="164"/>
      <c r="W563" s="164" t="str">
        <f t="shared" si="17"/>
        <v>V_BEWERTUNGSPREIS</v>
      </c>
      <c r="X563" s="164"/>
      <c r="Y563" s="164"/>
      <c r="Z563" s="164"/>
      <c r="AA563" s="164"/>
      <c r="AB563" s="164"/>
      <c r="AC563" s="164"/>
      <c r="AD563" s="164"/>
      <c r="AE563" s="164"/>
      <c r="AF563" s="164"/>
      <c r="AG563" s="164"/>
      <c r="AH563" s="164"/>
    </row>
    <row r="564" spans="1:34" x14ac:dyDescent="0.4">
      <c r="A564" s="164">
        <f>IFERROR(IF(AND(A542=A543,A543=A544,A544=A545,A545=A546,A546=A547,A547=A548,A548=A549,A549=A550,A550=A551,A551=A552,A552=A553,A553=A554,A554=A555,A555=A556,A556=A557,A557=A558,A558=A559,A559=A560,A560=A561,A561=A562,A562=A563),IF(A563+1&gt;MATCH(0,Input_Lieferant!$B$9:$B$158,-1),"",A563+1),A563),"")</f>
        <v>26</v>
      </c>
      <c r="B564" s="164"/>
      <c r="C564" s="158" t="str">
        <f t="shared" si="16"/>
        <v>001</v>
      </c>
      <c r="D564" s="164"/>
      <c r="E564" s="164"/>
      <c r="F564" s="164" t="str">
        <f>IF(A564&lt;&gt;"", _xlfn.IFNA(INDEX(Input_Lieferant!$A$9:$AS$159,MATCH(A564,Input_Lieferant!$B$9:$B$158,0),MATCH(W564,Input_Lieferant!$A$8:$AS$8,0)),""), "")&amp;""</f>
        <v>CHF</v>
      </c>
      <c r="G564" s="164"/>
      <c r="H564" s="164"/>
      <c r="I564" s="164"/>
      <c r="J564" s="164"/>
      <c r="K564" s="164"/>
      <c r="L564" s="164"/>
      <c r="M564" s="164"/>
      <c r="N564" s="164"/>
      <c r="O564" s="164"/>
      <c r="P564" s="164"/>
      <c r="Q564" s="164"/>
      <c r="R564" s="164"/>
      <c r="S564" s="164"/>
      <c r="T564" s="164"/>
      <c r="U564" s="164"/>
      <c r="V564" s="164"/>
      <c r="W564" s="164" t="str">
        <f t="shared" si="17"/>
        <v>V_WAEHRUNG</v>
      </c>
      <c r="X564" s="164"/>
      <c r="Y564" s="164"/>
      <c r="Z564" s="164"/>
      <c r="AA564" s="164"/>
      <c r="AB564" s="164"/>
      <c r="AC564" s="164"/>
      <c r="AD564" s="164"/>
      <c r="AE564" s="164"/>
      <c r="AF564" s="164"/>
      <c r="AG564" s="164"/>
      <c r="AH564" s="164"/>
    </row>
    <row r="565" spans="1:34" x14ac:dyDescent="0.4">
      <c r="A565" s="164">
        <f>IFERROR(IF(AND(A543=A544,A544=A545,A545=A546,A546=A547,A547=A548,A548=A549,A549=A550,A550=A551,A551=A552,A552=A553,A553=A554,A554=A555,A555=A556,A556=A557,A557=A558,A558=A559,A559=A560,A560=A561,A561=A562,A562=A563,A563=A564),IF(A564+1&gt;MATCH(0,Input_Lieferant!$B$9:$B$158,-1),"",A564+1),A564),"")</f>
        <v>26</v>
      </c>
      <c r="B565" s="164"/>
      <c r="C565" s="158" t="str">
        <f t="shared" si="16"/>
        <v>001</v>
      </c>
      <c r="D565" s="164"/>
      <c r="E565" s="164"/>
      <c r="F565" s="164" t="str">
        <f>IF(A565&lt;&gt;"", _xlfn.IFNA(INDEX(Input_Lieferant!$A$9:$AS$159,MATCH(A565,Input_Lieferant!$B$9:$B$158,0),MATCH(W565,Input_Lieferant!$A$8:$AS$8,0)),""), "")&amp;""</f>
        <v>1</v>
      </c>
      <c r="G565" s="164"/>
      <c r="H565" s="164"/>
      <c r="I565" s="164"/>
      <c r="J565" s="164"/>
      <c r="K565" s="164"/>
      <c r="L565" s="164"/>
      <c r="M565" s="164"/>
      <c r="N565" s="164"/>
      <c r="O565" s="164"/>
      <c r="P565" s="164"/>
      <c r="Q565" s="164"/>
      <c r="R565" s="164"/>
      <c r="S565" s="164"/>
      <c r="T565" s="164"/>
      <c r="U565" s="164"/>
      <c r="V565" s="164"/>
      <c r="W565" s="164" t="str">
        <f t="shared" si="17"/>
        <v>V_PREISEINHEIT</v>
      </c>
      <c r="X565" s="164"/>
      <c r="Y565" s="164"/>
      <c r="Z565" s="164"/>
      <c r="AA565" s="164"/>
      <c r="AB565" s="164"/>
      <c r="AC565" s="164"/>
      <c r="AD565" s="164"/>
      <c r="AE565" s="164"/>
      <c r="AF565" s="164"/>
      <c r="AG565" s="164"/>
      <c r="AH565" s="164"/>
    </row>
    <row r="566" spans="1:34" x14ac:dyDescent="0.4">
      <c r="A566" s="164">
        <f>IFERROR(IF(AND(A544=A545,A545=A546,A546=A547,A547=A548,A548=A549,A549=A550,A550=A551,A551=A552,A552=A553,A553=A554,A554=A555,A555=A556,A556=A557,A557=A558,A558=A559,A559=A560,A560=A561,A561=A562,A562=A563,A563=A564,A564=A565),IF(A565+1&gt;MATCH(0,Input_Lieferant!$B$9:$B$158,-1),"",A565+1),A565),"")</f>
        <v>26</v>
      </c>
      <c r="B566" s="164"/>
      <c r="C566" s="158" t="str">
        <f t="shared" si="16"/>
        <v>001</v>
      </c>
      <c r="D566" s="164"/>
      <c r="E566" s="164"/>
      <c r="F566" s="164">
        <f ca="1">IF(A566&lt;&gt;"",NOW(),"")</f>
        <v>45712.652886689815</v>
      </c>
      <c r="G566" s="164"/>
      <c r="H566" s="164"/>
      <c r="I566" s="164"/>
      <c r="J566" s="164"/>
      <c r="K566" s="164"/>
      <c r="L566" s="164"/>
      <c r="M566" s="164"/>
      <c r="N566" s="164"/>
      <c r="O566" s="164"/>
      <c r="P566" s="164"/>
      <c r="Q566" s="164"/>
      <c r="R566" s="164"/>
      <c r="S566" s="164"/>
      <c r="T566" s="164"/>
      <c r="U566" s="164"/>
      <c r="V566" s="164"/>
      <c r="W566" s="164" t="str">
        <f t="shared" si="17"/>
        <v>V_GUELTIGAB</v>
      </c>
      <c r="X566" s="164"/>
      <c r="Y566" s="164"/>
      <c r="Z566" s="164"/>
      <c r="AA566" s="164"/>
      <c r="AB566" s="164"/>
      <c r="AC566" s="164"/>
      <c r="AD566" s="164"/>
      <c r="AE566" s="164"/>
      <c r="AF566" s="164"/>
      <c r="AG566" s="164"/>
      <c r="AH566" s="164"/>
    </row>
    <row r="567" spans="1:34" x14ac:dyDescent="0.4">
      <c r="A567" s="164">
        <f>IFERROR(IF(AND(A545=A546,A546=A547,A547=A548,A548=A549,A549=A550,A550=A551,A551=A552,A552=A553,A553=A554,A554=A555,A555=A556,A556=A557,A557=A558,A558=A559,A559=A560,A560=A561,A561=A562,A562=A563,A563=A564,A564=A565,A565=A566),IF(A566+1&gt;MATCH(0,Input_Lieferant!$B$9:$B$158,-1),"",A566+1),A566),"")</f>
        <v>26</v>
      </c>
      <c r="B567" s="164"/>
      <c r="C567" s="158" t="str">
        <f t="shared" si="16"/>
        <v>001</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V_MIET_RELEVANZ</v>
      </c>
      <c r="X567" s="164"/>
      <c r="Y567" s="164"/>
      <c r="Z567" s="164"/>
      <c r="AA567" s="164"/>
      <c r="AB567" s="164"/>
      <c r="AC567" s="164"/>
      <c r="AD567" s="164"/>
      <c r="AE567" s="164"/>
      <c r="AF567" s="164"/>
      <c r="AG567" s="164"/>
      <c r="AH567" s="164"/>
    </row>
    <row r="568" spans="1:34" x14ac:dyDescent="0.4">
      <c r="A568" s="164">
        <f>IFERROR(IF(AND(A546=A547,A547=A548,A548=A549,A549=A550,A550=A551,A551=A552,A552=A553,A553=A554,A554=A555,A555=A556,A556=A557,A557=A558,A558=A559,A559=A560,A560=A561,A561=A562,A562=A563,A563=A564,A564=A565,A565=A566,A566=A567),IF(A567+1&gt;MATCH(0,Input_Lieferant!$B$9:$B$158,-1),"",A567+1),A567),"")</f>
        <v>26</v>
      </c>
      <c r="B568" s="164"/>
      <c r="C568" s="158" t="str">
        <f t="shared" si="16"/>
        <v>001</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V_NACHSCHUBKLASSE</v>
      </c>
      <c r="X568" s="164"/>
      <c r="Y568" s="164"/>
      <c r="Z568" s="164"/>
      <c r="AA568" s="164"/>
      <c r="AB568" s="164"/>
      <c r="AC568" s="164"/>
      <c r="AD568" s="164"/>
      <c r="AE568" s="164"/>
      <c r="AF568" s="164"/>
      <c r="AG568" s="164"/>
      <c r="AH568" s="164"/>
    </row>
    <row r="569" spans="1:34" x14ac:dyDescent="0.4">
      <c r="A569" s="164">
        <f>IFERROR(IF(AND(A547=A548,A548=A549,A549=A550,A550=A551,A551=A552,A552=A553,A553=A554,A554=A555,A555=A556,A556=A557,A557=A558,A558=A559,A559=A560,A560=A561,A561=A562,A562=A563,A563=A564,A564=A565,A565=A566,A566=A567,A567=A568),IF(A568+1&gt;MATCH(0,Input_Lieferant!$B$9:$B$158,-1),"",A568+1),A568),"")</f>
        <v>26</v>
      </c>
      <c r="B569" s="164"/>
      <c r="C569" s="158" t="str">
        <f t="shared" si="16"/>
        <v>001</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V_LAGERFAEHIGKEIT</v>
      </c>
      <c r="X569" s="164"/>
      <c r="Y569" s="164"/>
      <c r="Z569" s="164"/>
      <c r="AA569" s="164"/>
      <c r="AB569" s="164"/>
      <c r="AC569" s="164"/>
      <c r="AD569" s="164"/>
      <c r="AE569" s="164"/>
      <c r="AF569" s="164"/>
      <c r="AG569" s="164"/>
      <c r="AH569" s="164"/>
    </row>
    <row r="570" spans="1:34" x14ac:dyDescent="0.4">
      <c r="A570" s="164">
        <f>IFERROR(IF(AND(A548=A549,A549=A550,A550=A551,A551=A552,A552=A553,A553=A554,A554=A555,A555=A556,A556=A557,A557=A558,A558=A559,A559=A560,A560=A561,A561=A562,A562=A563,A563=A564,A564=A565,A565=A566,A566=A567,A567=A568,A568=A569),IF(A569+1&gt;MATCH(0,Input_Lieferant!$B$9:$B$158,-1),"",A569+1),A569),"")</f>
        <v>26</v>
      </c>
      <c r="B570" s="164"/>
      <c r="C570" s="158" t="str">
        <f t="shared" si="16"/>
        <v>001</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V_BETRIEBSMITTEL</v>
      </c>
      <c r="X570" s="164"/>
      <c r="Y570" s="164"/>
      <c r="Z570" s="164"/>
      <c r="AA570" s="164"/>
      <c r="AB570" s="164"/>
      <c r="AC570" s="164"/>
      <c r="AD570" s="164"/>
      <c r="AE570" s="164"/>
      <c r="AF570" s="164"/>
      <c r="AG570" s="164"/>
      <c r="AH570" s="164"/>
    </row>
    <row r="571" spans="1:34" x14ac:dyDescent="0.4">
      <c r="A571" s="164">
        <f>IFERROR(IF(AND(A549=A550,A550=A551,A551=A552,A552=A553,A553=A554,A554=A555,A555=A556,A556=A557,A557=A558,A558=A559,A559=A560,A560=A561,A561=A562,A562=A563,A563=A564,A564=A565,A565=A566,A566=A567,A567=A568,A568=A569,A569=A570),IF(A570+1&gt;MATCH(0,Input_Lieferant!$B$9:$B$158,-1),"",A570+1),A570),"")</f>
        <v>26</v>
      </c>
      <c r="B571" s="164"/>
      <c r="C571" s="158" t="str">
        <f t="shared" si="16"/>
        <v>001</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V_SONDERBETRIEBSMITTEL_MKZ</v>
      </c>
      <c r="X571" s="164"/>
      <c r="Y571" s="164"/>
      <c r="Z571" s="164"/>
      <c r="AA571" s="164"/>
      <c r="AB571" s="164"/>
      <c r="AC571" s="164"/>
      <c r="AD571" s="164"/>
      <c r="AE571" s="164"/>
      <c r="AF571" s="164"/>
      <c r="AG571" s="164"/>
      <c r="AH571" s="164"/>
    </row>
    <row r="572" spans="1:34" x14ac:dyDescent="0.4">
      <c r="A572" s="164">
        <f>IFERROR(IF(AND(A550=A551,A551=A552,A552=A553,A553=A554,A554=A555,A555=A556,A556=A557,A557=A558,A558=A559,A559=A560,A560=A561,A561=A562,A562=A563,A563=A564,A564=A565,A565=A566,A566=A567,A567=A568,A568=A569,A569=A570,A570=A571),IF(A571+1&gt;MATCH(0,Input_Lieferant!$B$9:$B$158,-1),"",A571+1),A571),"")</f>
        <v>26</v>
      </c>
      <c r="B572" s="164"/>
      <c r="C572" s="158" t="str">
        <f t="shared" si="16"/>
        <v>001</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V_SONDERBETRIEBSMITTEL_PRD</v>
      </c>
      <c r="X572" s="164"/>
      <c r="Y572" s="164"/>
      <c r="Z572" s="164"/>
      <c r="AA572" s="164"/>
      <c r="AB572" s="164"/>
      <c r="AC572" s="164"/>
      <c r="AD572" s="164"/>
      <c r="AE572" s="164"/>
      <c r="AF572" s="164"/>
      <c r="AG572" s="164"/>
      <c r="AH572" s="164"/>
    </row>
    <row r="573" spans="1:34" x14ac:dyDescent="0.4">
      <c r="A573" s="164">
        <f>IFERROR(IF(AND(A551=A552,A552=A553,A553=A554,A554=A555,A555=A556,A556=A557,A557=A558,A558=A559,A559=A560,A560=A561,A561=A562,A562=A563,A563=A564,A564=A565,A565=A566,A566=A567,A567=A568,A568=A569,A569=A570,A570=A571,A571=A572),IF(A572+1&gt;MATCH(0,Input_Lieferant!$B$9:$B$158,-1),"",A572+1),A572),"")</f>
        <v>26</v>
      </c>
      <c r="B573" s="164"/>
      <c r="C573" s="158" t="str">
        <f t="shared" si="16"/>
        <v>001</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V_SONDERBETRIEBSMITTEL_TRP</v>
      </c>
      <c r="X573" s="164"/>
      <c r="Y573" s="164"/>
      <c r="Z573" s="164"/>
      <c r="AA573" s="164"/>
      <c r="AB573" s="164"/>
      <c r="AC573" s="164"/>
      <c r="AD573" s="164"/>
      <c r="AE573" s="164"/>
      <c r="AF573" s="164"/>
      <c r="AG573" s="164"/>
      <c r="AH573" s="164"/>
    </row>
    <row r="574" spans="1:34" x14ac:dyDescent="0.4">
      <c r="A574" s="164">
        <f>IFERROR(IF(AND(A552=A553,A553=A554,A554=A555,A555=A556,A556=A557,A557=A558,A558=A559,A559=A560,A560=A561,A561=A562,A562=A563,A563=A564,A564=A565,A565=A566,A566=A567,A567=A568,A568=A569,A569=A570,A570=A571,A571=A572,A572=A573),IF(A573+1&gt;MATCH(0,Input_Lieferant!$B$9:$B$158,-1),"",A573+1),A573),"")</f>
        <v>27</v>
      </c>
      <c r="B574" s="164"/>
      <c r="C574" s="158" t="str">
        <f t="shared" si="16"/>
        <v>001</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V_A_NUMMER</v>
      </c>
      <c r="X574" s="164"/>
      <c r="Y574" s="164"/>
      <c r="Z574" s="164"/>
      <c r="AA574" s="164"/>
      <c r="AB574" s="164"/>
      <c r="AC574" s="164"/>
      <c r="AD574" s="164"/>
      <c r="AE574" s="164"/>
      <c r="AF574" s="164"/>
      <c r="AG574" s="164"/>
      <c r="AH574" s="164"/>
    </row>
    <row r="575" spans="1:34" x14ac:dyDescent="0.4">
      <c r="A575" s="164">
        <f>IFERROR(IF(AND(A553=A554,A554=A555,A555=A556,A556=A557,A557=A558,A558=A559,A559=A560,A560=A561,A561=A562,A562=A563,A563=A564,A564=A565,A565=A566,A566=A567,A567=A568,A568=A569,A569=A570,A570=A571,A571=A572,A572=A573,A573=A574),IF(A574+1&gt;MATCH(0,Input_Lieferant!$B$9:$B$158,-1),"",A574+1),A574),"")</f>
        <v>27</v>
      </c>
      <c r="B575" s="164"/>
      <c r="C575" s="158" t="str">
        <f t="shared" si="16"/>
        <v>001</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V_REVFREMD</v>
      </c>
      <c r="X575" s="164"/>
      <c r="Y575" s="164"/>
      <c r="Z575" s="164"/>
      <c r="AA575" s="164"/>
      <c r="AB575" s="164"/>
      <c r="AC575" s="164"/>
      <c r="AD575" s="164"/>
      <c r="AE575" s="164"/>
      <c r="AF575" s="164"/>
      <c r="AG575" s="164"/>
      <c r="AH575" s="164"/>
    </row>
    <row r="576" spans="1:34" x14ac:dyDescent="0.4">
      <c r="A576" s="164">
        <f>IFERROR(IF(AND(A554=A555,A555=A556,A556=A557,A557=A558,A558=A559,A559=A560,A560=A561,A561=A562,A562=A563,A563=A564,A564=A565,A565=A566,A566=A567,A567=A568,A568=A569,A569=A570,A570=A571,A571=A572,A572=A573,A573=A574,A574=A575),IF(A575+1&gt;MATCH(0,Input_Lieferant!$B$9:$B$158,-1),"",A575+1),A575),"")</f>
        <v>27</v>
      </c>
      <c r="B576" s="164"/>
      <c r="C576" s="158" t="str">
        <f t="shared" si="16"/>
        <v>001</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V_REVEIGEN</v>
      </c>
      <c r="X576" s="164"/>
      <c r="Y576" s="164"/>
      <c r="Z576" s="164"/>
      <c r="AA576" s="164"/>
      <c r="AB576" s="164"/>
      <c r="AC576" s="164"/>
      <c r="AD576" s="164"/>
      <c r="AE576" s="164"/>
      <c r="AF576" s="164"/>
      <c r="AG576" s="164"/>
      <c r="AH576" s="164"/>
    </row>
    <row r="577" spans="1:34" x14ac:dyDescent="0.4">
      <c r="A577" s="164">
        <f>IFERROR(IF(AND(A555=A556,A556=A557,A557=A558,A558=A559,A559=A560,A560=A561,A561=A562,A562=A563,A563=A564,A564=A565,A565=A566,A566=A567,A567=A568,A568=A569,A569=A570,A570=A571,A571=A572,A572=A573,A573=A574,A574=A575,A575=A576),IF(A576+1&gt;MATCH(0,Input_Lieferant!$B$9:$B$158,-1),"",A576+1),A576),"")</f>
        <v>27</v>
      </c>
      <c r="B577" s="164"/>
      <c r="C577" s="158" t="str">
        <f t="shared" si="16"/>
        <v>001</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V_SYSTEMMANAGER</v>
      </c>
      <c r="X577" s="164"/>
      <c r="Y577" s="164"/>
      <c r="Z577" s="164"/>
      <c r="AA577" s="164"/>
      <c r="AB577" s="164"/>
      <c r="AC577" s="164"/>
      <c r="AD577" s="164"/>
      <c r="AE577" s="164"/>
      <c r="AF577" s="164"/>
      <c r="AG577" s="164"/>
      <c r="AH577" s="164"/>
    </row>
    <row r="578" spans="1:34" x14ac:dyDescent="0.4">
      <c r="A578" s="164">
        <f>IFERROR(IF(AND(A556=A557,A557=A558,A558=A559,A559=A560,A560=A561,A561=A562,A562=A563,A563=A564,A564=A565,A565=A566,A566=A567,A567=A568,A568=A569,A569=A570,A570=A571,A571=A572,A572=A573,A573=A574,A574=A575,A575=A576,A576=A577),IF(A577+1&gt;MATCH(0,Input_Lieferant!$B$9:$B$158,-1),"",A577+1),A577),"")</f>
        <v>27</v>
      </c>
      <c r="B578" s="164"/>
      <c r="C578" s="158" t="str">
        <f t="shared" ref="C578:C641" si="18">IF(A578="","","001")</f>
        <v>001</v>
      </c>
      <c r="D578" s="164"/>
      <c r="E578" s="164"/>
      <c r="F578" s="164" t="str">
        <f>IF(A578&lt;&gt;"", _xlfn.IFNA(INDEX(Grunddaten!$A$9:$S$159,MATCH(A578,Input_Lieferant!$B$9:$B$158,0),MATCH(W578,Grunddaten!$A$8:$M$8,0)),""), "")&amp;""</f>
        <v>U</v>
      </c>
      <c r="G578" s="164"/>
      <c r="H578" s="164"/>
      <c r="I578" s="164"/>
      <c r="J578" s="164"/>
      <c r="K578" s="164"/>
      <c r="L578" s="164"/>
      <c r="M578" s="164"/>
      <c r="N578" s="164"/>
      <c r="O578" s="164"/>
      <c r="P578" s="164"/>
      <c r="Q578" s="164"/>
      <c r="R578" s="164"/>
      <c r="S578" s="164"/>
      <c r="T578" s="164"/>
      <c r="U578" s="164"/>
      <c r="V578" s="164"/>
      <c r="W578" s="164" t="str">
        <f t="shared" si="17"/>
        <v>V_UEBERSETZUNG</v>
      </c>
      <c r="X578" s="164"/>
      <c r="Y578" s="164"/>
      <c r="Z578" s="164"/>
      <c r="AA578" s="164"/>
      <c r="AB578" s="164"/>
      <c r="AC578" s="164"/>
      <c r="AD578" s="164"/>
      <c r="AE578" s="164"/>
      <c r="AF578" s="164"/>
      <c r="AG578" s="164"/>
      <c r="AH578" s="164"/>
    </row>
    <row r="579" spans="1:34" x14ac:dyDescent="0.4">
      <c r="A579" s="164">
        <f>IFERROR(IF(AND(A557=A558,A558=A559,A559=A560,A560=A561,A561=A562,A562=A563,A563=A564,A564=A565,A565=A566,A566=A567,A567=A568,A568=A569,A569=A570,A570=A571,A571=A572,A572=A573,A573=A574,A574=A575,A575=A576,A576=A577,A577=A578),IF(A578+1&gt;MATCH(0,Input_Lieferant!$B$9:$B$158,-1),"",A578+1),A578),"")</f>
        <v>27</v>
      </c>
      <c r="B579" s="164"/>
      <c r="C579" s="158" t="str">
        <f t="shared" si="18"/>
        <v>001</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V_KENNZIFFER</v>
      </c>
      <c r="X579" s="164"/>
      <c r="Y579" s="164"/>
      <c r="Z579" s="164"/>
      <c r="AA579" s="164"/>
      <c r="AB579" s="164"/>
      <c r="AC579" s="164"/>
      <c r="AD579" s="164"/>
      <c r="AE579" s="164"/>
      <c r="AF579" s="164"/>
      <c r="AG579" s="164"/>
      <c r="AH579" s="164"/>
    </row>
    <row r="580" spans="1:34" x14ac:dyDescent="0.4">
      <c r="A580" s="164">
        <f>IFERROR(IF(AND(A558=A559,A559=A560,A560=A561,A561=A562,A562=A563,A563=A564,A564=A565,A565=A566,A566=A567,A567=A568,A568=A569,A569=A570,A570=A571,A571=A572,A572=A573,A573=A574,A574=A575,A575=A576,A576=A577,A577=A578,A578=A579),IF(A579+1&gt;MATCH(0,Input_Lieferant!$B$9:$B$158,-1),"",A579+1),A579),"")</f>
        <v>27</v>
      </c>
      <c r="B580" s="164"/>
      <c r="C580" s="158" t="str">
        <f t="shared" si="18"/>
        <v>001</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V_NEXT_HIGHER</v>
      </c>
      <c r="X580" s="164"/>
      <c r="Y580" s="164"/>
      <c r="Z580" s="164"/>
      <c r="AA580" s="164"/>
      <c r="AB580" s="164"/>
      <c r="AC580" s="164"/>
      <c r="AD580" s="164"/>
      <c r="AE580" s="164"/>
      <c r="AF580" s="164"/>
      <c r="AG580" s="164"/>
      <c r="AH580" s="164"/>
    </row>
    <row r="581" spans="1:34" x14ac:dyDescent="0.4">
      <c r="A581" s="164">
        <f>IFERROR(IF(AND(A559=A560,A560=A561,A561=A562,A562=A563,A563=A564,A564=A565,A565=A566,A566=A567,A567=A568,A568=A569,A569=A570,A570=A571,A571=A572,A572=A573,A573=A574,A574=A575,A575=A576,A576=A577,A577=A578,A578=A579,A579=A580),IF(A580+1&gt;MATCH(0,Input_Lieferant!$B$9:$B$158,-1),"",A580+1),A580),"")</f>
        <v>27</v>
      </c>
      <c r="B581" s="164"/>
      <c r="C581" s="158" t="str">
        <f t="shared" si="18"/>
        <v>001</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V_ZERTFLUG</v>
      </c>
      <c r="X581" s="164"/>
      <c r="Y581" s="164"/>
      <c r="Z581" s="164"/>
      <c r="AA581" s="164"/>
      <c r="AB581" s="164"/>
      <c r="AC581" s="164"/>
      <c r="AD581" s="164"/>
      <c r="AE581" s="164"/>
      <c r="AF581" s="164"/>
      <c r="AG581" s="164"/>
      <c r="AH581" s="164"/>
    </row>
    <row r="582" spans="1:34" x14ac:dyDescent="0.4">
      <c r="A582" s="164">
        <f>IFERROR(IF(AND(A560=A561,A561=A562,A562=A563,A563=A564,A564=A565,A565=A566,A566=A567,A567=A568,A568=A569,A569=A570,A570=A571,A571=A572,A572=A573,A573=A574,A574=A575,A575=A576,A576=A577,A577=A578,A578=A579,A579=A580,A580=A581),IF(A581+1&gt;MATCH(0,Input_Lieferant!$B$9:$B$158,-1),"",A581+1),A581),"")</f>
        <v>27</v>
      </c>
      <c r="B582" s="164"/>
      <c r="C582" s="158" t="str">
        <f t="shared" si="18"/>
        <v>001</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V_APM</v>
      </c>
      <c r="X582" s="164"/>
      <c r="Y582" s="164"/>
      <c r="Z582" s="164"/>
      <c r="AA582" s="164"/>
      <c r="AB582" s="164"/>
      <c r="AC582" s="164"/>
      <c r="AD582" s="164"/>
      <c r="AE582" s="164"/>
      <c r="AF582" s="164"/>
      <c r="AG582" s="164"/>
      <c r="AH582" s="164"/>
    </row>
    <row r="583" spans="1:34" x14ac:dyDescent="0.4">
      <c r="A583" s="164">
        <f>IFERROR(IF(AND(A561=A562,A562=A563,A563=A564,A564=A565,A565=A566,A566=A567,A567=A568,A568=A569,A569=A570,A570=A571,A571=A572,A572=A573,A573=A574,A574=A575,A575=A576,A576=A577,A577=A578,A578=A579,A579=A580,A580=A581,A581=A582),IF(A582+1&gt;MATCH(0,Input_Lieferant!$B$9:$B$158,-1),"",A582+1),A582),"")</f>
        <v>27</v>
      </c>
      <c r="B583" s="164"/>
      <c r="C583" s="158" t="str">
        <f t="shared" si="18"/>
        <v>001</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V_CHEOPS</v>
      </c>
      <c r="X583" s="164"/>
      <c r="Y583" s="164"/>
      <c r="Z583" s="164"/>
      <c r="AA583" s="164"/>
      <c r="AB583" s="164"/>
      <c r="AC583" s="164"/>
      <c r="AD583" s="164"/>
      <c r="AE583" s="164"/>
      <c r="AF583" s="164"/>
      <c r="AG583" s="164"/>
      <c r="AH583" s="164"/>
    </row>
    <row r="584" spans="1:34" x14ac:dyDescent="0.4">
      <c r="A584" s="164">
        <f>IFERROR(IF(AND(A562=A563,A563=A564,A564=A565,A565=A566,A566=A567,A567=A568,A568=A569,A569=A570,A570=A571,A571=A572,A572=A573,A573=A574,A574=A575,A575=A576,A576=A577,A577=A578,A578=A579,A579=A580,A580=A581,A581=A582,A582=A583),IF(A583+1&gt;MATCH(0,Input_Lieferant!$B$9:$B$158,-1),"",A583+1),A583),"")</f>
        <v>27</v>
      </c>
      <c r="B584" s="164"/>
      <c r="C584" s="158" t="str">
        <f t="shared" si="18"/>
        <v>001</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V_SVSAA</v>
      </c>
      <c r="X584" s="164"/>
      <c r="Y584" s="164"/>
      <c r="Z584" s="164"/>
      <c r="AA584" s="164"/>
      <c r="AB584" s="164"/>
      <c r="AC584" s="164"/>
      <c r="AD584" s="164"/>
      <c r="AE584" s="164"/>
      <c r="AF584" s="164"/>
      <c r="AG584" s="164"/>
      <c r="AH584" s="164"/>
    </row>
    <row r="585" spans="1:34" x14ac:dyDescent="0.4">
      <c r="A585" s="164">
        <f>IFERROR(IF(AND(A563=A564,A564=A565,A565=A566,A566=A567,A567=A568,A568=A569,A569=A570,A570=A571,A571=A572,A572=A573,A573=A574,A574=A575,A575=A576,A576=A577,A577=A578,A578=A579,A579=A580,A580=A581,A581=A582,A582=A583,A583=A584),IF(A584+1&gt;MATCH(0,Input_Lieferant!$B$9:$B$158,-1),"",A584+1),A584),"")</f>
        <v>27</v>
      </c>
      <c r="B585" s="164"/>
      <c r="C585" s="158" t="str">
        <f t="shared" si="18"/>
        <v>001</v>
      </c>
      <c r="D585" s="164"/>
      <c r="E585" s="164"/>
      <c r="F585" s="164" t="str">
        <f>IF(A585&lt;&gt;"", IFERROR(ROUND(INDEX(Input_Lieferant!$A$9:$AS$159,MATCH(A585,Input_Lieferant!$B$9:$B$158,0),MATCH(W585,Input_Lieferant!$A$8:$AS$8,0)),2),""), "")&amp;""</f>
        <v>200</v>
      </c>
      <c r="G585" s="164"/>
      <c r="H585" s="164"/>
      <c r="I585" s="164"/>
      <c r="J585" s="164"/>
      <c r="K585" s="164"/>
      <c r="L585" s="164"/>
      <c r="M585" s="164"/>
      <c r="N585" s="164"/>
      <c r="O585" s="164"/>
      <c r="P585" s="164"/>
      <c r="Q585" s="164"/>
      <c r="R585" s="164"/>
      <c r="S585" s="164"/>
      <c r="T585" s="164"/>
      <c r="U585" s="164"/>
      <c r="V585" s="164"/>
      <c r="W585" s="164" t="str">
        <f t="shared" si="17"/>
        <v>V_BEWERTUNGSPREIS</v>
      </c>
      <c r="X585" s="164"/>
      <c r="Y585" s="164"/>
      <c r="Z585" s="164"/>
      <c r="AA585" s="164"/>
      <c r="AB585" s="164"/>
      <c r="AC585" s="164"/>
      <c r="AD585" s="164"/>
      <c r="AE585" s="164"/>
      <c r="AF585" s="164"/>
      <c r="AG585" s="164"/>
      <c r="AH585" s="164"/>
    </row>
    <row r="586" spans="1:34" x14ac:dyDescent="0.4">
      <c r="A586" s="164">
        <f>IFERROR(IF(AND(A564=A565,A565=A566,A566=A567,A567=A568,A568=A569,A569=A570,A570=A571,A571=A572,A572=A573,A573=A574,A574=A575,A575=A576,A576=A577,A577=A578,A578=A579,A579=A580,A580=A581,A581=A582,A582=A583,A583=A584,A584=A585),IF(A585+1&gt;MATCH(0,Input_Lieferant!$B$9:$B$158,-1),"",A585+1),A585),"")</f>
        <v>27</v>
      </c>
      <c r="B586" s="164"/>
      <c r="C586" s="158" t="str">
        <f t="shared" si="18"/>
        <v>001</v>
      </c>
      <c r="D586" s="164"/>
      <c r="E586" s="164"/>
      <c r="F586" s="164" t="str">
        <f>IF(A586&lt;&gt;"", _xlfn.IFNA(INDEX(Input_Lieferant!$A$9:$AS$159,MATCH(A586,Input_Lieferant!$B$9:$B$158,0),MATCH(W586,Input_Lieferant!$A$8:$AS$8,0)),""), "")&amp;""</f>
        <v>CHF</v>
      </c>
      <c r="G586" s="164"/>
      <c r="H586" s="164"/>
      <c r="I586" s="164"/>
      <c r="J586" s="164"/>
      <c r="K586" s="164"/>
      <c r="L586" s="164"/>
      <c r="M586" s="164"/>
      <c r="N586" s="164"/>
      <c r="O586" s="164"/>
      <c r="P586" s="164"/>
      <c r="Q586" s="164"/>
      <c r="R586" s="164"/>
      <c r="S586" s="164"/>
      <c r="T586" s="164"/>
      <c r="U586" s="164"/>
      <c r="V586" s="164"/>
      <c r="W586" s="164" t="str">
        <f t="shared" si="17"/>
        <v>V_WAEHRUNG</v>
      </c>
      <c r="X586" s="164"/>
      <c r="Y586" s="164"/>
      <c r="Z586" s="164"/>
      <c r="AA586" s="164"/>
      <c r="AB586" s="164"/>
      <c r="AC586" s="164"/>
      <c r="AD586" s="164"/>
      <c r="AE586" s="164"/>
      <c r="AF586" s="164"/>
      <c r="AG586" s="164"/>
      <c r="AH586" s="164"/>
    </row>
    <row r="587" spans="1:34" x14ac:dyDescent="0.4">
      <c r="A587" s="164">
        <f>IFERROR(IF(AND(A565=A566,A566=A567,A567=A568,A568=A569,A569=A570,A570=A571,A571=A572,A572=A573,A573=A574,A574=A575,A575=A576,A576=A577,A577=A578,A578=A579,A579=A580,A580=A581,A581=A582,A582=A583,A583=A584,A584=A585,A585=A586),IF(A586+1&gt;MATCH(0,Input_Lieferant!$B$9:$B$158,-1),"",A586+1),A586),"")</f>
        <v>27</v>
      </c>
      <c r="B587" s="164"/>
      <c r="C587" s="158" t="str">
        <f t="shared" si="18"/>
        <v>001</v>
      </c>
      <c r="D587" s="164"/>
      <c r="E587" s="164"/>
      <c r="F587" s="164" t="str">
        <f>IF(A587&lt;&gt;"", _xlfn.IFNA(INDEX(Input_Lieferant!$A$9:$AS$159,MATCH(A587,Input_Lieferant!$B$9:$B$158,0),MATCH(W587,Input_Lieferant!$A$8:$AS$8,0)),""), "")&amp;""</f>
        <v>1</v>
      </c>
      <c r="G587" s="164"/>
      <c r="H587" s="164"/>
      <c r="I587" s="164"/>
      <c r="J587" s="164"/>
      <c r="K587" s="164"/>
      <c r="L587" s="164"/>
      <c r="M587" s="164"/>
      <c r="N587" s="164"/>
      <c r="O587" s="164"/>
      <c r="P587" s="164"/>
      <c r="Q587" s="164"/>
      <c r="R587" s="164"/>
      <c r="S587" s="164"/>
      <c r="T587" s="164"/>
      <c r="U587" s="164"/>
      <c r="V587" s="164"/>
      <c r="W587" s="164" t="str">
        <f t="shared" si="17"/>
        <v>V_PREISEINHEIT</v>
      </c>
      <c r="X587" s="164"/>
      <c r="Y587" s="164"/>
      <c r="Z587" s="164"/>
      <c r="AA587" s="164"/>
      <c r="AB587" s="164"/>
      <c r="AC587" s="164"/>
      <c r="AD587" s="164"/>
      <c r="AE587" s="164"/>
      <c r="AF587" s="164"/>
      <c r="AG587" s="164"/>
      <c r="AH587" s="164"/>
    </row>
    <row r="588" spans="1:34" x14ac:dyDescent="0.4">
      <c r="A588" s="164">
        <f>IFERROR(IF(AND(A566=A567,A567=A568,A568=A569,A569=A570,A570=A571,A571=A572,A572=A573,A573=A574,A574=A575,A575=A576,A576=A577,A577=A578,A578=A579,A579=A580,A580=A581,A581=A582,A582=A583,A583=A584,A584=A585,A585=A586,A586=A587),IF(A587+1&gt;MATCH(0,Input_Lieferant!$B$9:$B$158,-1),"",A587+1),A587),"")</f>
        <v>27</v>
      </c>
      <c r="B588" s="164"/>
      <c r="C588" s="158" t="str">
        <f t="shared" si="18"/>
        <v>001</v>
      </c>
      <c r="D588" s="164"/>
      <c r="E588" s="164"/>
      <c r="F588" s="164">
        <f ca="1">IF(A588&lt;&gt;"",NOW(),"")</f>
        <v>45712.652886689815</v>
      </c>
      <c r="G588" s="164"/>
      <c r="H588" s="164"/>
      <c r="I588" s="164"/>
      <c r="J588" s="164"/>
      <c r="K588" s="164"/>
      <c r="L588" s="164"/>
      <c r="M588" s="164"/>
      <c r="N588" s="164"/>
      <c r="O588" s="164"/>
      <c r="P588" s="164"/>
      <c r="Q588" s="164"/>
      <c r="R588" s="164"/>
      <c r="S588" s="164"/>
      <c r="T588" s="164"/>
      <c r="U588" s="164"/>
      <c r="V588" s="164"/>
      <c r="W588" s="164" t="str">
        <f t="shared" si="17"/>
        <v>V_GUELTIGAB</v>
      </c>
      <c r="X588" s="164"/>
      <c r="Y588" s="164"/>
      <c r="Z588" s="164"/>
      <c r="AA588" s="164"/>
      <c r="AB588" s="164"/>
      <c r="AC588" s="164"/>
      <c r="AD588" s="164"/>
      <c r="AE588" s="164"/>
      <c r="AF588" s="164"/>
      <c r="AG588" s="164"/>
      <c r="AH588" s="164"/>
    </row>
    <row r="589" spans="1:34" x14ac:dyDescent="0.4">
      <c r="A589" s="164">
        <f>IFERROR(IF(AND(A567=A568,A568=A569,A569=A570,A570=A571,A571=A572,A572=A573,A573=A574,A574=A575,A575=A576,A576=A577,A577=A578,A578=A579,A579=A580,A580=A581,A581=A582,A582=A583,A583=A584,A584=A585,A585=A586,A586=A587,A587=A588),IF(A588+1&gt;MATCH(0,Input_Lieferant!$B$9:$B$158,-1),"",A588+1),A588),"")</f>
        <v>27</v>
      </c>
      <c r="B589" s="164"/>
      <c r="C589" s="158" t="str">
        <f t="shared" si="18"/>
        <v>001</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V_MIET_RELEVANZ</v>
      </c>
      <c r="X589" s="164"/>
      <c r="Y589" s="164"/>
      <c r="Z589" s="164"/>
      <c r="AA589" s="164"/>
      <c r="AB589" s="164"/>
      <c r="AC589" s="164"/>
      <c r="AD589" s="164"/>
      <c r="AE589" s="164"/>
      <c r="AF589" s="164"/>
      <c r="AG589" s="164"/>
      <c r="AH589" s="164"/>
    </row>
    <row r="590" spans="1:34" x14ac:dyDescent="0.4">
      <c r="A590" s="164">
        <f>IFERROR(IF(AND(A568=A569,A569=A570,A570=A571,A571=A572,A572=A573,A573=A574,A574=A575,A575=A576,A576=A577,A577=A578,A578=A579,A579=A580,A580=A581,A581=A582,A582=A583,A583=A584,A584=A585,A585=A586,A586=A587,A587=A588,A588=A589),IF(A589+1&gt;MATCH(0,Input_Lieferant!$B$9:$B$158,-1),"",A589+1),A589),"")</f>
        <v>27</v>
      </c>
      <c r="B590" s="164"/>
      <c r="C590" s="158" t="str">
        <f t="shared" si="18"/>
        <v>001</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V_NACHSCHUBKLASSE</v>
      </c>
      <c r="X590" s="164"/>
      <c r="Y590" s="164"/>
      <c r="Z590" s="164"/>
      <c r="AA590" s="164"/>
      <c r="AB590" s="164"/>
      <c r="AC590" s="164"/>
      <c r="AD590" s="164"/>
      <c r="AE590" s="164"/>
      <c r="AF590" s="164"/>
      <c r="AG590" s="164"/>
      <c r="AH590" s="164"/>
    </row>
    <row r="591" spans="1:34" x14ac:dyDescent="0.4">
      <c r="A591" s="164">
        <f>IFERROR(IF(AND(A569=A570,A570=A571,A571=A572,A572=A573,A573=A574,A574=A575,A575=A576,A576=A577,A577=A578,A578=A579,A579=A580,A580=A581,A581=A582,A582=A583,A583=A584,A584=A585,A585=A586,A586=A587,A587=A588,A588=A589,A589=A590),IF(A590+1&gt;MATCH(0,Input_Lieferant!$B$9:$B$158,-1),"",A590+1),A590),"")</f>
        <v>27</v>
      </c>
      <c r="B591" s="164"/>
      <c r="C591" s="158" t="str">
        <f t="shared" si="18"/>
        <v>001</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V_LAGERFAEHIGKEIT</v>
      </c>
      <c r="X591" s="164"/>
      <c r="Y591" s="164"/>
      <c r="Z591" s="164"/>
      <c r="AA591" s="164"/>
      <c r="AB591" s="164"/>
      <c r="AC591" s="164"/>
      <c r="AD591" s="164"/>
      <c r="AE591" s="164"/>
      <c r="AF591" s="164"/>
      <c r="AG591" s="164"/>
      <c r="AH591" s="164"/>
    </row>
    <row r="592" spans="1:34" x14ac:dyDescent="0.4">
      <c r="A592" s="164">
        <f>IFERROR(IF(AND(A570=A571,A571=A572,A572=A573,A573=A574,A574=A575,A575=A576,A576=A577,A577=A578,A578=A579,A579=A580,A580=A581,A581=A582,A582=A583,A583=A584,A584=A585,A585=A586,A586=A587,A587=A588,A588=A589,A589=A590,A590=A591),IF(A591+1&gt;MATCH(0,Input_Lieferant!$B$9:$B$158,-1),"",A591+1),A591),"")</f>
        <v>27</v>
      </c>
      <c r="B592" s="164"/>
      <c r="C592" s="158" t="str">
        <f t="shared" si="18"/>
        <v>001</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V_BETRIEBSMITTEL</v>
      </c>
      <c r="X592" s="164"/>
      <c r="Y592" s="164"/>
      <c r="Z592" s="164"/>
      <c r="AA592" s="164"/>
      <c r="AB592" s="164"/>
      <c r="AC592" s="164"/>
      <c r="AD592" s="164"/>
      <c r="AE592" s="164"/>
      <c r="AF592" s="164"/>
      <c r="AG592" s="164"/>
      <c r="AH592" s="164"/>
    </row>
    <row r="593" spans="1:34" x14ac:dyDescent="0.4">
      <c r="A593" s="164">
        <f>IFERROR(IF(AND(A571=A572,A572=A573,A573=A574,A574=A575,A575=A576,A576=A577,A577=A578,A578=A579,A579=A580,A580=A581,A581=A582,A582=A583,A583=A584,A584=A585,A585=A586,A586=A587,A587=A588,A588=A589,A589=A590,A590=A591,A591=A592),IF(A592+1&gt;MATCH(0,Input_Lieferant!$B$9:$B$158,-1),"",A592+1),A592),"")</f>
        <v>27</v>
      </c>
      <c r="B593" s="164"/>
      <c r="C593" s="158" t="str">
        <f t="shared" si="18"/>
        <v>001</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V_SONDERBETRIEBSMITTEL_MKZ</v>
      </c>
      <c r="X593" s="164"/>
      <c r="Y593" s="164"/>
      <c r="Z593" s="164"/>
      <c r="AA593" s="164"/>
      <c r="AB593" s="164"/>
      <c r="AC593" s="164"/>
      <c r="AD593" s="164"/>
      <c r="AE593" s="164"/>
      <c r="AF593" s="164"/>
      <c r="AG593" s="164"/>
      <c r="AH593" s="164"/>
    </row>
    <row r="594" spans="1:34" x14ac:dyDescent="0.4">
      <c r="A594" s="164">
        <f>IFERROR(IF(AND(A572=A573,A573=A574,A574=A575,A575=A576,A576=A577,A577=A578,A578=A579,A579=A580,A580=A581,A581=A582,A582=A583,A583=A584,A584=A585,A585=A586,A586=A587,A587=A588,A588=A589,A589=A590,A590=A591,A591=A592,A592=A593),IF(A593+1&gt;MATCH(0,Input_Lieferant!$B$9:$B$158,-1),"",A593+1),A593),"")</f>
        <v>27</v>
      </c>
      <c r="B594" s="164"/>
      <c r="C594" s="158" t="str">
        <f t="shared" si="18"/>
        <v>001</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V_SONDERBETRIEBSMITTEL_PRD</v>
      </c>
      <c r="X594" s="164"/>
      <c r="Y594" s="164"/>
      <c r="Z594" s="164"/>
      <c r="AA594" s="164"/>
      <c r="AB594" s="164"/>
      <c r="AC594" s="164"/>
      <c r="AD594" s="164"/>
      <c r="AE594" s="164"/>
      <c r="AF594" s="164"/>
      <c r="AG594" s="164"/>
      <c r="AH594" s="164"/>
    </row>
    <row r="595" spans="1:34" x14ac:dyDescent="0.4">
      <c r="A595" s="164">
        <f>IFERROR(IF(AND(A573=A574,A574=A575,A575=A576,A576=A577,A577=A578,A578=A579,A579=A580,A580=A581,A581=A582,A582=A583,A583=A584,A584=A585,A585=A586,A586=A587,A587=A588,A588=A589,A589=A590,A590=A591,A591=A592,A592=A593,A593=A594),IF(A594+1&gt;MATCH(0,Input_Lieferant!$B$9:$B$158,-1),"",A594+1),A594),"")</f>
        <v>27</v>
      </c>
      <c r="B595" s="164"/>
      <c r="C595" s="158" t="str">
        <f t="shared" si="18"/>
        <v>001</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V_SONDERBETRIEBSMITTEL_TRP</v>
      </c>
      <c r="X595" s="164"/>
      <c r="Y595" s="164"/>
      <c r="Z595" s="164"/>
      <c r="AA595" s="164"/>
      <c r="AB595" s="164"/>
      <c r="AC595" s="164"/>
      <c r="AD595" s="164"/>
      <c r="AE595" s="164"/>
      <c r="AF595" s="164"/>
      <c r="AG595" s="164"/>
      <c r="AH595" s="164"/>
    </row>
    <row r="596" spans="1:34" x14ac:dyDescent="0.4">
      <c r="A596" s="164">
        <f>IFERROR(IF(AND(A574=A575,A575=A576,A576=A577,A577=A578,A578=A579,A579=A580,A580=A581,A581=A582,A582=A583,A583=A584,A584=A585,A585=A586,A586=A587,A587=A588,A588=A589,A589=A590,A590=A591,A591=A592,A592=A593,A593=A594,A594=A595),IF(A595+1&gt;MATCH(0,Input_Lieferant!$B$9:$B$158,-1),"",A595+1),A595),"")</f>
        <v>28</v>
      </c>
      <c r="B596" s="164"/>
      <c r="C596" s="158" t="str">
        <f t="shared" si="18"/>
        <v>001</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V_A_NUMMER</v>
      </c>
      <c r="X596" s="164"/>
      <c r="Y596" s="164"/>
      <c r="Z596" s="164"/>
      <c r="AA596" s="164"/>
      <c r="AB596" s="164"/>
      <c r="AC596" s="164"/>
      <c r="AD596" s="164"/>
      <c r="AE596" s="164"/>
      <c r="AF596" s="164"/>
      <c r="AG596" s="164"/>
      <c r="AH596" s="164"/>
    </row>
    <row r="597" spans="1:34" x14ac:dyDescent="0.4">
      <c r="A597" s="164">
        <f>IFERROR(IF(AND(A575=A576,A576=A577,A577=A578,A578=A579,A579=A580,A580=A581,A581=A582,A582=A583,A583=A584,A584=A585,A585=A586,A586=A587,A587=A588,A588=A589,A589=A590,A590=A591,A591=A592,A592=A593,A593=A594,A594=A595,A595=A596),IF(A596+1&gt;MATCH(0,Input_Lieferant!$B$9:$B$158,-1),"",A596+1),A596),"")</f>
        <v>28</v>
      </c>
      <c r="B597" s="164"/>
      <c r="C597" s="158" t="str">
        <f t="shared" si="18"/>
        <v>001</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V_REVFREMD</v>
      </c>
      <c r="X597" s="164"/>
      <c r="Y597" s="164"/>
      <c r="Z597" s="164"/>
      <c r="AA597" s="164"/>
      <c r="AB597" s="164"/>
      <c r="AC597" s="164"/>
      <c r="AD597" s="164"/>
      <c r="AE597" s="164"/>
      <c r="AF597" s="164"/>
      <c r="AG597" s="164"/>
      <c r="AH597" s="164"/>
    </row>
    <row r="598" spans="1:34" x14ac:dyDescent="0.4">
      <c r="A598" s="164">
        <f>IFERROR(IF(AND(A576=A577,A577=A578,A578=A579,A579=A580,A580=A581,A581=A582,A582=A583,A583=A584,A584=A585,A585=A586,A586=A587,A587=A588,A588=A589,A589=A590,A590=A591,A591=A592,A592=A593,A593=A594,A594=A595,A595=A596,A596=A597),IF(A597+1&gt;MATCH(0,Input_Lieferant!$B$9:$B$158,-1),"",A597+1),A597),"")</f>
        <v>28</v>
      </c>
      <c r="B598" s="164"/>
      <c r="C598" s="158" t="str">
        <f t="shared" si="18"/>
        <v>001</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V_REVEIGEN</v>
      </c>
      <c r="X598" s="164"/>
      <c r="Y598" s="164"/>
      <c r="Z598" s="164"/>
      <c r="AA598" s="164"/>
      <c r="AB598" s="164"/>
      <c r="AC598" s="164"/>
      <c r="AD598" s="164"/>
      <c r="AE598" s="164"/>
      <c r="AF598" s="164"/>
      <c r="AG598" s="164"/>
      <c r="AH598" s="164"/>
    </row>
    <row r="599" spans="1:34" x14ac:dyDescent="0.4">
      <c r="A599" s="164">
        <f>IFERROR(IF(AND(A577=A578,A578=A579,A579=A580,A580=A581,A581=A582,A582=A583,A583=A584,A584=A585,A585=A586,A586=A587,A587=A588,A588=A589,A589=A590,A590=A591,A591=A592,A592=A593,A593=A594,A594=A595,A595=A596,A596=A597,A597=A598),IF(A598+1&gt;MATCH(0,Input_Lieferant!$B$9:$B$158,-1),"",A598+1),A598),"")</f>
        <v>28</v>
      </c>
      <c r="B599" s="164"/>
      <c r="C599" s="158" t="str">
        <f t="shared" si="18"/>
        <v>001</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V_SYSTEMMANAGER</v>
      </c>
      <c r="X599" s="164"/>
      <c r="Y599" s="164"/>
      <c r="Z599" s="164"/>
      <c r="AA599" s="164"/>
      <c r="AB599" s="164"/>
      <c r="AC599" s="164"/>
      <c r="AD599" s="164"/>
      <c r="AE599" s="164"/>
      <c r="AF599" s="164"/>
      <c r="AG599" s="164"/>
      <c r="AH599" s="164"/>
    </row>
    <row r="600" spans="1:34" x14ac:dyDescent="0.4">
      <c r="A600" s="164">
        <f>IFERROR(IF(AND(A578=A579,A579=A580,A580=A581,A581=A582,A582=A583,A583=A584,A584=A585,A585=A586,A586=A587,A587=A588,A588=A589,A589=A590,A590=A591,A591=A592,A592=A593,A593=A594,A594=A595,A595=A596,A596=A597,A597=A598,A598=A599),IF(A599+1&gt;MATCH(0,Input_Lieferant!$B$9:$B$158,-1),"",A599+1),A599),"")</f>
        <v>28</v>
      </c>
      <c r="B600" s="164"/>
      <c r="C600" s="158" t="str">
        <f t="shared" si="18"/>
        <v>001</v>
      </c>
      <c r="D600" s="164"/>
      <c r="E600" s="164"/>
      <c r="F600" s="164" t="str">
        <f>IF(A600&lt;&gt;"", _xlfn.IFNA(INDEX(Grunddaten!$A$9:$S$159,MATCH(A600,Input_Lieferant!$B$9:$B$158,0),MATCH(W600,Grunddaten!$A$8:$M$8,0)),""), "")&amp;""</f>
        <v>U</v>
      </c>
      <c r="G600" s="164"/>
      <c r="H600" s="164"/>
      <c r="I600" s="164"/>
      <c r="J600" s="164"/>
      <c r="K600" s="164"/>
      <c r="L600" s="164"/>
      <c r="M600" s="164"/>
      <c r="N600" s="164"/>
      <c r="O600" s="164"/>
      <c r="P600" s="164"/>
      <c r="Q600" s="164"/>
      <c r="R600" s="164"/>
      <c r="S600" s="164"/>
      <c r="T600" s="164"/>
      <c r="U600" s="164"/>
      <c r="V600" s="164"/>
      <c r="W600" s="164" t="str">
        <f t="shared" ref="W600:W663" si="19">IF(A600&lt;&gt;"", W578&amp;"","")</f>
        <v>V_UEBERSETZUNG</v>
      </c>
      <c r="X600" s="164"/>
      <c r="Y600" s="164"/>
      <c r="Z600" s="164"/>
      <c r="AA600" s="164"/>
      <c r="AB600" s="164"/>
      <c r="AC600" s="164"/>
      <c r="AD600" s="164"/>
      <c r="AE600" s="164"/>
      <c r="AF600" s="164"/>
      <c r="AG600" s="164"/>
      <c r="AH600" s="164"/>
    </row>
    <row r="601" spans="1:34" x14ac:dyDescent="0.4">
      <c r="A601" s="164">
        <f>IFERROR(IF(AND(A579=A580,A580=A581,A581=A582,A582=A583,A583=A584,A584=A585,A585=A586,A586=A587,A587=A588,A588=A589,A589=A590,A590=A591,A591=A592,A592=A593,A593=A594,A594=A595,A595=A596,A596=A597,A597=A598,A598=A599,A599=A600),IF(A600+1&gt;MATCH(0,Input_Lieferant!$B$9:$B$158,-1),"",A600+1),A600),"")</f>
        <v>28</v>
      </c>
      <c r="B601" s="164"/>
      <c r="C601" s="158" t="str">
        <f t="shared" si="18"/>
        <v>001</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V_KENNZIFFER</v>
      </c>
      <c r="X601" s="164"/>
      <c r="Y601" s="164"/>
      <c r="Z601" s="164"/>
      <c r="AA601" s="164"/>
      <c r="AB601" s="164"/>
      <c r="AC601" s="164"/>
      <c r="AD601" s="164"/>
      <c r="AE601" s="164"/>
      <c r="AF601" s="164"/>
      <c r="AG601" s="164"/>
      <c r="AH601" s="164"/>
    </row>
    <row r="602" spans="1:34" x14ac:dyDescent="0.4">
      <c r="A602" s="164">
        <f>IFERROR(IF(AND(A580=A581,A581=A582,A582=A583,A583=A584,A584=A585,A585=A586,A586=A587,A587=A588,A588=A589,A589=A590,A590=A591,A591=A592,A592=A593,A593=A594,A594=A595,A595=A596,A596=A597,A597=A598,A598=A599,A599=A600,A600=A601),IF(A601+1&gt;MATCH(0,Input_Lieferant!$B$9:$B$158,-1),"",A601+1),A601),"")</f>
        <v>28</v>
      </c>
      <c r="B602" s="164"/>
      <c r="C602" s="158" t="str">
        <f t="shared" si="18"/>
        <v>001</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V_NEXT_HIGHER</v>
      </c>
      <c r="X602" s="164"/>
      <c r="Y602" s="164"/>
      <c r="Z602" s="164"/>
      <c r="AA602" s="164"/>
      <c r="AB602" s="164"/>
      <c r="AC602" s="164"/>
      <c r="AD602" s="164"/>
      <c r="AE602" s="164"/>
      <c r="AF602" s="164"/>
      <c r="AG602" s="164"/>
      <c r="AH602" s="164"/>
    </row>
    <row r="603" spans="1:34" x14ac:dyDescent="0.4">
      <c r="A603" s="164">
        <f>IFERROR(IF(AND(A581=A582,A582=A583,A583=A584,A584=A585,A585=A586,A586=A587,A587=A588,A588=A589,A589=A590,A590=A591,A591=A592,A592=A593,A593=A594,A594=A595,A595=A596,A596=A597,A597=A598,A598=A599,A599=A600,A600=A601,A601=A602),IF(A602+1&gt;MATCH(0,Input_Lieferant!$B$9:$B$158,-1),"",A602+1),A602),"")</f>
        <v>28</v>
      </c>
      <c r="B603" s="164"/>
      <c r="C603" s="158" t="str">
        <f t="shared" si="18"/>
        <v>001</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V_ZERTFLUG</v>
      </c>
      <c r="X603" s="164"/>
      <c r="Y603" s="164"/>
      <c r="Z603" s="164"/>
      <c r="AA603" s="164"/>
      <c r="AB603" s="164"/>
      <c r="AC603" s="164"/>
      <c r="AD603" s="164"/>
      <c r="AE603" s="164"/>
      <c r="AF603" s="164"/>
      <c r="AG603" s="164"/>
      <c r="AH603" s="164"/>
    </row>
    <row r="604" spans="1:34" x14ac:dyDescent="0.4">
      <c r="A604" s="164">
        <f>IFERROR(IF(AND(A582=A583,A583=A584,A584=A585,A585=A586,A586=A587,A587=A588,A588=A589,A589=A590,A590=A591,A591=A592,A592=A593,A593=A594,A594=A595,A595=A596,A596=A597,A597=A598,A598=A599,A599=A600,A600=A601,A601=A602,A602=A603),IF(A603+1&gt;MATCH(0,Input_Lieferant!$B$9:$B$158,-1),"",A603+1),A603),"")</f>
        <v>28</v>
      </c>
      <c r="B604" s="164"/>
      <c r="C604" s="158" t="str">
        <f t="shared" si="18"/>
        <v>001</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V_APM</v>
      </c>
      <c r="X604" s="164"/>
      <c r="Y604" s="164"/>
      <c r="Z604" s="164"/>
      <c r="AA604" s="164"/>
      <c r="AB604" s="164"/>
      <c r="AC604" s="164"/>
      <c r="AD604" s="164"/>
      <c r="AE604" s="164"/>
      <c r="AF604" s="164"/>
      <c r="AG604" s="164"/>
      <c r="AH604" s="164"/>
    </row>
    <row r="605" spans="1:34" x14ac:dyDescent="0.4">
      <c r="A605" s="164">
        <f>IFERROR(IF(AND(A583=A584,A584=A585,A585=A586,A586=A587,A587=A588,A588=A589,A589=A590,A590=A591,A591=A592,A592=A593,A593=A594,A594=A595,A595=A596,A596=A597,A597=A598,A598=A599,A599=A600,A600=A601,A601=A602,A602=A603,A603=A604),IF(A604+1&gt;MATCH(0,Input_Lieferant!$B$9:$B$158,-1),"",A604+1),A604),"")</f>
        <v>28</v>
      </c>
      <c r="B605" s="164"/>
      <c r="C605" s="158" t="str">
        <f t="shared" si="18"/>
        <v>001</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V_CHEOPS</v>
      </c>
      <c r="X605" s="164"/>
      <c r="Y605" s="164"/>
      <c r="Z605" s="164"/>
      <c r="AA605" s="164"/>
      <c r="AB605" s="164"/>
      <c r="AC605" s="164"/>
      <c r="AD605" s="164"/>
      <c r="AE605" s="164"/>
      <c r="AF605" s="164"/>
      <c r="AG605" s="164"/>
      <c r="AH605" s="164"/>
    </row>
    <row r="606" spans="1:34" x14ac:dyDescent="0.4">
      <c r="A606" s="164">
        <f>IFERROR(IF(AND(A584=A585,A585=A586,A586=A587,A587=A588,A588=A589,A589=A590,A590=A591,A591=A592,A592=A593,A593=A594,A594=A595,A595=A596,A596=A597,A597=A598,A598=A599,A599=A600,A600=A601,A601=A602,A602=A603,A603=A604,A604=A605),IF(A605+1&gt;MATCH(0,Input_Lieferant!$B$9:$B$158,-1),"",A605+1),A605),"")</f>
        <v>28</v>
      </c>
      <c r="B606" s="164"/>
      <c r="C606" s="158" t="str">
        <f t="shared" si="18"/>
        <v>001</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V_SVSAA</v>
      </c>
      <c r="X606" s="164"/>
      <c r="Y606" s="164"/>
      <c r="Z606" s="164"/>
      <c r="AA606" s="164"/>
      <c r="AB606" s="164"/>
      <c r="AC606" s="164"/>
      <c r="AD606" s="164"/>
      <c r="AE606" s="164"/>
      <c r="AF606" s="164"/>
      <c r="AG606" s="164"/>
      <c r="AH606" s="164"/>
    </row>
    <row r="607" spans="1:34" x14ac:dyDescent="0.4">
      <c r="A607" s="164">
        <f>IFERROR(IF(AND(A585=A586,A586=A587,A587=A588,A588=A589,A589=A590,A590=A591,A591=A592,A592=A593,A593=A594,A594=A595,A595=A596,A596=A597,A597=A598,A598=A599,A599=A600,A600=A601,A601=A602,A602=A603,A603=A604,A604=A605,A605=A606),IF(A606+1&gt;MATCH(0,Input_Lieferant!$B$9:$B$158,-1),"",A606+1),A606),"")</f>
        <v>28</v>
      </c>
      <c r="B607" s="164"/>
      <c r="C607" s="158" t="str">
        <f t="shared" si="18"/>
        <v>001</v>
      </c>
      <c r="D607" s="164"/>
      <c r="E607" s="164"/>
      <c r="F607" s="164" t="str">
        <f>IF(A607&lt;&gt;"", IFERROR(ROUND(INDEX(Input_Lieferant!$A$9:$AS$159,MATCH(A607,Input_Lieferant!$B$9:$B$158,0),MATCH(W607,Input_Lieferant!$A$8:$AS$8,0)),2),""), "")&amp;""</f>
        <v>200</v>
      </c>
      <c r="G607" s="164"/>
      <c r="H607" s="164"/>
      <c r="I607" s="164"/>
      <c r="J607" s="164"/>
      <c r="K607" s="164"/>
      <c r="L607" s="164"/>
      <c r="M607" s="164"/>
      <c r="N607" s="164"/>
      <c r="O607" s="164"/>
      <c r="P607" s="164"/>
      <c r="Q607" s="164"/>
      <c r="R607" s="164"/>
      <c r="S607" s="164"/>
      <c r="T607" s="164"/>
      <c r="U607" s="164"/>
      <c r="V607" s="164"/>
      <c r="W607" s="164" t="str">
        <f t="shared" si="19"/>
        <v>V_BEWERTUNGSPREIS</v>
      </c>
      <c r="X607" s="164"/>
      <c r="Y607" s="164"/>
      <c r="Z607" s="164"/>
      <c r="AA607" s="164"/>
      <c r="AB607" s="164"/>
      <c r="AC607" s="164"/>
      <c r="AD607" s="164"/>
      <c r="AE607" s="164"/>
      <c r="AF607" s="164"/>
      <c r="AG607" s="164"/>
      <c r="AH607" s="164"/>
    </row>
    <row r="608" spans="1:34" x14ac:dyDescent="0.4">
      <c r="A608" s="164">
        <f>IFERROR(IF(AND(A586=A587,A587=A588,A588=A589,A589=A590,A590=A591,A591=A592,A592=A593,A593=A594,A594=A595,A595=A596,A596=A597,A597=A598,A598=A599,A599=A600,A600=A601,A601=A602,A602=A603,A603=A604,A604=A605,A605=A606,A606=A607),IF(A607+1&gt;MATCH(0,Input_Lieferant!$B$9:$B$158,-1),"",A607+1),A607),"")</f>
        <v>28</v>
      </c>
      <c r="B608" s="164"/>
      <c r="C608" s="158" t="str">
        <f t="shared" si="18"/>
        <v>001</v>
      </c>
      <c r="D608" s="164"/>
      <c r="E608" s="164"/>
      <c r="F608" s="164" t="str">
        <f>IF(A608&lt;&gt;"", _xlfn.IFNA(INDEX(Input_Lieferant!$A$9:$AS$159,MATCH(A608,Input_Lieferant!$B$9:$B$158,0),MATCH(W608,Input_Lieferant!$A$8:$AS$8,0)),""), "")&amp;""</f>
        <v>CHF</v>
      </c>
      <c r="G608" s="164"/>
      <c r="H608" s="164"/>
      <c r="I608" s="164"/>
      <c r="J608" s="164"/>
      <c r="K608" s="164"/>
      <c r="L608" s="164"/>
      <c r="M608" s="164"/>
      <c r="N608" s="164"/>
      <c r="O608" s="164"/>
      <c r="P608" s="164"/>
      <c r="Q608" s="164"/>
      <c r="R608" s="164"/>
      <c r="S608" s="164"/>
      <c r="T608" s="164"/>
      <c r="U608" s="164"/>
      <c r="V608" s="164"/>
      <c r="W608" s="164" t="str">
        <f t="shared" si="19"/>
        <v>V_WAEHRUNG</v>
      </c>
      <c r="X608" s="164"/>
      <c r="Y608" s="164"/>
      <c r="Z608" s="164"/>
      <c r="AA608" s="164"/>
      <c r="AB608" s="164"/>
      <c r="AC608" s="164"/>
      <c r="AD608" s="164"/>
      <c r="AE608" s="164"/>
      <c r="AF608" s="164"/>
      <c r="AG608" s="164"/>
      <c r="AH608" s="164"/>
    </row>
    <row r="609" spans="1:34" x14ac:dyDescent="0.4">
      <c r="A609" s="164">
        <f>IFERROR(IF(AND(A587=A588,A588=A589,A589=A590,A590=A591,A591=A592,A592=A593,A593=A594,A594=A595,A595=A596,A596=A597,A597=A598,A598=A599,A599=A600,A600=A601,A601=A602,A602=A603,A603=A604,A604=A605,A605=A606,A606=A607,A607=A608),IF(A608+1&gt;MATCH(0,Input_Lieferant!$B$9:$B$158,-1),"",A608+1),A608),"")</f>
        <v>28</v>
      </c>
      <c r="B609" s="164"/>
      <c r="C609" s="158" t="str">
        <f t="shared" si="18"/>
        <v>001</v>
      </c>
      <c r="D609" s="164"/>
      <c r="E609" s="164"/>
      <c r="F609" s="164" t="str">
        <f>IF(A609&lt;&gt;"", _xlfn.IFNA(INDEX(Input_Lieferant!$A$9:$AS$159,MATCH(A609,Input_Lieferant!$B$9:$B$158,0),MATCH(W609,Input_Lieferant!$A$8:$AS$8,0)),""), "")&amp;""</f>
        <v>1</v>
      </c>
      <c r="G609" s="164"/>
      <c r="H609" s="164"/>
      <c r="I609" s="164"/>
      <c r="J609" s="164"/>
      <c r="K609" s="164"/>
      <c r="L609" s="164"/>
      <c r="M609" s="164"/>
      <c r="N609" s="164"/>
      <c r="O609" s="164"/>
      <c r="P609" s="164"/>
      <c r="Q609" s="164"/>
      <c r="R609" s="164"/>
      <c r="S609" s="164"/>
      <c r="T609" s="164"/>
      <c r="U609" s="164"/>
      <c r="V609" s="164"/>
      <c r="W609" s="164" t="str">
        <f t="shared" si="19"/>
        <v>V_PREISEINHEIT</v>
      </c>
      <c r="X609" s="164"/>
      <c r="Y609" s="164"/>
      <c r="Z609" s="164"/>
      <c r="AA609" s="164"/>
      <c r="AB609" s="164"/>
      <c r="AC609" s="164"/>
      <c r="AD609" s="164"/>
      <c r="AE609" s="164"/>
      <c r="AF609" s="164"/>
      <c r="AG609" s="164"/>
      <c r="AH609" s="164"/>
    </row>
    <row r="610" spans="1:34" x14ac:dyDescent="0.4">
      <c r="A610" s="164">
        <f>IFERROR(IF(AND(A588=A589,A589=A590,A590=A591,A591=A592,A592=A593,A593=A594,A594=A595,A595=A596,A596=A597,A597=A598,A598=A599,A599=A600,A600=A601,A601=A602,A602=A603,A603=A604,A604=A605,A605=A606,A606=A607,A607=A608,A608=A609),IF(A609+1&gt;MATCH(0,Input_Lieferant!$B$9:$B$158,-1),"",A609+1),A609),"")</f>
        <v>28</v>
      </c>
      <c r="B610" s="164"/>
      <c r="C610" s="158" t="str">
        <f t="shared" si="18"/>
        <v>001</v>
      </c>
      <c r="D610" s="164"/>
      <c r="E610" s="164"/>
      <c r="F610" s="164">
        <f ca="1">IF(A610&lt;&gt;"",NOW(),"")</f>
        <v>45712.652886689815</v>
      </c>
      <c r="G610" s="164"/>
      <c r="H610" s="164"/>
      <c r="I610" s="164"/>
      <c r="J610" s="164"/>
      <c r="K610" s="164"/>
      <c r="L610" s="164"/>
      <c r="M610" s="164"/>
      <c r="N610" s="164"/>
      <c r="O610" s="164"/>
      <c r="P610" s="164"/>
      <c r="Q610" s="164"/>
      <c r="R610" s="164"/>
      <c r="S610" s="164"/>
      <c r="T610" s="164"/>
      <c r="U610" s="164"/>
      <c r="V610" s="164"/>
      <c r="W610" s="164" t="str">
        <f t="shared" si="19"/>
        <v>V_GUELTIGAB</v>
      </c>
      <c r="X610" s="164"/>
      <c r="Y610" s="164"/>
      <c r="Z610" s="164"/>
      <c r="AA610" s="164"/>
      <c r="AB610" s="164"/>
      <c r="AC610" s="164"/>
      <c r="AD610" s="164"/>
      <c r="AE610" s="164"/>
      <c r="AF610" s="164"/>
      <c r="AG610" s="164"/>
      <c r="AH610" s="164"/>
    </row>
    <row r="611" spans="1:34" x14ac:dyDescent="0.4">
      <c r="A611" s="164">
        <f>IFERROR(IF(AND(A589=A590,A590=A591,A591=A592,A592=A593,A593=A594,A594=A595,A595=A596,A596=A597,A597=A598,A598=A599,A599=A600,A600=A601,A601=A602,A602=A603,A603=A604,A604=A605,A605=A606,A606=A607,A607=A608,A608=A609,A609=A610),IF(A610+1&gt;MATCH(0,Input_Lieferant!$B$9:$B$158,-1),"",A610+1),A610),"")</f>
        <v>28</v>
      </c>
      <c r="B611" s="164"/>
      <c r="C611" s="158" t="str">
        <f t="shared" si="18"/>
        <v>001</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V_MIET_RELEVANZ</v>
      </c>
      <c r="X611" s="164"/>
      <c r="Y611" s="164"/>
      <c r="Z611" s="164"/>
      <c r="AA611" s="164"/>
      <c r="AB611" s="164"/>
      <c r="AC611" s="164"/>
      <c r="AD611" s="164"/>
      <c r="AE611" s="164"/>
      <c r="AF611" s="164"/>
      <c r="AG611" s="164"/>
      <c r="AH611" s="164"/>
    </row>
    <row r="612" spans="1:34" x14ac:dyDescent="0.4">
      <c r="A612" s="164">
        <f>IFERROR(IF(AND(A590=A591,A591=A592,A592=A593,A593=A594,A594=A595,A595=A596,A596=A597,A597=A598,A598=A599,A599=A600,A600=A601,A601=A602,A602=A603,A603=A604,A604=A605,A605=A606,A606=A607,A607=A608,A608=A609,A609=A610,A610=A611),IF(A611+1&gt;MATCH(0,Input_Lieferant!$B$9:$B$158,-1),"",A611+1),A611),"")</f>
        <v>28</v>
      </c>
      <c r="B612" s="164"/>
      <c r="C612" s="158" t="str">
        <f t="shared" si="18"/>
        <v>001</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V_NACHSCHUBKLASSE</v>
      </c>
      <c r="X612" s="164"/>
      <c r="Y612" s="164"/>
      <c r="Z612" s="164"/>
      <c r="AA612" s="164"/>
      <c r="AB612" s="164"/>
      <c r="AC612" s="164"/>
      <c r="AD612" s="164"/>
      <c r="AE612" s="164"/>
      <c r="AF612" s="164"/>
      <c r="AG612" s="164"/>
      <c r="AH612" s="164"/>
    </row>
    <row r="613" spans="1:34" x14ac:dyDescent="0.4">
      <c r="A613" s="164">
        <f>IFERROR(IF(AND(A591=A592,A592=A593,A593=A594,A594=A595,A595=A596,A596=A597,A597=A598,A598=A599,A599=A600,A600=A601,A601=A602,A602=A603,A603=A604,A604=A605,A605=A606,A606=A607,A607=A608,A608=A609,A609=A610,A610=A611,A611=A612),IF(A612+1&gt;MATCH(0,Input_Lieferant!$B$9:$B$158,-1),"",A612+1),A612),"")</f>
        <v>28</v>
      </c>
      <c r="B613" s="164"/>
      <c r="C613" s="158" t="str">
        <f t="shared" si="18"/>
        <v>001</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V_LAGERFAEHIGKEIT</v>
      </c>
      <c r="X613" s="164"/>
      <c r="Y613" s="164"/>
      <c r="Z613" s="164"/>
      <c r="AA613" s="164"/>
      <c r="AB613" s="164"/>
      <c r="AC613" s="164"/>
      <c r="AD613" s="164"/>
      <c r="AE613" s="164"/>
      <c r="AF613" s="164"/>
      <c r="AG613" s="164"/>
      <c r="AH613" s="164"/>
    </row>
    <row r="614" spans="1:34" x14ac:dyDescent="0.4">
      <c r="A614" s="164">
        <f>IFERROR(IF(AND(A592=A593,A593=A594,A594=A595,A595=A596,A596=A597,A597=A598,A598=A599,A599=A600,A600=A601,A601=A602,A602=A603,A603=A604,A604=A605,A605=A606,A606=A607,A607=A608,A608=A609,A609=A610,A610=A611,A611=A612,A612=A613),IF(A613+1&gt;MATCH(0,Input_Lieferant!$B$9:$B$158,-1),"",A613+1),A613),"")</f>
        <v>28</v>
      </c>
      <c r="B614" s="164"/>
      <c r="C614" s="158" t="str">
        <f t="shared" si="18"/>
        <v>001</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V_BETRIEBSMITTEL</v>
      </c>
      <c r="X614" s="164"/>
      <c r="Y614" s="164"/>
      <c r="Z614" s="164"/>
      <c r="AA614" s="164"/>
      <c r="AB614" s="164"/>
      <c r="AC614" s="164"/>
      <c r="AD614" s="164"/>
      <c r="AE614" s="164"/>
      <c r="AF614" s="164"/>
      <c r="AG614" s="164"/>
      <c r="AH614" s="164"/>
    </row>
    <row r="615" spans="1:34" x14ac:dyDescent="0.4">
      <c r="A615" s="164">
        <f>IFERROR(IF(AND(A593=A594,A594=A595,A595=A596,A596=A597,A597=A598,A598=A599,A599=A600,A600=A601,A601=A602,A602=A603,A603=A604,A604=A605,A605=A606,A606=A607,A607=A608,A608=A609,A609=A610,A610=A611,A611=A612,A612=A613,A613=A614),IF(A614+1&gt;MATCH(0,Input_Lieferant!$B$9:$B$158,-1),"",A614+1),A614),"")</f>
        <v>28</v>
      </c>
      <c r="B615" s="164"/>
      <c r="C615" s="158" t="str">
        <f t="shared" si="18"/>
        <v>001</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V_SONDERBETRIEBSMITTEL_MKZ</v>
      </c>
      <c r="X615" s="164"/>
      <c r="Y615" s="164"/>
      <c r="Z615" s="164"/>
      <c r="AA615" s="164"/>
      <c r="AB615" s="164"/>
      <c r="AC615" s="164"/>
      <c r="AD615" s="164"/>
      <c r="AE615" s="164"/>
      <c r="AF615" s="164"/>
      <c r="AG615" s="164"/>
      <c r="AH615" s="164"/>
    </row>
    <row r="616" spans="1:34" x14ac:dyDescent="0.4">
      <c r="A616" s="164">
        <f>IFERROR(IF(AND(A594=A595,A595=A596,A596=A597,A597=A598,A598=A599,A599=A600,A600=A601,A601=A602,A602=A603,A603=A604,A604=A605,A605=A606,A606=A607,A607=A608,A608=A609,A609=A610,A610=A611,A611=A612,A612=A613,A613=A614,A614=A615),IF(A615+1&gt;MATCH(0,Input_Lieferant!$B$9:$B$158,-1),"",A615+1),A615),"")</f>
        <v>28</v>
      </c>
      <c r="B616" s="164"/>
      <c r="C616" s="158" t="str">
        <f t="shared" si="18"/>
        <v>001</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V_SONDERBETRIEBSMITTEL_PRD</v>
      </c>
      <c r="X616" s="164"/>
      <c r="Y616" s="164"/>
      <c r="Z616" s="164"/>
      <c r="AA616" s="164"/>
      <c r="AB616" s="164"/>
      <c r="AC616" s="164"/>
      <c r="AD616" s="164"/>
      <c r="AE616" s="164"/>
      <c r="AF616" s="164"/>
      <c r="AG616" s="164"/>
      <c r="AH616" s="164"/>
    </row>
    <row r="617" spans="1:34" x14ac:dyDescent="0.4">
      <c r="A617" s="164">
        <f>IFERROR(IF(AND(A595=A596,A596=A597,A597=A598,A598=A599,A599=A600,A600=A601,A601=A602,A602=A603,A603=A604,A604=A605,A605=A606,A606=A607,A607=A608,A608=A609,A609=A610,A610=A611,A611=A612,A612=A613,A613=A614,A614=A615,A615=A616),IF(A616+1&gt;MATCH(0,Input_Lieferant!$B$9:$B$158,-1),"",A616+1),A616),"")</f>
        <v>28</v>
      </c>
      <c r="B617" s="164"/>
      <c r="C617" s="158" t="str">
        <f t="shared" si="18"/>
        <v>001</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V_SONDERBETRIEBSMITTEL_TRP</v>
      </c>
      <c r="X617" s="164"/>
      <c r="Y617" s="164"/>
      <c r="Z617" s="164"/>
      <c r="AA617" s="164"/>
      <c r="AB617" s="164"/>
      <c r="AC617" s="164"/>
      <c r="AD617" s="164"/>
      <c r="AE617" s="164"/>
      <c r="AF617" s="164"/>
      <c r="AG617" s="164"/>
      <c r="AH617" s="164"/>
    </row>
    <row r="618" spans="1:34" x14ac:dyDescent="0.4">
      <c r="A618" s="164">
        <f>IFERROR(IF(AND(A596=A597,A597=A598,A598=A599,A599=A600,A600=A601,A601=A602,A602=A603,A603=A604,A604=A605,A605=A606,A606=A607,A607=A608,A608=A609,A609=A610,A610=A611,A611=A612,A612=A613,A613=A614,A614=A615,A615=A616,A616=A617),IF(A617+1&gt;MATCH(0,Input_Lieferant!$B$9:$B$158,-1),"",A617+1),A617),"")</f>
        <v>29</v>
      </c>
      <c r="B618" s="164"/>
      <c r="C618" s="158" t="str">
        <f t="shared" si="18"/>
        <v>001</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V_A_NUMMER</v>
      </c>
      <c r="X618" s="164"/>
      <c r="Y618" s="164"/>
      <c r="Z618" s="164"/>
      <c r="AA618" s="164"/>
      <c r="AB618" s="164"/>
      <c r="AC618" s="164"/>
      <c r="AD618" s="164"/>
      <c r="AE618" s="164"/>
      <c r="AF618" s="164"/>
      <c r="AG618" s="164"/>
      <c r="AH618" s="164"/>
    </row>
    <row r="619" spans="1:34" x14ac:dyDescent="0.4">
      <c r="A619" s="164">
        <f>IFERROR(IF(AND(A597=A598,A598=A599,A599=A600,A600=A601,A601=A602,A602=A603,A603=A604,A604=A605,A605=A606,A606=A607,A607=A608,A608=A609,A609=A610,A610=A611,A611=A612,A612=A613,A613=A614,A614=A615,A615=A616,A616=A617,A617=A618),IF(A618+1&gt;MATCH(0,Input_Lieferant!$B$9:$B$158,-1),"",A618+1),A618),"")</f>
        <v>29</v>
      </c>
      <c r="B619" s="164"/>
      <c r="C619" s="158" t="str">
        <f t="shared" si="18"/>
        <v>001</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V_REVFREMD</v>
      </c>
      <c r="X619" s="164"/>
      <c r="Y619" s="164"/>
      <c r="Z619" s="164"/>
      <c r="AA619" s="164"/>
      <c r="AB619" s="164"/>
      <c r="AC619" s="164"/>
      <c r="AD619" s="164"/>
      <c r="AE619" s="164"/>
      <c r="AF619" s="164"/>
      <c r="AG619" s="164"/>
      <c r="AH619" s="164"/>
    </row>
    <row r="620" spans="1:34" x14ac:dyDescent="0.4">
      <c r="A620" s="164">
        <f>IFERROR(IF(AND(A598=A599,A599=A600,A600=A601,A601=A602,A602=A603,A603=A604,A604=A605,A605=A606,A606=A607,A607=A608,A608=A609,A609=A610,A610=A611,A611=A612,A612=A613,A613=A614,A614=A615,A615=A616,A616=A617,A617=A618,A618=A619),IF(A619+1&gt;MATCH(0,Input_Lieferant!$B$9:$B$158,-1),"",A619+1),A619),"")</f>
        <v>29</v>
      </c>
      <c r="B620" s="164"/>
      <c r="C620" s="158" t="str">
        <f t="shared" si="18"/>
        <v>001</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V_REVEIGEN</v>
      </c>
      <c r="X620" s="164"/>
      <c r="Y620" s="164"/>
      <c r="Z620" s="164"/>
      <c r="AA620" s="164"/>
      <c r="AB620" s="164"/>
      <c r="AC620" s="164"/>
      <c r="AD620" s="164"/>
      <c r="AE620" s="164"/>
      <c r="AF620" s="164"/>
      <c r="AG620" s="164"/>
      <c r="AH620" s="164"/>
    </row>
    <row r="621" spans="1:34" x14ac:dyDescent="0.4">
      <c r="A621" s="164">
        <f>IFERROR(IF(AND(A599=A600,A600=A601,A601=A602,A602=A603,A603=A604,A604=A605,A605=A606,A606=A607,A607=A608,A608=A609,A609=A610,A610=A611,A611=A612,A612=A613,A613=A614,A614=A615,A615=A616,A616=A617,A617=A618,A618=A619,A619=A620),IF(A620+1&gt;MATCH(0,Input_Lieferant!$B$9:$B$158,-1),"",A620+1),A620),"")</f>
        <v>29</v>
      </c>
      <c r="B621" s="164"/>
      <c r="C621" s="158" t="str">
        <f t="shared" si="18"/>
        <v>001</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V_SYSTEMMANAGER</v>
      </c>
      <c r="X621" s="164"/>
      <c r="Y621" s="164"/>
      <c r="Z621" s="164"/>
      <c r="AA621" s="164"/>
      <c r="AB621" s="164"/>
      <c r="AC621" s="164"/>
      <c r="AD621" s="164"/>
      <c r="AE621" s="164"/>
      <c r="AF621" s="164"/>
      <c r="AG621" s="164"/>
      <c r="AH621" s="164"/>
    </row>
    <row r="622" spans="1:34" x14ac:dyDescent="0.4">
      <c r="A622" s="164">
        <f>IFERROR(IF(AND(A600=A601,A601=A602,A602=A603,A603=A604,A604=A605,A605=A606,A606=A607,A607=A608,A608=A609,A609=A610,A610=A611,A611=A612,A612=A613,A613=A614,A614=A615,A615=A616,A616=A617,A617=A618,A618=A619,A619=A620,A620=A621),IF(A621+1&gt;MATCH(0,Input_Lieferant!$B$9:$B$158,-1),"",A621+1),A621),"")</f>
        <v>29</v>
      </c>
      <c r="B622" s="164"/>
      <c r="C622" s="158" t="str">
        <f t="shared" si="18"/>
        <v>001</v>
      </c>
      <c r="D622" s="164"/>
      <c r="E622" s="164"/>
      <c r="F622" s="164" t="str">
        <f>IF(A622&lt;&gt;"", _xlfn.IFNA(INDEX(Grunddaten!$A$9:$S$159,MATCH(A622,Input_Lieferant!$B$9:$B$158,0),MATCH(W622,Grunddaten!$A$8:$M$8,0)),""), "")&amp;""</f>
        <v>U</v>
      </c>
      <c r="G622" s="164"/>
      <c r="H622" s="164"/>
      <c r="I622" s="164"/>
      <c r="J622" s="164"/>
      <c r="K622" s="164"/>
      <c r="L622" s="164"/>
      <c r="M622" s="164"/>
      <c r="N622" s="164"/>
      <c r="O622" s="164"/>
      <c r="P622" s="164"/>
      <c r="Q622" s="164"/>
      <c r="R622" s="164"/>
      <c r="S622" s="164"/>
      <c r="T622" s="164"/>
      <c r="U622" s="164"/>
      <c r="V622" s="164"/>
      <c r="W622" s="164" t="str">
        <f t="shared" si="19"/>
        <v>V_UEBERSETZUNG</v>
      </c>
      <c r="X622" s="164"/>
      <c r="Y622" s="164"/>
      <c r="Z622" s="164"/>
      <c r="AA622" s="164"/>
      <c r="AB622" s="164"/>
      <c r="AC622" s="164"/>
      <c r="AD622" s="164"/>
      <c r="AE622" s="164"/>
      <c r="AF622" s="164"/>
      <c r="AG622" s="164"/>
      <c r="AH622" s="164"/>
    </row>
    <row r="623" spans="1:34" x14ac:dyDescent="0.4">
      <c r="A623" s="164">
        <f>IFERROR(IF(AND(A601=A602,A602=A603,A603=A604,A604=A605,A605=A606,A606=A607,A607=A608,A608=A609,A609=A610,A610=A611,A611=A612,A612=A613,A613=A614,A614=A615,A615=A616,A616=A617,A617=A618,A618=A619,A619=A620,A620=A621,A621=A622),IF(A622+1&gt;MATCH(0,Input_Lieferant!$B$9:$B$158,-1),"",A622+1),A622),"")</f>
        <v>29</v>
      </c>
      <c r="B623" s="164"/>
      <c r="C623" s="158" t="str">
        <f t="shared" si="18"/>
        <v>001</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V_KENNZIFFER</v>
      </c>
      <c r="X623" s="164"/>
      <c r="Y623" s="164"/>
      <c r="Z623" s="164"/>
      <c r="AA623" s="164"/>
      <c r="AB623" s="164"/>
      <c r="AC623" s="164"/>
      <c r="AD623" s="164"/>
      <c r="AE623" s="164"/>
      <c r="AF623" s="164"/>
      <c r="AG623" s="164"/>
      <c r="AH623" s="164"/>
    </row>
    <row r="624" spans="1:34" x14ac:dyDescent="0.4">
      <c r="A624" s="164">
        <f>IFERROR(IF(AND(A602=A603,A603=A604,A604=A605,A605=A606,A606=A607,A607=A608,A608=A609,A609=A610,A610=A611,A611=A612,A612=A613,A613=A614,A614=A615,A615=A616,A616=A617,A617=A618,A618=A619,A619=A620,A620=A621,A621=A622,A622=A623),IF(A623+1&gt;MATCH(0,Input_Lieferant!$B$9:$B$158,-1),"",A623+1),A623),"")</f>
        <v>29</v>
      </c>
      <c r="B624" s="164"/>
      <c r="C624" s="158" t="str">
        <f t="shared" si="18"/>
        <v>001</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V_NEXT_HIGHER</v>
      </c>
      <c r="X624" s="164"/>
      <c r="Y624" s="164"/>
      <c r="Z624" s="164"/>
      <c r="AA624" s="164"/>
      <c r="AB624" s="164"/>
      <c r="AC624" s="164"/>
      <c r="AD624" s="164"/>
      <c r="AE624" s="164"/>
      <c r="AF624" s="164"/>
      <c r="AG624" s="164"/>
      <c r="AH624" s="164"/>
    </row>
    <row r="625" spans="1:34" x14ac:dyDescent="0.4">
      <c r="A625" s="164">
        <f>IFERROR(IF(AND(A603=A604,A604=A605,A605=A606,A606=A607,A607=A608,A608=A609,A609=A610,A610=A611,A611=A612,A612=A613,A613=A614,A614=A615,A615=A616,A616=A617,A617=A618,A618=A619,A619=A620,A620=A621,A621=A622,A622=A623,A623=A624),IF(A624+1&gt;MATCH(0,Input_Lieferant!$B$9:$B$158,-1),"",A624+1),A624),"")</f>
        <v>29</v>
      </c>
      <c r="B625" s="164"/>
      <c r="C625" s="158" t="str">
        <f t="shared" si="18"/>
        <v>001</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V_ZERTFLUG</v>
      </c>
      <c r="X625" s="164"/>
      <c r="Y625" s="164"/>
      <c r="Z625" s="164"/>
      <c r="AA625" s="164"/>
      <c r="AB625" s="164"/>
      <c r="AC625" s="164"/>
      <c r="AD625" s="164"/>
      <c r="AE625" s="164"/>
      <c r="AF625" s="164"/>
      <c r="AG625" s="164"/>
      <c r="AH625" s="164"/>
    </row>
    <row r="626" spans="1:34" x14ac:dyDescent="0.4">
      <c r="A626" s="164">
        <f>IFERROR(IF(AND(A604=A605,A605=A606,A606=A607,A607=A608,A608=A609,A609=A610,A610=A611,A611=A612,A612=A613,A613=A614,A614=A615,A615=A616,A616=A617,A617=A618,A618=A619,A619=A620,A620=A621,A621=A622,A622=A623,A623=A624,A624=A625),IF(A625+1&gt;MATCH(0,Input_Lieferant!$B$9:$B$158,-1),"",A625+1),A625),"")</f>
        <v>29</v>
      </c>
      <c r="B626" s="164"/>
      <c r="C626" s="158" t="str">
        <f t="shared" si="18"/>
        <v>001</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V_APM</v>
      </c>
      <c r="X626" s="164"/>
      <c r="Y626" s="164"/>
      <c r="Z626" s="164"/>
      <c r="AA626" s="164"/>
      <c r="AB626" s="164"/>
      <c r="AC626" s="164"/>
      <c r="AD626" s="164"/>
      <c r="AE626" s="164"/>
      <c r="AF626" s="164"/>
      <c r="AG626" s="164"/>
      <c r="AH626" s="164"/>
    </row>
    <row r="627" spans="1:34" x14ac:dyDescent="0.4">
      <c r="A627" s="164">
        <f>IFERROR(IF(AND(A605=A606,A606=A607,A607=A608,A608=A609,A609=A610,A610=A611,A611=A612,A612=A613,A613=A614,A614=A615,A615=A616,A616=A617,A617=A618,A618=A619,A619=A620,A620=A621,A621=A622,A622=A623,A623=A624,A624=A625,A625=A626),IF(A626+1&gt;MATCH(0,Input_Lieferant!$B$9:$B$158,-1),"",A626+1),A626),"")</f>
        <v>29</v>
      </c>
      <c r="B627" s="164"/>
      <c r="C627" s="158" t="str">
        <f t="shared" si="18"/>
        <v>001</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V_CHEOPS</v>
      </c>
      <c r="X627" s="164"/>
      <c r="Y627" s="164"/>
      <c r="Z627" s="164"/>
      <c r="AA627" s="164"/>
      <c r="AB627" s="164"/>
      <c r="AC627" s="164"/>
      <c r="AD627" s="164"/>
      <c r="AE627" s="164"/>
      <c r="AF627" s="164"/>
      <c r="AG627" s="164"/>
      <c r="AH627" s="164"/>
    </row>
    <row r="628" spans="1:34" x14ac:dyDescent="0.4">
      <c r="A628" s="164">
        <f>IFERROR(IF(AND(A606=A607,A607=A608,A608=A609,A609=A610,A610=A611,A611=A612,A612=A613,A613=A614,A614=A615,A615=A616,A616=A617,A617=A618,A618=A619,A619=A620,A620=A621,A621=A622,A622=A623,A623=A624,A624=A625,A625=A626,A626=A627),IF(A627+1&gt;MATCH(0,Input_Lieferant!$B$9:$B$158,-1),"",A627+1),A627),"")</f>
        <v>29</v>
      </c>
      <c r="B628" s="164"/>
      <c r="C628" s="158" t="str">
        <f t="shared" si="18"/>
        <v>001</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V_SVSAA</v>
      </c>
      <c r="X628" s="164"/>
      <c r="Y628" s="164"/>
      <c r="Z628" s="164"/>
      <c r="AA628" s="164"/>
      <c r="AB628" s="164"/>
      <c r="AC628" s="164"/>
      <c r="AD628" s="164"/>
      <c r="AE628" s="164"/>
      <c r="AF628" s="164"/>
      <c r="AG628" s="164"/>
      <c r="AH628" s="164"/>
    </row>
    <row r="629" spans="1:34" x14ac:dyDescent="0.4">
      <c r="A629" s="164">
        <f>IFERROR(IF(AND(A607=A608,A608=A609,A609=A610,A610=A611,A611=A612,A612=A613,A613=A614,A614=A615,A615=A616,A616=A617,A617=A618,A618=A619,A619=A620,A620=A621,A621=A622,A622=A623,A623=A624,A624=A625,A625=A626,A626=A627,A627=A628),IF(A628+1&gt;MATCH(0,Input_Lieferant!$B$9:$B$158,-1),"",A628+1),A628),"")</f>
        <v>29</v>
      </c>
      <c r="B629" s="164"/>
      <c r="C629" s="158" t="str">
        <f t="shared" si="18"/>
        <v>001</v>
      </c>
      <c r="D629" s="164"/>
      <c r="E629" s="164"/>
      <c r="F629" s="164" t="str">
        <f>IF(A629&lt;&gt;"", IFERROR(ROUND(INDEX(Input_Lieferant!$A$9:$AS$159,MATCH(A629,Input_Lieferant!$B$9:$B$158,0),MATCH(W629,Input_Lieferant!$A$8:$AS$8,0)),2),""), "")&amp;""</f>
        <v>200</v>
      </c>
      <c r="G629" s="164"/>
      <c r="H629" s="164"/>
      <c r="I629" s="164"/>
      <c r="J629" s="164"/>
      <c r="K629" s="164"/>
      <c r="L629" s="164"/>
      <c r="M629" s="164"/>
      <c r="N629" s="164"/>
      <c r="O629" s="164"/>
      <c r="P629" s="164"/>
      <c r="Q629" s="164"/>
      <c r="R629" s="164"/>
      <c r="S629" s="164"/>
      <c r="T629" s="164"/>
      <c r="U629" s="164"/>
      <c r="V629" s="164"/>
      <c r="W629" s="164" t="str">
        <f t="shared" si="19"/>
        <v>V_BEWERTUNGSPREIS</v>
      </c>
      <c r="X629" s="164"/>
      <c r="Y629" s="164"/>
      <c r="Z629" s="164"/>
      <c r="AA629" s="164"/>
      <c r="AB629" s="164"/>
      <c r="AC629" s="164"/>
      <c r="AD629" s="164"/>
      <c r="AE629" s="164"/>
      <c r="AF629" s="164"/>
      <c r="AG629" s="164"/>
      <c r="AH629" s="164"/>
    </row>
    <row r="630" spans="1:34" x14ac:dyDescent="0.4">
      <c r="A630" s="164">
        <f>IFERROR(IF(AND(A608=A609,A609=A610,A610=A611,A611=A612,A612=A613,A613=A614,A614=A615,A615=A616,A616=A617,A617=A618,A618=A619,A619=A620,A620=A621,A621=A622,A622=A623,A623=A624,A624=A625,A625=A626,A626=A627,A627=A628,A628=A629),IF(A629+1&gt;MATCH(0,Input_Lieferant!$B$9:$B$158,-1),"",A629+1),A629),"")</f>
        <v>29</v>
      </c>
      <c r="B630" s="164"/>
      <c r="C630" s="158" t="str">
        <f t="shared" si="18"/>
        <v>001</v>
      </c>
      <c r="D630" s="164"/>
      <c r="E630" s="164"/>
      <c r="F630" s="164" t="str">
        <f>IF(A630&lt;&gt;"", _xlfn.IFNA(INDEX(Input_Lieferant!$A$9:$AS$159,MATCH(A630,Input_Lieferant!$B$9:$B$158,0),MATCH(W630,Input_Lieferant!$A$8:$AS$8,0)),""), "")&amp;""</f>
        <v>CHF</v>
      </c>
      <c r="G630" s="164"/>
      <c r="H630" s="164"/>
      <c r="I630" s="164"/>
      <c r="J630" s="164"/>
      <c r="K630" s="164"/>
      <c r="L630" s="164"/>
      <c r="M630" s="164"/>
      <c r="N630" s="164"/>
      <c r="O630" s="164"/>
      <c r="P630" s="164"/>
      <c r="Q630" s="164"/>
      <c r="R630" s="164"/>
      <c r="S630" s="164"/>
      <c r="T630" s="164"/>
      <c r="U630" s="164"/>
      <c r="V630" s="164"/>
      <c r="W630" s="164" t="str">
        <f t="shared" si="19"/>
        <v>V_WAEHRUNG</v>
      </c>
      <c r="X630" s="164"/>
      <c r="Y630" s="164"/>
      <c r="Z630" s="164"/>
      <c r="AA630" s="164"/>
      <c r="AB630" s="164"/>
      <c r="AC630" s="164"/>
      <c r="AD630" s="164"/>
      <c r="AE630" s="164"/>
      <c r="AF630" s="164"/>
      <c r="AG630" s="164"/>
      <c r="AH630" s="164"/>
    </row>
    <row r="631" spans="1:34" x14ac:dyDescent="0.4">
      <c r="A631" s="164">
        <f>IFERROR(IF(AND(A609=A610,A610=A611,A611=A612,A612=A613,A613=A614,A614=A615,A615=A616,A616=A617,A617=A618,A618=A619,A619=A620,A620=A621,A621=A622,A622=A623,A623=A624,A624=A625,A625=A626,A626=A627,A627=A628,A628=A629,A629=A630),IF(A630+1&gt;MATCH(0,Input_Lieferant!$B$9:$B$158,-1),"",A630+1),A630),"")</f>
        <v>29</v>
      </c>
      <c r="B631" s="164"/>
      <c r="C631" s="158" t="str">
        <f t="shared" si="18"/>
        <v>001</v>
      </c>
      <c r="D631" s="164"/>
      <c r="E631" s="164"/>
      <c r="F631" s="164" t="str">
        <f>IF(A631&lt;&gt;"", _xlfn.IFNA(INDEX(Input_Lieferant!$A$9:$AS$159,MATCH(A631,Input_Lieferant!$B$9:$B$158,0),MATCH(W631,Input_Lieferant!$A$8:$AS$8,0)),""), "")&amp;""</f>
        <v>1</v>
      </c>
      <c r="G631" s="164"/>
      <c r="H631" s="164"/>
      <c r="I631" s="164"/>
      <c r="J631" s="164"/>
      <c r="K631" s="164"/>
      <c r="L631" s="164"/>
      <c r="M631" s="164"/>
      <c r="N631" s="164"/>
      <c r="O631" s="164"/>
      <c r="P631" s="164"/>
      <c r="Q631" s="164"/>
      <c r="R631" s="164"/>
      <c r="S631" s="164"/>
      <c r="T631" s="164"/>
      <c r="U631" s="164"/>
      <c r="V631" s="164"/>
      <c r="W631" s="164" t="str">
        <f t="shared" si="19"/>
        <v>V_PREISEINHEIT</v>
      </c>
      <c r="X631" s="164"/>
      <c r="Y631" s="164"/>
      <c r="Z631" s="164"/>
      <c r="AA631" s="164"/>
      <c r="AB631" s="164"/>
      <c r="AC631" s="164"/>
      <c r="AD631" s="164"/>
      <c r="AE631" s="164"/>
      <c r="AF631" s="164"/>
      <c r="AG631" s="164"/>
      <c r="AH631" s="164"/>
    </row>
    <row r="632" spans="1:34" x14ac:dyDescent="0.4">
      <c r="A632" s="164">
        <f>IFERROR(IF(AND(A610=A611,A611=A612,A612=A613,A613=A614,A614=A615,A615=A616,A616=A617,A617=A618,A618=A619,A619=A620,A620=A621,A621=A622,A622=A623,A623=A624,A624=A625,A625=A626,A626=A627,A627=A628,A628=A629,A629=A630,A630=A631),IF(A631+1&gt;MATCH(0,Input_Lieferant!$B$9:$B$158,-1),"",A631+1),A631),"")</f>
        <v>29</v>
      </c>
      <c r="B632" s="164"/>
      <c r="C632" s="158" t="str">
        <f t="shared" si="18"/>
        <v>001</v>
      </c>
      <c r="D632" s="164"/>
      <c r="E632" s="164"/>
      <c r="F632" s="164">
        <f ca="1">IF(A632&lt;&gt;"",NOW(),"")</f>
        <v>45712.652886689815</v>
      </c>
      <c r="G632" s="164"/>
      <c r="H632" s="164"/>
      <c r="I632" s="164"/>
      <c r="J632" s="164"/>
      <c r="K632" s="164"/>
      <c r="L632" s="164"/>
      <c r="M632" s="164"/>
      <c r="N632" s="164"/>
      <c r="O632" s="164"/>
      <c r="P632" s="164"/>
      <c r="Q632" s="164"/>
      <c r="R632" s="164"/>
      <c r="S632" s="164"/>
      <c r="T632" s="164"/>
      <c r="U632" s="164"/>
      <c r="V632" s="164"/>
      <c r="W632" s="164" t="str">
        <f t="shared" si="19"/>
        <v>V_GUELTIGAB</v>
      </c>
      <c r="X632" s="164"/>
      <c r="Y632" s="164"/>
      <c r="Z632" s="164"/>
      <c r="AA632" s="164"/>
      <c r="AB632" s="164"/>
      <c r="AC632" s="164"/>
      <c r="AD632" s="164"/>
      <c r="AE632" s="164"/>
      <c r="AF632" s="164"/>
      <c r="AG632" s="164"/>
      <c r="AH632" s="164"/>
    </row>
    <row r="633" spans="1:34" x14ac:dyDescent="0.4">
      <c r="A633" s="164">
        <f>IFERROR(IF(AND(A611=A612,A612=A613,A613=A614,A614=A615,A615=A616,A616=A617,A617=A618,A618=A619,A619=A620,A620=A621,A621=A622,A622=A623,A623=A624,A624=A625,A625=A626,A626=A627,A627=A628,A628=A629,A629=A630,A630=A631,A631=A632),IF(A632+1&gt;MATCH(0,Input_Lieferant!$B$9:$B$158,-1),"",A632+1),A632),"")</f>
        <v>29</v>
      </c>
      <c r="B633" s="164"/>
      <c r="C633" s="158" t="str">
        <f t="shared" si="18"/>
        <v>001</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V_MIET_RELEVANZ</v>
      </c>
      <c r="X633" s="164"/>
      <c r="Y633" s="164"/>
      <c r="Z633" s="164"/>
      <c r="AA633" s="164"/>
      <c r="AB633" s="164"/>
      <c r="AC633" s="164"/>
      <c r="AD633" s="164"/>
      <c r="AE633" s="164"/>
      <c r="AF633" s="164"/>
      <c r="AG633" s="164"/>
      <c r="AH633" s="164"/>
    </row>
    <row r="634" spans="1:34" x14ac:dyDescent="0.4">
      <c r="A634" s="164">
        <f>IFERROR(IF(AND(A612=A613,A613=A614,A614=A615,A615=A616,A616=A617,A617=A618,A618=A619,A619=A620,A620=A621,A621=A622,A622=A623,A623=A624,A624=A625,A625=A626,A626=A627,A627=A628,A628=A629,A629=A630,A630=A631,A631=A632,A632=A633),IF(A633+1&gt;MATCH(0,Input_Lieferant!$B$9:$B$158,-1),"",A633+1),A633),"")</f>
        <v>29</v>
      </c>
      <c r="B634" s="164"/>
      <c r="C634" s="158" t="str">
        <f t="shared" si="18"/>
        <v>001</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V_NACHSCHUBKLASSE</v>
      </c>
      <c r="X634" s="164"/>
      <c r="Y634" s="164"/>
      <c r="Z634" s="164"/>
      <c r="AA634" s="164"/>
      <c r="AB634" s="164"/>
      <c r="AC634" s="164"/>
      <c r="AD634" s="164"/>
      <c r="AE634" s="164"/>
      <c r="AF634" s="164"/>
      <c r="AG634" s="164"/>
      <c r="AH634" s="164"/>
    </row>
    <row r="635" spans="1:34" x14ac:dyDescent="0.4">
      <c r="A635" s="164">
        <f>IFERROR(IF(AND(A613=A614,A614=A615,A615=A616,A616=A617,A617=A618,A618=A619,A619=A620,A620=A621,A621=A622,A622=A623,A623=A624,A624=A625,A625=A626,A626=A627,A627=A628,A628=A629,A629=A630,A630=A631,A631=A632,A632=A633,A633=A634),IF(A634+1&gt;MATCH(0,Input_Lieferant!$B$9:$B$158,-1),"",A634+1),A634),"")</f>
        <v>29</v>
      </c>
      <c r="B635" s="164"/>
      <c r="C635" s="158" t="str">
        <f t="shared" si="18"/>
        <v>001</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V_LAGERFAEHIGKEIT</v>
      </c>
      <c r="X635" s="164"/>
      <c r="Y635" s="164"/>
      <c r="Z635" s="164"/>
      <c r="AA635" s="164"/>
      <c r="AB635" s="164"/>
      <c r="AC635" s="164"/>
      <c r="AD635" s="164"/>
      <c r="AE635" s="164"/>
      <c r="AF635" s="164"/>
      <c r="AG635" s="164"/>
      <c r="AH635" s="164"/>
    </row>
    <row r="636" spans="1:34" x14ac:dyDescent="0.4">
      <c r="A636" s="164">
        <f>IFERROR(IF(AND(A614=A615,A615=A616,A616=A617,A617=A618,A618=A619,A619=A620,A620=A621,A621=A622,A622=A623,A623=A624,A624=A625,A625=A626,A626=A627,A627=A628,A628=A629,A629=A630,A630=A631,A631=A632,A632=A633,A633=A634,A634=A635),IF(A635+1&gt;MATCH(0,Input_Lieferant!$B$9:$B$158,-1),"",A635+1),A635),"")</f>
        <v>29</v>
      </c>
      <c r="B636" s="164"/>
      <c r="C636" s="158" t="str">
        <f t="shared" si="18"/>
        <v>001</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V_BETRIEBSMITTEL</v>
      </c>
      <c r="X636" s="164"/>
      <c r="Y636" s="164"/>
      <c r="Z636" s="164"/>
      <c r="AA636" s="164"/>
      <c r="AB636" s="164"/>
      <c r="AC636" s="164"/>
      <c r="AD636" s="164"/>
      <c r="AE636" s="164"/>
      <c r="AF636" s="164"/>
      <c r="AG636" s="164"/>
      <c r="AH636" s="164"/>
    </row>
    <row r="637" spans="1:34" x14ac:dyDescent="0.4">
      <c r="A637" s="164">
        <f>IFERROR(IF(AND(A615=A616,A616=A617,A617=A618,A618=A619,A619=A620,A620=A621,A621=A622,A622=A623,A623=A624,A624=A625,A625=A626,A626=A627,A627=A628,A628=A629,A629=A630,A630=A631,A631=A632,A632=A633,A633=A634,A634=A635,A635=A636),IF(A636+1&gt;MATCH(0,Input_Lieferant!$B$9:$B$158,-1),"",A636+1),A636),"")</f>
        <v>29</v>
      </c>
      <c r="B637" s="164"/>
      <c r="C637" s="158" t="str">
        <f t="shared" si="18"/>
        <v>001</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V_SONDERBETRIEBSMITTEL_MKZ</v>
      </c>
      <c r="X637" s="164"/>
      <c r="Y637" s="164"/>
      <c r="Z637" s="164"/>
      <c r="AA637" s="164"/>
      <c r="AB637" s="164"/>
      <c r="AC637" s="164"/>
      <c r="AD637" s="164"/>
      <c r="AE637" s="164"/>
      <c r="AF637" s="164"/>
      <c r="AG637" s="164"/>
      <c r="AH637" s="164"/>
    </row>
    <row r="638" spans="1:34" x14ac:dyDescent="0.4">
      <c r="A638" s="164">
        <f>IFERROR(IF(AND(A616=A617,A617=A618,A618=A619,A619=A620,A620=A621,A621=A622,A622=A623,A623=A624,A624=A625,A625=A626,A626=A627,A627=A628,A628=A629,A629=A630,A630=A631,A631=A632,A632=A633,A633=A634,A634=A635,A635=A636,A636=A637),IF(A637+1&gt;MATCH(0,Input_Lieferant!$B$9:$B$158,-1),"",A637+1),A637),"")</f>
        <v>29</v>
      </c>
      <c r="B638" s="164"/>
      <c r="C638" s="158" t="str">
        <f t="shared" si="18"/>
        <v>001</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V_SONDERBETRIEBSMITTEL_PRD</v>
      </c>
      <c r="X638" s="164"/>
      <c r="Y638" s="164"/>
      <c r="Z638" s="164"/>
      <c r="AA638" s="164"/>
      <c r="AB638" s="164"/>
      <c r="AC638" s="164"/>
      <c r="AD638" s="164"/>
      <c r="AE638" s="164"/>
      <c r="AF638" s="164"/>
      <c r="AG638" s="164"/>
      <c r="AH638" s="164"/>
    </row>
    <row r="639" spans="1:34" x14ac:dyDescent="0.4">
      <c r="A639" s="164">
        <f>IFERROR(IF(AND(A617=A618,A618=A619,A619=A620,A620=A621,A621=A622,A622=A623,A623=A624,A624=A625,A625=A626,A626=A627,A627=A628,A628=A629,A629=A630,A630=A631,A631=A632,A632=A633,A633=A634,A634=A635,A635=A636,A636=A637,A637=A638),IF(A638+1&gt;MATCH(0,Input_Lieferant!$B$9:$B$158,-1),"",A638+1),A638),"")</f>
        <v>29</v>
      </c>
      <c r="B639" s="164"/>
      <c r="C639" s="158" t="str">
        <f t="shared" si="18"/>
        <v>001</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V_SONDERBETRIEBSMITTEL_TRP</v>
      </c>
      <c r="X639" s="164"/>
      <c r="Y639" s="164"/>
      <c r="Z639" s="164"/>
      <c r="AA639" s="164"/>
      <c r="AB639" s="164"/>
      <c r="AC639" s="164"/>
      <c r="AD639" s="164"/>
      <c r="AE639" s="164"/>
      <c r="AF639" s="164"/>
      <c r="AG639" s="164"/>
      <c r="AH639" s="164"/>
    </row>
    <row r="640" spans="1:34" x14ac:dyDescent="0.4">
      <c r="A640" s="164">
        <f>IFERROR(IF(AND(A618=A619,A619=A620,A620=A621,A621=A622,A622=A623,A623=A624,A624=A625,A625=A626,A626=A627,A627=A628,A628=A629,A629=A630,A630=A631,A631=A632,A632=A633,A633=A634,A634=A635,A635=A636,A636=A637,A637=A638,A638=A639),IF(A639+1&gt;MATCH(0,Input_Lieferant!$B$9:$B$158,-1),"",A639+1),A639),"")</f>
        <v>30</v>
      </c>
      <c r="B640" s="164"/>
      <c r="C640" s="158" t="str">
        <f t="shared" si="18"/>
        <v>001</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V_A_NUMMER</v>
      </c>
      <c r="X640" s="164"/>
      <c r="Y640" s="164"/>
      <c r="Z640" s="164"/>
      <c r="AA640" s="164"/>
      <c r="AB640" s="164"/>
      <c r="AC640" s="164"/>
      <c r="AD640" s="164"/>
      <c r="AE640" s="164"/>
      <c r="AF640" s="164"/>
      <c r="AG640" s="164"/>
      <c r="AH640" s="164"/>
    </row>
    <row r="641" spans="1:34" x14ac:dyDescent="0.4">
      <c r="A641" s="164">
        <f>IFERROR(IF(AND(A619=A620,A620=A621,A621=A622,A622=A623,A623=A624,A624=A625,A625=A626,A626=A627,A627=A628,A628=A629,A629=A630,A630=A631,A631=A632,A632=A633,A633=A634,A634=A635,A635=A636,A636=A637,A637=A638,A638=A639,A639=A640),IF(A640+1&gt;MATCH(0,Input_Lieferant!$B$9:$B$158,-1),"",A640+1),A640),"")</f>
        <v>30</v>
      </c>
      <c r="B641" s="164"/>
      <c r="C641" s="158" t="str">
        <f t="shared" si="18"/>
        <v>001</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V_REVFREMD</v>
      </c>
      <c r="X641" s="164"/>
      <c r="Y641" s="164"/>
      <c r="Z641" s="164"/>
      <c r="AA641" s="164"/>
      <c r="AB641" s="164"/>
      <c r="AC641" s="164"/>
      <c r="AD641" s="164"/>
      <c r="AE641" s="164"/>
      <c r="AF641" s="164"/>
      <c r="AG641" s="164"/>
      <c r="AH641" s="164"/>
    </row>
    <row r="642" spans="1:34" x14ac:dyDescent="0.4">
      <c r="A642" s="164">
        <f>IFERROR(IF(AND(A620=A621,A621=A622,A622=A623,A623=A624,A624=A625,A625=A626,A626=A627,A627=A628,A628=A629,A629=A630,A630=A631,A631=A632,A632=A633,A633=A634,A634=A635,A635=A636,A636=A637,A637=A638,A638=A639,A639=A640,A640=A641),IF(A641+1&gt;MATCH(0,Input_Lieferant!$B$9:$B$158,-1),"",A641+1),A641),"")</f>
        <v>30</v>
      </c>
      <c r="B642" s="164"/>
      <c r="C642" s="158" t="str">
        <f t="shared" ref="C642:C705" si="20">IF(A642="","","001")</f>
        <v>001</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V_REVEIGEN</v>
      </c>
      <c r="X642" s="164"/>
      <c r="Y642" s="164"/>
      <c r="Z642" s="164"/>
      <c r="AA642" s="164"/>
      <c r="AB642" s="164"/>
      <c r="AC642" s="164"/>
      <c r="AD642" s="164"/>
      <c r="AE642" s="164"/>
      <c r="AF642" s="164"/>
      <c r="AG642" s="164"/>
      <c r="AH642" s="164"/>
    </row>
    <row r="643" spans="1:34" x14ac:dyDescent="0.4">
      <c r="A643" s="164">
        <f>IFERROR(IF(AND(A621=A622,A622=A623,A623=A624,A624=A625,A625=A626,A626=A627,A627=A628,A628=A629,A629=A630,A630=A631,A631=A632,A632=A633,A633=A634,A634=A635,A635=A636,A636=A637,A637=A638,A638=A639,A639=A640,A640=A641,A641=A642),IF(A642+1&gt;MATCH(0,Input_Lieferant!$B$9:$B$158,-1),"",A642+1),A642),"")</f>
        <v>30</v>
      </c>
      <c r="B643" s="164"/>
      <c r="C643" s="158" t="str">
        <f t="shared" si="20"/>
        <v>001</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V_SYSTEMMANAGER</v>
      </c>
      <c r="X643" s="164"/>
      <c r="Y643" s="164"/>
      <c r="Z643" s="164"/>
      <c r="AA643" s="164"/>
      <c r="AB643" s="164"/>
      <c r="AC643" s="164"/>
      <c r="AD643" s="164"/>
      <c r="AE643" s="164"/>
      <c r="AF643" s="164"/>
      <c r="AG643" s="164"/>
      <c r="AH643" s="164"/>
    </row>
    <row r="644" spans="1:34" x14ac:dyDescent="0.4">
      <c r="A644" s="164">
        <f>IFERROR(IF(AND(A622=A623,A623=A624,A624=A625,A625=A626,A626=A627,A627=A628,A628=A629,A629=A630,A630=A631,A631=A632,A632=A633,A633=A634,A634=A635,A635=A636,A636=A637,A637=A638,A638=A639,A639=A640,A640=A641,A641=A642,A642=A643),IF(A643+1&gt;MATCH(0,Input_Lieferant!$B$9:$B$158,-1),"",A643+1),A643),"")</f>
        <v>30</v>
      </c>
      <c r="B644" s="164"/>
      <c r="C644" s="158" t="str">
        <f t="shared" si="20"/>
        <v>001</v>
      </c>
      <c r="D644" s="164"/>
      <c r="E644" s="164"/>
      <c r="F644" s="164" t="str">
        <f>IF(A644&lt;&gt;"", _xlfn.IFNA(INDEX(Grunddaten!$A$9:$S$159,MATCH(A644,Input_Lieferant!$B$9:$B$158,0),MATCH(W644,Grunddaten!$A$8:$M$8,0)),""), "")&amp;""</f>
        <v>U</v>
      </c>
      <c r="G644" s="164"/>
      <c r="H644" s="164"/>
      <c r="I644" s="164"/>
      <c r="J644" s="164"/>
      <c r="K644" s="164"/>
      <c r="L644" s="164"/>
      <c r="M644" s="164"/>
      <c r="N644" s="164"/>
      <c r="O644" s="164"/>
      <c r="P644" s="164"/>
      <c r="Q644" s="164"/>
      <c r="R644" s="164"/>
      <c r="S644" s="164"/>
      <c r="T644" s="164"/>
      <c r="U644" s="164"/>
      <c r="V644" s="164"/>
      <c r="W644" s="164" t="str">
        <f t="shared" si="19"/>
        <v>V_UEBERSETZUNG</v>
      </c>
      <c r="X644" s="164"/>
      <c r="Y644" s="164"/>
      <c r="Z644" s="164"/>
      <c r="AA644" s="164"/>
      <c r="AB644" s="164"/>
      <c r="AC644" s="164"/>
      <c r="AD644" s="164"/>
      <c r="AE644" s="164"/>
      <c r="AF644" s="164"/>
      <c r="AG644" s="164"/>
      <c r="AH644" s="164"/>
    </row>
    <row r="645" spans="1:34" x14ac:dyDescent="0.4">
      <c r="A645" s="164">
        <f>IFERROR(IF(AND(A623=A624,A624=A625,A625=A626,A626=A627,A627=A628,A628=A629,A629=A630,A630=A631,A631=A632,A632=A633,A633=A634,A634=A635,A635=A636,A636=A637,A637=A638,A638=A639,A639=A640,A640=A641,A641=A642,A642=A643,A643=A644),IF(A644+1&gt;MATCH(0,Input_Lieferant!$B$9:$B$158,-1),"",A644+1),A644),"")</f>
        <v>30</v>
      </c>
      <c r="B645" s="164"/>
      <c r="C645" s="158" t="str">
        <f t="shared" si="20"/>
        <v>001</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V_KENNZIFFER</v>
      </c>
      <c r="X645" s="164"/>
      <c r="Y645" s="164"/>
      <c r="Z645" s="164"/>
      <c r="AA645" s="164"/>
      <c r="AB645" s="164"/>
      <c r="AC645" s="164"/>
      <c r="AD645" s="164"/>
      <c r="AE645" s="164"/>
      <c r="AF645" s="164"/>
      <c r="AG645" s="164"/>
      <c r="AH645" s="164"/>
    </row>
    <row r="646" spans="1:34" x14ac:dyDescent="0.4">
      <c r="A646" s="164">
        <f>IFERROR(IF(AND(A624=A625,A625=A626,A626=A627,A627=A628,A628=A629,A629=A630,A630=A631,A631=A632,A632=A633,A633=A634,A634=A635,A635=A636,A636=A637,A637=A638,A638=A639,A639=A640,A640=A641,A641=A642,A642=A643,A643=A644,A644=A645),IF(A645+1&gt;MATCH(0,Input_Lieferant!$B$9:$B$158,-1),"",A645+1),A645),"")</f>
        <v>30</v>
      </c>
      <c r="B646" s="164"/>
      <c r="C646" s="158" t="str">
        <f t="shared" si="20"/>
        <v>001</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V_NEXT_HIGHER</v>
      </c>
      <c r="X646" s="164"/>
      <c r="Y646" s="164"/>
      <c r="Z646" s="164"/>
      <c r="AA646" s="164"/>
      <c r="AB646" s="164"/>
      <c r="AC646" s="164"/>
      <c r="AD646" s="164"/>
      <c r="AE646" s="164"/>
      <c r="AF646" s="164"/>
      <c r="AG646" s="164"/>
      <c r="AH646" s="164"/>
    </row>
    <row r="647" spans="1:34" x14ac:dyDescent="0.4">
      <c r="A647" s="164">
        <f>IFERROR(IF(AND(A625=A626,A626=A627,A627=A628,A628=A629,A629=A630,A630=A631,A631=A632,A632=A633,A633=A634,A634=A635,A635=A636,A636=A637,A637=A638,A638=A639,A639=A640,A640=A641,A641=A642,A642=A643,A643=A644,A644=A645,A645=A646),IF(A646+1&gt;MATCH(0,Input_Lieferant!$B$9:$B$158,-1),"",A646+1),A646),"")</f>
        <v>30</v>
      </c>
      <c r="B647" s="164"/>
      <c r="C647" s="158" t="str">
        <f t="shared" si="20"/>
        <v>001</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V_ZERTFLUG</v>
      </c>
      <c r="X647" s="164"/>
      <c r="Y647" s="164"/>
      <c r="Z647" s="164"/>
      <c r="AA647" s="164"/>
      <c r="AB647" s="164"/>
      <c r="AC647" s="164"/>
      <c r="AD647" s="164"/>
      <c r="AE647" s="164"/>
      <c r="AF647" s="164"/>
      <c r="AG647" s="164"/>
      <c r="AH647" s="164"/>
    </row>
    <row r="648" spans="1:34" x14ac:dyDescent="0.4">
      <c r="A648" s="164">
        <f>IFERROR(IF(AND(A626=A627,A627=A628,A628=A629,A629=A630,A630=A631,A631=A632,A632=A633,A633=A634,A634=A635,A635=A636,A636=A637,A637=A638,A638=A639,A639=A640,A640=A641,A641=A642,A642=A643,A643=A644,A644=A645,A645=A646,A646=A647),IF(A647+1&gt;MATCH(0,Input_Lieferant!$B$9:$B$158,-1),"",A647+1),A647),"")</f>
        <v>30</v>
      </c>
      <c r="B648" s="164"/>
      <c r="C648" s="158" t="str">
        <f t="shared" si="20"/>
        <v>001</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V_APM</v>
      </c>
      <c r="X648" s="164"/>
      <c r="Y648" s="164"/>
      <c r="Z648" s="164"/>
      <c r="AA648" s="164"/>
      <c r="AB648" s="164"/>
      <c r="AC648" s="164"/>
      <c r="AD648" s="164"/>
      <c r="AE648" s="164"/>
      <c r="AF648" s="164"/>
      <c r="AG648" s="164"/>
      <c r="AH648" s="164"/>
    </row>
    <row r="649" spans="1:34" x14ac:dyDescent="0.4">
      <c r="A649" s="164">
        <f>IFERROR(IF(AND(A627=A628,A628=A629,A629=A630,A630=A631,A631=A632,A632=A633,A633=A634,A634=A635,A635=A636,A636=A637,A637=A638,A638=A639,A639=A640,A640=A641,A641=A642,A642=A643,A643=A644,A644=A645,A645=A646,A646=A647,A647=A648),IF(A648+1&gt;MATCH(0,Input_Lieferant!$B$9:$B$158,-1),"",A648+1),A648),"")</f>
        <v>30</v>
      </c>
      <c r="B649" s="164"/>
      <c r="C649" s="158" t="str">
        <f t="shared" si="20"/>
        <v>001</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V_CHEOPS</v>
      </c>
      <c r="X649" s="164"/>
      <c r="Y649" s="164"/>
      <c r="Z649" s="164"/>
      <c r="AA649" s="164"/>
      <c r="AB649" s="164"/>
      <c r="AC649" s="164"/>
      <c r="AD649" s="164"/>
      <c r="AE649" s="164"/>
      <c r="AF649" s="164"/>
      <c r="AG649" s="164"/>
      <c r="AH649" s="164"/>
    </row>
    <row r="650" spans="1:34" x14ac:dyDescent="0.4">
      <c r="A650" s="164">
        <f>IFERROR(IF(AND(A628=A629,A629=A630,A630=A631,A631=A632,A632=A633,A633=A634,A634=A635,A635=A636,A636=A637,A637=A638,A638=A639,A639=A640,A640=A641,A641=A642,A642=A643,A643=A644,A644=A645,A645=A646,A646=A647,A647=A648,A648=A649),IF(A649+1&gt;MATCH(0,Input_Lieferant!$B$9:$B$158,-1),"",A649+1),A649),"")</f>
        <v>30</v>
      </c>
      <c r="B650" s="164"/>
      <c r="C650" s="158" t="str">
        <f t="shared" si="20"/>
        <v>001</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V_SVSAA</v>
      </c>
      <c r="X650" s="164"/>
      <c r="Y650" s="164"/>
      <c r="Z650" s="164"/>
      <c r="AA650" s="164"/>
      <c r="AB650" s="164"/>
      <c r="AC650" s="164"/>
      <c r="AD650" s="164"/>
      <c r="AE650" s="164"/>
      <c r="AF650" s="164"/>
      <c r="AG650" s="164"/>
      <c r="AH650" s="164"/>
    </row>
    <row r="651" spans="1:34" x14ac:dyDescent="0.4">
      <c r="A651" s="164">
        <f>IFERROR(IF(AND(A629=A630,A630=A631,A631=A632,A632=A633,A633=A634,A634=A635,A635=A636,A636=A637,A637=A638,A638=A639,A639=A640,A640=A641,A641=A642,A642=A643,A643=A644,A644=A645,A645=A646,A646=A647,A647=A648,A648=A649,A649=A650),IF(A650+1&gt;MATCH(0,Input_Lieferant!$B$9:$B$158,-1),"",A650+1),A650),"")</f>
        <v>30</v>
      </c>
      <c r="B651" s="164"/>
      <c r="C651" s="158" t="str">
        <f t="shared" si="20"/>
        <v>001</v>
      </c>
      <c r="D651" s="164"/>
      <c r="E651" s="164"/>
      <c r="F651" s="164" t="str">
        <f>IF(A651&lt;&gt;"", IFERROR(ROUND(INDEX(Input_Lieferant!$A$9:$AS$159,MATCH(A651,Input_Lieferant!$B$9:$B$158,0),MATCH(W651,Input_Lieferant!$A$8:$AS$8,0)),2),""), "")&amp;""</f>
        <v>200</v>
      </c>
      <c r="G651" s="164"/>
      <c r="H651" s="164"/>
      <c r="I651" s="164"/>
      <c r="J651" s="164"/>
      <c r="K651" s="164"/>
      <c r="L651" s="164"/>
      <c r="M651" s="164"/>
      <c r="N651" s="164"/>
      <c r="O651" s="164"/>
      <c r="P651" s="164"/>
      <c r="Q651" s="164"/>
      <c r="R651" s="164"/>
      <c r="S651" s="164"/>
      <c r="T651" s="164"/>
      <c r="U651" s="164"/>
      <c r="V651" s="164"/>
      <c r="W651" s="164" t="str">
        <f t="shared" si="19"/>
        <v>V_BEWERTUNGSPREIS</v>
      </c>
      <c r="X651" s="164"/>
      <c r="Y651" s="164"/>
      <c r="Z651" s="164"/>
      <c r="AA651" s="164"/>
      <c r="AB651" s="164"/>
      <c r="AC651" s="164"/>
      <c r="AD651" s="164"/>
      <c r="AE651" s="164"/>
      <c r="AF651" s="164"/>
      <c r="AG651" s="164"/>
      <c r="AH651" s="164"/>
    </row>
    <row r="652" spans="1:34" x14ac:dyDescent="0.4">
      <c r="A652" s="164">
        <f>IFERROR(IF(AND(A630=A631,A631=A632,A632=A633,A633=A634,A634=A635,A635=A636,A636=A637,A637=A638,A638=A639,A639=A640,A640=A641,A641=A642,A642=A643,A643=A644,A644=A645,A645=A646,A646=A647,A647=A648,A648=A649,A649=A650,A650=A651),IF(A651+1&gt;MATCH(0,Input_Lieferant!$B$9:$B$158,-1),"",A651+1),A651),"")</f>
        <v>30</v>
      </c>
      <c r="B652" s="164"/>
      <c r="C652" s="158" t="str">
        <f t="shared" si="20"/>
        <v>001</v>
      </c>
      <c r="D652" s="164"/>
      <c r="E652" s="164"/>
      <c r="F652" s="164" t="str">
        <f>IF(A652&lt;&gt;"", _xlfn.IFNA(INDEX(Input_Lieferant!$A$9:$AS$159,MATCH(A652,Input_Lieferant!$B$9:$B$158,0),MATCH(W652,Input_Lieferant!$A$8:$AS$8,0)),""), "")&amp;""</f>
        <v>CHF</v>
      </c>
      <c r="G652" s="164"/>
      <c r="H652" s="164"/>
      <c r="I652" s="164"/>
      <c r="J652" s="164"/>
      <c r="K652" s="164"/>
      <c r="L652" s="164"/>
      <c r="M652" s="164"/>
      <c r="N652" s="164"/>
      <c r="O652" s="164"/>
      <c r="P652" s="164"/>
      <c r="Q652" s="164"/>
      <c r="R652" s="164"/>
      <c r="S652" s="164"/>
      <c r="T652" s="164"/>
      <c r="U652" s="164"/>
      <c r="V652" s="164"/>
      <c r="W652" s="164" t="str">
        <f t="shared" si="19"/>
        <v>V_WAEHRUNG</v>
      </c>
      <c r="X652" s="164"/>
      <c r="Y652" s="164"/>
      <c r="Z652" s="164"/>
      <c r="AA652" s="164"/>
      <c r="AB652" s="164"/>
      <c r="AC652" s="164"/>
      <c r="AD652" s="164"/>
      <c r="AE652" s="164"/>
      <c r="AF652" s="164"/>
      <c r="AG652" s="164"/>
      <c r="AH652" s="164"/>
    </row>
    <row r="653" spans="1:34" x14ac:dyDescent="0.4">
      <c r="A653" s="164">
        <f>IFERROR(IF(AND(A631=A632,A632=A633,A633=A634,A634=A635,A635=A636,A636=A637,A637=A638,A638=A639,A639=A640,A640=A641,A641=A642,A642=A643,A643=A644,A644=A645,A645=A646,A646=A647,A647=A648,A648=A649,A649=A650,A650=A651,A651=A652),IF(A652+1&gt;MATCH(0,Input_Lieferant!$B$9:$B$158,-1),"",A652+1),A652),"")</f>
        <v>30</v>
      </c>
      <c r="B653" s="164"/>
      <c r="C653" s="158" t="str">
        <f t="shared" si="20"/>
        <v>001</v>
      </c>
      <c r="D653" s="164"/>
      <c r="E653" s="164"/>
      <c r="F653" s="164" t="str">
        <f>IF(A653&lt;&gt;"", _xlfn.IFNA(INDEX(Input_Lieferant!$A$9:$AS$159,MATCH(A653,Input_Lieferant!$B$9:$B$158,0),MATCH(W653,Input_Lieferant!$A$8:$AS$8,0)),""), "")&amp;""</f>
        <v>1</v>
      </c>
      <c r="G653" s="164"/>
      <c r="H653" s="164"/>
      <c r="I653" s="164"/>
      <c r="J653" s="164"/>
      <c r="K653" s="164"/>
      <c r="L653" s="164"/>
      <c r="M653" s="164"/>
      <c r="N653" s="164"/>
      <c r="O653" s="164"/>
      <c r="P653" s="164"/>
      <c r="Q653" s="164"/>
      <c r="R653" s="164"/>
      <c r="S653" s="164"/>
      <c r="T653" s="164"/>
      <c r="U653" s="164"/>
      <c r="V653" s="164"/>
      <c r="W653" s="164" t="str">
        <f t="shared" si="19"/>
        <v>V_PREISEINHEIT</v>
      </c>
      <c r="X653" s="164"/>
      <c r="Y653" s="164"/>
      <c r="Z653" s="164"/>
      <c r="AA653" s="164"/>
      <c r="AB653" s="164"/>
      <c r="AC653" s="164"/>
      <c r="AD653" s="164"/>
      <c r="AE653" s="164"/>
      <c r="AF653" s="164"/>
      <c r="AG653" s="164"/>
      <c r="AH653" s="164"/>
    </row>
    <row r="654" spans="1:34" x14ac:dyDescent="0.4">
      <c r="A654" s="164">
        <f>IFERROR(IF(AND(A632=A633,A633=A634,A634=A635,A635=A636,A636=A637,A637=A638,A638=A639,A639=A640,A640=A641,A641=A642,A642=A643,A643=A644,A644=A645,A645=A646,A646=A647,A647=A648,A648=A649,A649=A650,A650=A651,A651=A652,A652=A653),IF(A653+1&gt;MATCH(0,Input_Lieferant!$B$9:$B$158,-1),"",A653+1),A653),"")</f>
        <v>30</v>
      </c>
      <c r="B654" s="164"/>
      <c r="C654" s="158" t="str">
        <f t="shared" si="20"/>
        <v>001</v>
      </c>
      <c r="D654" s="164"/>
      <c r="E654" s="164"/>
      <c r="F654" s="164">
        <f ca="1">IF(A654&lt;&gt;"",NOW(),"")</f>
        <v>45712.652886689815</v>
      </c>
      <c r="G654" s="164"/>
      <c r="H654" s="164"/>
      <c r="I654" s="164"/>
      <c r="J654" s="164"/>
      <c r="K654" s="164"/>
      <c r="L654" s="164"/>
      <c r="M654" s="164"/>
      <c r="N654" s="164"/>
      <c r="O654" s="164"/>
      <c r="P654" s="164"/>
      <c r="Q654" s="164"/>
      <c r="R654" s="164"/>
      <c r="S654" s="164"/>
      <c r="T654" s="164"/>
      <c r="U654" s="164"/>
      <c r="V654" s="164"/>
      <c r="W654" s="164" t="str">
        <f t="shared" si="19"/>
        <v>V_GUELTIGAB</v>
      </c>
      <c r="X654" s="164"/>
      <c r="Y654" s="164"/>
      <c r="Z654" s="164"/>
      <c r="AA654" s="164"/>
      <c r="AB654" s="164"/>
      <c r="AC654" s="164"/>
      <c r="AD654" s="164"/>
      <c r="AE654" s="164"/>
      <c r="AF654" s="164"/>
      <c r="AG654" s="164"/>
      <c r="AH654" s="164"/>
    </row>
    <row r="655" spans="1:34" x14ac:dyDescent="0.4">
      <c r="A655" s="164">
        <f>IFERROR(IF(AND(A633=A634,A634=A635,A635=A636,A636=A637,A637=A638,A638=A639,A639=A640,A640=A641,A641=A642,A642=A643,A643=A644,A644=A645,A645=A646,A646=A647,A647=A648,A648=A649,A649=A650,A650=A651,A651=A652,A652=A653,A653=A654),IF(A654+1&gt;MATCH(0,Input_Lieferant!$B$9:$B$158,-1),"",A654+1),A654),"")</f>
        <v>30</v>
      </c>
      <c r="B655" s="164"/>
      <c r="C655" s="158" t="str">
        <f t="shared" si="20"/>
        <v>001</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V_MIET_RELEVANZ</v>
      </c>
      <c r="X655" s="164"/>
      <c r="Y655" s="164"/>
      <c r="Z655" s="164"/>
      <c r="AA655" s="164"/>
      <c r="AB655" s="164"/>
      <c r="AC655" s="164"/>
      <c r="AD655" s="164"/>
      <c r="AE655" s="164"/>
      <c r="AF655" s="164"/>
      <c r="AG655" s="164"/>
      <c r="AH655" s="164"/>
    </row>
    <row r="656" spans="1:34" x14ac:dyDescent="0.4">
      <c r="A656" s="164">
        <f>IFERROR(IF(AND(A634=A635,A635=A636,A636=A637,A637=A638,A638=A639,A639=A640,A640=A641,A641=A642,A642=A643,A643=A644,A644=A645,A645=A646,A646=A647,A647=A648,A648=A649,A649=A650,A650=A651,A651=A652,A652=A653,A653=A654,A654=A655),IF(A655+1&gt;MATCH(0,Input_Lieferant!$B$9:$B$158,-1),"",A655+1),A655),"")</f>
        <v>30</v>
      </c>
      <c r="B656" s="164"/>
      <c r="C656" s="158" t="str">
        <f t="shared" si="20"/>
        <v>001</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V_NACHSCHUBKLASSE</v>
      </c>
      <c r="X656" s="164"/>
      <c r="Y656" s="164"/>
      <c r="Z656" s="164"/>
      <c r="AA656" s="164"/>
      <c r="AB656" s="164"/>
      <c r="AC656" s="164"/>
      <c r="AD656" s="164"/>
      <c r="AE656" s="164"/>
      <c r="AF656" s="164"/>
      <c r="AG656" s="164"/>
      <c r="AH656" s="164"/>
    </row>
    <row r="657" spans="1:34" x14ac:dyDescent="0.4">
      <c r="A657" s="164">
        <f>IFERROR(IF(AND(A635=A636,A636=A637,A637=A638,A638=A639,A639=A640,A640=A641,A641=A642,A642=A643,A643=A644,A644=A645,A645=A646,A646=A647,A647=A648,A648=A649,A649=A650,A650=A651,A651=A652,A652=A653,A653=A654,A654=A655,A655=A656),IF(A656+1&gt;MATCH(0,Input_Lieferant!$B$9:$B$158,-1),"",A656+1),A656),"")</f>
        <v>30</v>
      </c>
      <c r="B657" s="164"/>
      <c r="C657" s="158" t="str">
        <f t="shared" si="20"/>
        <v>001</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V_LAGERFAEHIGKEIT</v>
      </c>
      <c r="X657" s="164"/>
      <c r="Y657" s="164"/>
      <c r="Z657" s="164"/>
      <c r="AA657" s="164"/>
      <c r="AB657" s="164"/>
      <c r="AC657" s="164"/>
      <c r="AD657" s="164"/>
      <c r="AE657" s="164"/>
      <c r="AF657" s="164"/>
      <c r="AG657" s="164"/>
      <c r="AH657" s="164"/>
    </row>
    <row r="658" spans="1:34" x14ac:dyDescent="0.4">
      <c r="A658" s="164">
        <f>IFERROR(IF(AND(A636=A637,A637=A638,A638=A639,A639=A640,A640=A641,A641=A642,A642=A643,A643=A644,A644=A645,A645=A646,A646=A647,A647=A648,A648=A649,A649=A650,A650=A651,A651=A652,A652=A653,A653=A654,A654=A655,A655=A656,A656=A657),IF(A657+1&gt;MATCH(0,Input_Lieferant!$B$9:$B$158,-1),"",A657+1),A657),"")</f>
        <v>30</v>
      </c>
      <c r="B658" s="164"/>
      <c r="C658" s="158" t="str">
        <f t="shared" si="20"/>
        <v>001</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V_BETRIEBSMITTEL</v>
      </c>
      <c r="X658" s="164"/>
      <c r="Y658" s="164"/>
      <c r="Z658" s="164"/>
      <c r="AA658" s="164"/>
      <c r="AB658" s="164"/>
      <c r="AC658" s="164"/>
      <c r="AD658" s="164"/>
      <c r="AE658" s="164"/>
      <c r="AF658" s="164"/>
      <c r="AG658" s="164"/>
      <c r="AH658" s="164"/>
    </row>
    <row r="659" spans="1:34" x14ac:dyDescent="0.4">
      <c r="A659" s="164">
        <f>IFERROR(IF(AND(A637=A638,A638=A639,A639=A640,A640=A641,A641=A642,A642=A643,A643=A644,A644=A645,A645=A646,A646=A647,A647=A648,A648=A649,A649=A650,A650=A651,A651=A652,A652=A653,A653=A654,A654=A655,A655=A656,A656=A657,A657=A658),IF(A658+1&gt;MATCH(0,Input_Lieferant!$B$9:$B$158,-1),"",A658+1),A658),"")</f>
        <v>30</v>
      </c>
      <c r="B659" s="164"/>
      <c r="C659" s="158" t="str">
        <f t="shared" si="20"/>
        <v>001</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V_SONDERBETRIEBSMITTEL_MKZ</v>
      </c>
      <c r="X659" s="164"/>
      <c r="Y659" s="164"/>
      <c r="Z659" s="164"/>
      <c r="AA659" s="164"/>
      <c r="AB659" s="164"/>
      <c r="AC659" s="164"/>
      <c r="AD659" s="164"/>
      <c r="AE659" s="164"/>
      <c r="AF659" s="164"/>
      <c r="AG659" s="164"/>
      <c r="AH659" s="164"/>
    </row>
    <row r="660" spans="1:34" x14ac:dyDescent="0.4">
      <c r="A660" s="164">
        <f>IFERROR(IF(AND(A638=A639,A639=A640,A640=A641,A641=A642,A642=A643,A643=A644,A644=A645,A645=A646,A646=A647,A647=A648,A648=A649,A649=A650,A650=A651,A651=A652,A652=A653,A653=A654,A654=A655,A655=A656,A656=A657,A657=A658,A658=A659),IF(A659+1&gt;MATCH(0,Input_Lieferant!$B$9:$B$158,-1),"",A659+1),A659),"")</f>
        <v>30</v>
      </c>
      <c r="B660" s="164"/>
      <c r="C660" s="158" t="str">
        <f t="shared" si="20"/>
        <v>001</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V_SONDERBETRIEBSMITTEL_PRD</v>
      </c>
      <c r="X660" s="164"/>
      <c r="Y660" s="164"/>
      <c r="Z660" s="164"/>
      <c r="AA660" s="164"/>
      <c r="AB660" s="164"/>
      <c r="AC660" s="164"/>
      <c r="AD660" s="164"/>
      <c r="AE660" s="164"/>
      <c r="AF660" s="164"/>
      <c r="AG660" s="164"/>
      <c r="AH660" s="164"/>
    </row>
    <row r="661" spans="1:34" x14ac:dyDescent="0.4">
      <c r="A661" s="164">
        <f>IFERROR(IF(AND(A639=A640,A640=A641,A641=A642,A642=A643,A643=A644,A644=A645,A645=A646,A646=A647,A647=A648,A648=A649,A649=A650,A650=A651,A651=A652,A652=A653,A653=A654,A654=A655,A655=A656,A656=A657,A657=A658,A658=A659,A659=A660),IF(A660+1&gt;MATCH(0,Input_Lieferant!$B$9:$B$158,-1),"",A660+1),A660),"")</f>
        <v>30</v>
      </c>
      <c r="B661" s="164"/>
      <c r="C661" s="158" t="str">
        <f t="shared" si="20"/>
        <v>001</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V_SONDERBETRIEBSMITTEL_TRP</v>
      </c>
      <c r="X661" s="164"/>
      <c r="Y661" s="164"/>
      <c r="Z661" s="164"/>
      <c r="AA661" s="164"/>
      <c r="AB661" s="164"/>
      <c r="AC661" s="164"/>
      <c r="AD661" s="164"/>
      <c r="AE661" s="164"/>
      <c r="AF661" s="164"/>
      <c r="AG661" s="164"/>
      <c r="AH661" s="164"/>
    </row>
    <row r="662" spans="1:34" x14ac:dyDescent="0.4">
      <c r="A662" s="164">
        <f>IFERROR(IF(AND(A640=A641,A641=A642,A642=A643,A643=A644,A644=A645,A645=A646,A646=A647,A647=A648,A648=A649,A649=A650,A650=A651,A651=A652,A652=A653,A653=A654,A654=A655,A655=A656,A656=A657,A657=A658,A658=A659,A659=A660,A660=A661),IF(A661+1&gt;MATCH(0,Input_Lieferant!$B$9:$B$158,-1),"",A661+1),A661),"")</f>
        <v>31</v>
      </c>
      <c r="B662" s="164"/>
      <c r="C662" s="158" t="str">
        <f t="shared" si="20"/>
        <v>001</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V_A_NUMMER</v>
      </c>
      <c r="X662" s="164"/>
      <c r="Y662" s="164"/>
      <c r="Z662" s="164"/>
      <c r="AA662" s="164"/>
      <c r="AB662" s="164"/>
      <c r="AC662" s="164"/>
      <c r="AD662" s="164"/>
      <c r="AE662" s="164"/>
      <c r="AF662" s="164"/>
      <c r="AG662" s="164"/>
      <c r="AH662" s="164"/>
    </row>
    <row r="663" spans="1:34" x14ac:dyDescent="0.4">
      <c r="A663" s="164">
        <f>IFERROR(IF(AND(A641=A642,A642=A643,A643=A644,A644=A645,A645=A646,A646=A647,A647=A648,A648=A649,A649=A650,A650=A651,A651=A652,A652=A653,A653=A654,A654=A655,A655=A656,A656=A657,A657=A658,A658=A659,A659=A660,A660=A661,A661=A662),IF(A662+1&gt;MATCH(0,Input_Lieferant!$B$9:$B$158,-1),"",A662+1),A662),"")</f>
        <v>31</v>
      </c>
      <c r="B663" s="164"/>
      <c r="C663" s="158" t="str">
        <f t="shared" si="20"/>
        <v>001</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V_REVFREMD</v>
      </c>
      <c r="X663" s="164"/>
      <c r="Y663" s="164"/>
      <c r="Z663" s="164"/>
      <c r="AA663" s="164"/>
      <c r="AB663" s="164"/>
      <c r="AC663" s="164"/>
      <c r="AD663" s="164"/>
      <c r="AE663" s="164"/>
      <c r="AF663" s="164"/>
      <c r="AG663" s="164"/>
      <c r="AH663" s="164"/>
    </row>
    <row r="664" spans="1:34" x14ac:dyDescent="0.4">
      <c r="A664" s="164">
        <f>IFERROR(IF(AND(A642=A643,A643=A644,A644=A645,A645=A646,A646=A647,A647=A648,A648=A649,A649=A650,A650=A651,A651=A652,A652=A653,A653=A654,A654=A655,A655=A656,A656=A657,A657=A658,A658=A659,A659=A660,A660=A661,A661=A662,A662=A663),IF(A663+1&gt;MATCH(0,Input_Lieferant!$B$9:$B$158,-1),"",A663+1),A663),"")</f>
        <v>31</v>
      </c>
      <c r="B664" s="164"/>
      <c r="C664" s="158" t="str">
        <f t="shared" si="20"/>
        <v>001</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V_REVEIGEN</v>
      </c>
      <c r="X664" s="164"/>
      <c r="Y664" s="164"/>
      <c r="Z664" s="164"/>
      <c r="AA664" s="164"/>
      <c r="AB664" s="164"/>
      <c r="AC664" s="164"/>
      <c r="AD664" s="164"/>
      <c r="AE664" s="164"/>
      <c r="AF664" s="164"/>
      <c r="AG664" s="164"/>
      <c r="AH664" s="164"/>
    </row>
    <row r="665" spans="1:34" x14ac:dyDescent="0.4">
      <c r="A665" s="164">
        <f>IFERROR(IF(AND(A643=A644,A644=A645,A645=A646,A646=A647,A647=A648,A648=A649,A649=A650,A650=A651,A651=A652,A652=A653,A653=A654,A654=A655,A655=A656,A656=A657,A657=A658,A658=A659,A659=A660,A660=A661,A661=A662,A662=A663,A663=A664),IF(A664+1&gt;MATCH(0,Input_Lieferant!$B$9:$B$158,-1),"",A664+1),A664),"")</f>
        <v>31</v>
      </c>
      <c r="B665" s="164"/>
      <c r="C665" s="158" t="str">
        <f t="shared" si="20"/>
        <v>001</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V_SYSTEMMANAGER</v>
      </c>
      <c r="X665" s="164"/>
      <c r="Y665" s="164"/>
      <c r="Z665" s="164"/>
      <c r="AA665" s="164"/>
      <c r="AB665" s="164"/>
      <c r="AC665" s="164"/>
      <c r="AD665" s="164"/>
      <c r="AE665" s="164"/>
      <c r="AF665" s="164"/>
      <c r="AG665" s="164"/>
      <c r="AH665" s="164"/>
    </row>
    <row r="666" spans="1:34" x14ac:dyDescent="0.4">
      <c r="A666" s="164">
        <f>IFERROR(IF(AND(A644=A645,A645=A646,A646=A647,A647=A648,A648=A649,A649=A650,A650=A651,A651=A652,A652=A653,A653=A654,A654=A655,A655=A656,A656=A657,A657=A658,A658=A659,A659=A660,A660=A661,A661=A662,A662=A663,A663=A664,A664=A665),IF(A665+1&gt;MATCH(0,Input_Lieferant!$B$9:$B$158,-1),"",A665+1),A665),"")</f>
        <v>31</v>
      </c>
      <c r="B666" s="164"/>
      <c r="C666" s="158" t="str">
        <f t="shared" si="20"/>
        <v>001</v>
      </c>
      <c r="D666" s="164"/>
      <c r="E666" s="164"/>
      <c r="F666" s="164" t="str">
        <f>IF(A666&lt;&gt;"", _xlfn.IFNA(INDEX(Grunddaten!$A$9:$S$159,MATCH(A666,Input_Lieferant!$B$9:$B$158,0),MATCH(W666,Grunddaten!$A$8:$M$8,0)),""), "")&amp;""</f>
        <v>U</v>
      </c>
      <c r="G666" s="164"/>
      <c r="H666" s="164"/>
      <c r="I666" s="164"/>
      <c r="J666" s="164"/>
      <c r="K666" s="164"/>
      <c r="L666" s="164"/>
      <c r="M666" s="164"/>
      <c r="N666" s="164"/>
      <c r="O666" s="164"/>
      <c r="P666" s="164"/>
      <c r="Q666" s="164"/>
      <c r="R666" s="164"/>
      <c r="S666" s="164"/>
      <c r="T666" s="164"/>
      <c r="U666" s="164"/>
      <c r="V666" s="164"/>
      <c r="W666" s="164" t="str">
        <f t="shared" si="21"/>
        <v>V_UEBERSETZUNG</v>
      </c>
      <c r="X666" s="164"/>
      <c r="Y666" s="164"/>
      <c r="Z666" s="164"/>
      <c r="AA666" s="164"/>
      <c r="AB666" s="164"/>
      <c r="AC666" s="164"/>
      <c r="AD666" s="164"/>
      <c r="AE666" s="164"/>
      <c r="AF666" s="164"/>
      <c r="AG666" s="164"/>
      <c r="AH666" s="164"/>
    </row>
    <row r="667" spans="1:34" x14ac:dyDescent="0.4">
      <c r="A667" s="164">
        <f>IFERROR(IF(AND(A645=A646,A646=A647,A647=A648,A648=A649,A649=A650,A650=A651,A651=A652,A652=A653,A653=A654,A654=A655,A655=A656,A656=A657,A657=A658,A658=A659,A659=A660,A660=A661,A661=A662,A662=A663,A663=A664,A664=A665,A665=A666),IF(A666+1&gt;MATCH(0,Input_Lieferant!$B$9:$B$158,-1),"",A666+1),A666),"")</f>
        <v>31</v>
      </c>
      <c r="B667" s="164"/>
      <c r="C667" s="158" t="str">
        <f t="shared" si="20"/>
        <v>001</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V_KENNZIFFER</v>
      </c>
      <c r="X667" s="164"/>
      <c r="Y667" s="164"/>
      <c r="Z667" s="164"/>
      <c r="AA667" s="164"/>
      <c r="AB667" s="164"/>
      <c r="AC667" s="164"/>
      <c r="AD667" s="164"/>
      <c r="AE667" s="164"/>
      <c r="AF667" s="164"/>
      <c r="AG667" s="164"/>
      <c r="AH667" s="164"/>
    </row>
    <row r="668" spans="1:34" x14ac:dyDescent="0.4">
      <c r="A668" s="164">
        <f>IFERROR(IF(AND(A646=A647,A647=A648,A648=A649,A649=A650,A650=A651,A651=A652,A652=A653,A653=A654,A654=A655,A655=A656,A656=A657,A657=A658,A658=A659,A659=A660,A660=A661,A661=A662,A662=A663,A663=A664,A664=A665,A665=A666,A666=A667),IF(A667+1&gt;MATCH(0,Input_Lieferant!$B$9:$B$158,-1),"",A667+1),A667),"")</f>
        <v>31</v>
      </c>
      <c r="B668" s="164"/>
      <c r="C668" s="158" t="str">
        <f t="shared" si="20"/>
        <v>001</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V_NEXT_HIGHER</v>
      </c>
      <c r="X668" s="164"/>
      <c r="Y668" s="164"/>
      <c r="Z668" s="164"/>
      <c r="AA668" s="164"/>
      <c r="AB668" s="164"/>
      <c r="AC668" s="164"/>
      <c r="AD668" s="164"/>
      <c r="AE668" s="164"/>
      <c r="AF668" s="164"/>
      <c r="AG668" s="164"/>
      <c r="AH668" s="164"/>
    </row>
    <row r="669" spans="1:34" x14ac:dyDescent="0.4">
      <c r="A669" s="164">
        <f>IFERROR(IF(AND(A647=A648,A648=A649,A649=A650,A650=A651,A651=A652,A652=A653,A653=A654,A654=A655,A655=A656,A656=A657,A657=A658,A658=A659,A659=A660,A660=A661,A661=A662,A662=A663,A663=A664,A664=A665,A665=A666,A666=A667,A667=A668),IF(A668+1&gt;MATCH(0,Input_Lieferant!$B$9:$B$158,-1),"",A668+1),A668),"")</f>
        <v>31</v>
      </c>
      <c r="B669" s="164"/>
      <c r="C669" s="158" t="str">
        <f t="shared" si="20"/>
        <v>001</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V_ZERTFLUG</v>
      </c>
      <c r="X669" s="164"/>
      <c r="Y669" s="164"/>
      <c r="Z669" s="164"/>
      <c r="AA669" s="164"/>
      <c r="AB669" s="164"/>
      <c r="AC669" s="164"/>
      <c r="AD669" s="164"/>
      <c r="AE669" s="164"/>
      <c r="AF669" s="164"/>
      <c r="AG669" s="164"/>
      <c r="AH669" s="164"/>
    </row>
    <row r="670" spans="1:34" x14ac:dyDescent="0.4">
      <c r="A670" s="164">
        <f>IFERROR(IF(AND(A648=A649,A649=A650,A650=A651,A651=A652,A652=A653,A653=A654,A654=A655,A655=A656,A656=A657,A657=A658,A658=A659,A659=A660,A660=A661,A661=A662,A662=A663,A663=A664,A664=A665,A665=A666,A666=A667,A667=A668,A668=A669),IF(A669+1&gt;MATCH(0,Input_Lieferant!$B$9:$B$158,-1),"",A669+1),A669),"")</f>
        <v>31</v>
      </c>
      <c r="B670" s="164"/>
      <c r="C670" s="158" t="str">
        <f t="shared" si="20"/>
        <v>001</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V_APM</v>
      </c>
      <c r="X670" s="164"/>
      <c r="Y670" s="164"/>
      <c r="Z670" s="164"/>
      <c r="AA670" s="164"/>
      <c r="AB670" s="164"/>
      <c r="AC670" s="164"/>
      <c r="AD670" s="164"/>
      <c r="AE670" s="164"/>
      <c r="AF670" s="164"/>
      <c r="AG670" s="164"/>
      <c r="AH670" s="164"/>
    </row>
    <row r="671" spans="1:34" x14ac:dyDescent="0.4">
      <c r="A671" s="164">
        <f>IFERROR(IF(AND(A649=A650,A650=A651,A651=A652,A652=A653,A653=A654,A654=A655,A655=A656,A656=A657,A657=A658,A658=A659,A659=A660,A660=A661,A661=A662,A662=A663,A663=A664,A664=A665,A665=A666,A666=A667,A667=A668,A668=A669,A669=A670),IF(A670+1&gt;MATCH(0,Input_Lieferant!$B$9:$B$158,-1),"",A670+1),A670),"")</f>
        <v>31</v>
      </c>
      <c r="B671" s="164"/>
      <c r="C671" s="158" t="str">
        <f t="shared" si="20"/>
        <v>001</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V_CHEOPS</v>
      </c>
      <c r="X671" s="164"/>
      <c r="Y671" s="164"/>
      <c r="Z671" s="164"/>
      <c r="AA671" s="164"/>
      <c r="AB671" s="164"/>
      <c r="AC671" s="164"/>
      <c r="AD671" s="164"/>
      <c r="AE671" s="164"/>
      <c r="AF671" s="164"/>
      <c r="AG671" s="164"/>
      <c r="AH671" s="164"/>
    </row>
    <row r="672" spans="1:34" x14ac:dyDescent="0.4">
      <c r="A672" s="164">
        <f>IFERROR(IF(AND(A650=A651,A651=A652,A652=A653,A653=A654,A654=A655,A655=A656,A656=A657,A657=A658,A658=A659,A659=A660,A660=A661,A661=A662,A662=A663,A663=A664,A664=A665,A665=A666,A666=A667,A667=A668,A668=A669,A669=A670,A670=A671),IF(A671+1&gt;MATCH(0,Input_Lieferant!$B$9:$B$158,-1),"",A671+1),A671),"")</f>
        <v>31</v>
      </c>
      <c r="B672" s="164"/>
      <c r="C672" s="158" t="str">
        <f t="shared" si="20"/>
        <v>001</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V_SVSAA</v>
      </c>
      <c r="X672" s="164"/>
      <c r="Y672" s="164"/>
      <c r="Z672" s="164"/>
      <c r="AA672" s="164"/>
      <c r="AB672" s="164"/>
      <c r="AC672" s="164"/>
      <c r="AD672" s="164"/>
      <c r="AE672" s="164"/>
      <c r="AF672" s="164"/>
      <c r="AG672" s="164"/>
      <c r="AH672" s="164"/>
    </row>
    <row r="673" spans="1:34" x14ac:dyDescent="0.4">
      <c r="A673" s="164">
        <f>IFERROR(IF(AND(A651=A652,A652=A653,A653=A654,A654=A655,A655=A656,A656=A657,A657=A658,A658=A659,A659=A660,A660=A661,A661=A662,A662=A663,A663=A664,A664=A665,A665=A666,A666=A667,A667=A668,A668=A669,A669=A670,A670=A671,A671=A672),IF(A672+1&gt;MATCH(0,Input_Lieferant!$B$9:$B$158,-1),"",A672+1),A672),"")</f>
        <v>31</v>
      </c>
      <c r="B673" s="164"/>
      <c r="C673" s="158" t="str">
        <f t="shared" si="20"/>
        <v>001</v>
      </c>
      <c r="D673" s="164"/>
      <c r="E673" s="164"/>
      <c r="F673" s="164" t="str">
        <f>IF(A673&lt;&gt;"", IFERROR(ROUND(INDEX(Input_Lieferant!$A$9:$AS$159,MATCH(A673,Input_Lieferant!$B$9:$B$158,0),MATCH(W673,Input_Lieferant!$A$8:$AS$8,0)),2),""), "")&amp;""</f>
        <v>200</v>
      </c>
      <c r="G673" s="164"/>
      <c r="H673" s="164"/>
      <c r="I673" s="164"/>
      <c r="J673" s="164"/>
      <c r="K673" s="164"/>
      <c r="L673" s="164"/>
      <c r="M673" s="164"/>
      <c r="N673" s="164"/>
      <c r="O673" s="164"/>
      <c r="P673" s="164"/>
      <c r="Q673" s="164"/>
      <c r="R673" s="164"/>
      <c r="S673" s="164"/>
      <c r="T673" s="164"/>
      <c r="U673" s="164"/>
      <c r="V673" s="164"/>
      <c r="W673" s="164" t="str">
        <f t="shared" si="21"/>
        <v>V_BEWERTUNGSPREIS</v>
      </c>
      <c r="X673" s="164"/>
      <c r="Y673" s="164"/>
      <c r="Z673" s="164"/>
      <c r="AA673" s="164"/>
      <c r="AB673" s="164"/>
      <c r="AC673" s="164"/>
      <c r="AD673" s="164"/>
      <c r="AE673" s="164"/>
      <c r="AF673" s="164"/>
      <c r="AG673" s="164"/>
      <c r="AH673" s="164"/>
    </row>
    <row r="674" spans="1:34" x14ac:dyDescent="0.4">
      <c r="A674" s="164">
        <f>IFERROR(IF(AND(A652=A653,A653=A654,A654=A655,A655=A656,A656=A657,A657=A658,A658=A659,A659=A660,A660=A661,A661=A662,A662=A663,A663=A664,A664=A665,A665=A666,A666=A667,A667=A668,A668=A669,A669=A670,A670=A671,A671=A672,A672=A673),IF(A673+1&gt;MATCH(0,Input_Lieferant!$B$9:$B$158,-1),"",A673+1),A673),"")</f>
        <v>31</v>
      </c>
      <c r="B674" s="164"/>
      <c r="C674" s="158" t="str">
        <f t="shared" si="20"/>
        <v>001</v>
      </c>
      <c r="D674" s="164"/>
      <c r="E674" s="164"/>
      <c r="F674" s="164" t="str">
        <f>IF(A674&lt;&gt;"", _xlfn.IFNA(INDEX(Input_Lieferant!$A$9:$AS$159,MATCH(A674,Input_Lieferant!$B$9:$B$158,0),MATCH(W674,Input_Lieferant!$A$8:$AS$8,0)),""), "")&amp;""</f>
        <v>CHF</v>
      </c>
      <c r="G674" s="164"/>
      <c r="H674" s="164"/>
      <c r="I674" s="164"/>
      <c r="J674" s="164"/>
      <c r="K674" s="164"/>
      <c r="L674" s="164"/>
      <c r="M674" s="164"/>
      <c r="N674" s="164"/>
      <c r="O674" s="164"/>
      <c r="P674" s="164"/>
      <c r="Q674" s="164"/>
      <c r="R674" s="164"/>
      <c r="S674" s="164"/>
      <c r="T674" s="164"/>
      <c r="U674" s="164"/>
      <c r="V674" s="164"/>
      <c r="W674" s="164" t="str">
        <f t="shared" si="21"/>
        <v>V_WAEHRUNG</v>
      </c>
      <c r="X674" s="164"/>
      <c r="Y674" s="164"/>
      <c r="Z674" s="164"/>
      <c r="AA674" s="164"/>
      <c r="AB674" s="164"/>
      <c r="AC674" s="164"/>
      <c r="AD674" s="164"/>
      <c r="AE674" s="164"/>
      <c r="AF674" s="164"/>
      <c r="AG674" s="164"/>
      <c r="AH674" s="164"/>
    </row>
    <row r="675" spans="1:34" x14ac:dyDescent="0.4">
      <c r="A675" s="164">
        <f>IFERROR(IF(AND(A653=A654,A654=A655,A655=A656,A656=A657,A657=A658,A658=A659,A659=A660,A660=A661,A661=A662,A662=A663,A663=A664,A664=A665,A665=A666,A666=A667,A667=A668,A668=A669,A669=A670,A670=A671,A671=A672,A672=A673,A673=A674),IF(A674+1&gt;MATCH(0,Input_Lieferant!$B$9:$B$158,-1),"",A674+1),A674),"")</f>
        <v>31</v>
      </c>
      <c r="B675" s="164"/>
      <c r="C675" s="158" t="str">
        <f t="shared" si="20"/>
        <v>001</v>
      </c>
      <c r="D675" s="164"/>
      <c r="E675" s="164"/>
      <c r="F675" s="164" t="str">
        <f>IF(A675&lt;&gt;"", _xlfn.IFNA(INDEX(Input_Lieferant!$A$9:$AS$159,MATCH(A675,Input_Lieferant!$B$9:$B$158,0),MATCH(W675,Input_Lieferant!$A$8:$AS$8,0)),""), "")&amp;""</f>
        <v>1</v>
      </c>
      <c r="G675" s="164"/>
      <c r="H675" s="164"/>
      <c r="I675" s="164"/>
      <c r="J675" s="164"/>
      <c r="K675" s="164"/>
      <c r="L675" s="164"/>
      <c r="M675" s="164"/>
      <c r="N675" s="164"/>
      <c r="O675" s="164"/>
      <c r="P675" s="164"/>
      <c r="Q675" s="164"/>
      <c r="R675" s="164"/>
      <c r="S675" s="164"/>
      <c r="T675" s="164"/>
      <c r="U675" s="164"/>
      <c r="V675" s="164"/>
      <c r="W675" s="164" t="str">
        <f t="shared" si="21"/>
        <v>V_PREISEINHEIT</v>
      </c>
      <c r="X675" s="164"/>
      <c r="Y675" s="164"/>
      <c r="Z675" s="164"/>
      <c r="AA675" s="164"/>
      <c r="AB675" s="164"/>
      <c r="AC675" s="164"/>
      <c r="AD675" s="164"/>
      <c r="AE675" s="164"/>
      <c r="AF675" s="164"/>
      <c r="AG675" s="164"/>
      <c r="AH675" s="164"/>
    </row>
    <row r="676" spans="1:34" x14ac:dyDescent="0.4">
      <c r="A676" s="164">
        <f>IFERROR(IF(AND(A654=A655,A655=A656,A656=A657,A657=A658,A658=A659,A659=A660,A660=A661,A661=A662,A662=A663,A663=A664,A664=A665,A665=A666,A666=A667,A667=A668,A668=A669,A669=A670,A670=A671,A671=A672,A672=A673,A673=A674,A674=A675),IF(A675+1&gt;MATCH(0,Input_Lieferant!$B$9:$B$158,-1),"",A675+1),A675),"")</f>
        <v>31</v>
      </c>
      <c r="B676" s="164"/>
      <c r="C676" s="158" t="str">
        <f t="shared" si="20"/>
        <v>001</v>
      </c>
      <c r="D676" s="164"/>
      <c r="E676" s="164"/>
      <c r="F676" s="164">
        <f ca="1">IF(A676&lt;&gt;"",NOW(),"")</f>
        <v>45712.652886689815</v>
      </c>
      <c r="G676" s="164"/>
      <c r="H676" s="164"/>
      <c r="I676" s="164"/>
      <c r="J676" s="164"/>
      <c r="K676" s="164"/>
      <c r="L676" s="164"/>
      <c r="M676" s="164"/>
      <c r="N676" s="164"/>
      <c r="O676" s="164"/>
      <c r="P676" s="164"/>
      <c r="Q676" s="164"/>
      <c r="R676" s="164"/>
      <c r="S676" s="164"/>
      <c r="T676" s="164"/>
      <c r="U676" s="164"/>
      <c r="V676" s="164"/>
      <c r="W676" s="164" t="str">
        <f t="shared" si="21"/>
        <v>V_GUELTIGAB</v>
      </c>
      <c r="X676" s="164"/>
      <c r="Y676" s="164"/>
      <c r="Z676" s="164"/>
      <c r="AA676" s="164"/>
      <c r="AB676" s="164"/>
      <c r="AC676" s="164"/>
      <c r="AD676" s="164"/>
      <c r="AE676" s="164"/>
      <c r="AF676" s="164"/>
      <c r="AG676" s="164"/>
      <c r="AH676" s="164"/>
    </row>
    <row r="677" spans="1:34" x14ac:dyDescent="0.4">
      <c r="A677" s="164">
        <f>IFERROR(IF(AND(A655=A656,A656=A657,A657=A658,A658=A659,A659=A660,A660=A661,A661=A662,A662=A663,A663=A664,A664=A665,A665=A666,A666=A667,A667=A668,A668=A669,A669=A670,A670=A671,A671=A672,A672=A673,A673=A674,A674=A675,A675=A676),IF(A676+1&gt;MATCH(0,Input_Lieferant!$B$9:$B$158,-1),"",A676+1),A676),"")</f>
        <v>31</v>
      </c>
      <c r="B677" s="164"/>
      <c r="C677" s="158" t="str">
        <f t="shared" si="20"/>
        <v>001</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V_MIET_RELEVANZ</v>
      </c>
      <c r="X677" s="164"/>
      <c r="Y677" s="164"/>
      <c r="Z677" s="164"/>
      <c r="AA677" s="164"/>
      <c r="AB677" s="164"/>
      <c r="AC677" s="164"/>
      <c r="AD677" s="164"/>
      <c r="AE677" s="164"/>
      <c r="AF677" s="164"/>
      <c r="AG677" s="164"/>
      <c r="AH677" s="164"/>
    </row>
    <row r="678" spans="1:34" x14ac:dyDescent="0.4">
      <c r="A678" s="164">
        <f>IFERROR(IF(AND(A656=A657,A657=A658,A658=A659,A659=A660,A660=A661,A661=A662,A662=A663,A663=A664,A664=A665,A665=A666,A666=A667,A667=A668,A668=A669,A669=A670,A670=A671,A671=A672,A672=A673,A673=A674,A674=A675,A675=A676,A676=A677),IF(A677+1&gt;MATCH(0,Input_Lieferant!$B$9:$B$158,-1),"",A677+1),A677),"")</f>
        <v>31</v>
      </c>
      <c r="B678" s="164"/>
      <c r="C678" s="158" t="str">
        <f t="shared" si="20"/>
        <v>001</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V_NACHSCHUBKLASSE</v>
      </c>
      <c r="X678" s="164"/>
      <c r="Y678" s="164"/>
      <c r="Z678" s="164"/>
      <c r="AA678" s="164"/>
      <c r="AB678" s="164"/>
      <c r="AC678" s="164"/>
      <c r="AD678" s="164"/>
      <c r="AE678" s="164"/>
      <c r="AF678" s="164"/>
      <c r="AG678" s="164"/>
      <c r="AH678" s="164"/>
    </row>
    <row r="679" spans="1:34" x14ac:dyDescent="0.4">
      <c r="A679" s="164">
        <f>IFERROR(IF(AND(A657=A658,A658=A659,A659=A660,A660=A661,A661=A662,A662=A663,A663=A664,A664=A665,A665=A666,A666=A667,A667=A668,A668=A669,A669=A670,A670=A671,A671=A672,A672=A673,A673=A674,A674=A675,A675=A676,A676=A677,A677=A678),IF(A678+1&gt;MATCH(0,Input_Lieferant!$B$9:$B$158,-1),"",A678+1),A678),"")</f>
        <v>31</v>
      </c>
      <c r="B679" s="164"/>
      <c r="C679" s="158" t="str">
        <f t="shared" si="20"/>
        <v>001</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V_LAGERFAEHIGKEIT</v>
      </c>
      <c r="X679" s="164"/>
      <c r="Y679" s="164"/>
      <c r="Z679" s="164"/>
      <c r="AA679" s="164"/>
      <c r="AB679" s="164"/>
      <c r="AC679" s="164"/>
      <c r="AD679" s="164"/>
      <c r="AE679" s="164"/>
      <c r="AF679" s="164"/>
      <c r="AG679" s="164"/>
      <c r="AH679" s="164"/>
    </row>
    <row r="680" spans="1:34" x14ac:dyDescent="0.4">
      <c r="A680" s="164">
        <f>IFERROR(IF(AND(A658=A659,A659=A660,A660=A661,A661=A662,A662=A663,A663=A664,A664=A665,A665=A666,A666=A667,A667=A668,A668=A669,A669=A670,A670=A671,A671=A672,A672=A673,A673=A674,A674=A675,A675=A676,A676=A677,A677=A678,A678=A679),IF(A679+1&gt;MATCH(0,Input_Lieferant!$B$9:$B$158,-1),"",A679+1),A679),"")</f>
        <v>31</v>
      </c>
      <c r="B680" s="164"/>
      <c r="C680" s="158" t="str">
        <f t="shared" si="20"/>
        <v>001</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V_BETRIEBSMITTEL</v>
      </c>
      <c r="X680" s="164"/>
      <c r="Y680" s="164"/>
      <c r="Z680" s="164"/>
      <c r="AA680" s="164"/>
      <c r="AB680" s="164"/>
      <c r="AC680" s="164"/>
      <c r="AD680" s="164"/>
      <c r="AE680" s="164"/>
      <c r="AF680" s="164"/>
      <c r="AG680" s="164"/>
      <c r="AH680" s="164"/>
    </row>
    <row r="681" spans="1:34" x14ac:dyDescent="0.4">
      <c r="A681" s="164">
        <f>IFERROR(IF(AND(A659=A660,A660=A661,A661=A662,A662=A663,A663=A664,A664=A665,A665=A666,A666=A667,A667=A668,A668=A669,A669=A670,A670=A671,A671=A672,A672=A673,A673=A674,A674=A675,A675=A676,A676=A677,A677=A678,A678=A679,A679=A680),IF(A680+1&gt;MATCH(0,Input_Lieferant!$B$9:$B$158,-1),"",A680+1),A680),"")</f>
        <v>31</v>
      </c>
      <c r="B681" s="164"/>
      <c r="C681" s="158" t="str">
        <f t="shared" si="20"/>
        <v>001</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V_SONDERBETRIEBSMITTEL_MKZ</v>
      </c>
      <c r="X681" s="164"/>
      <c r="Y681" s="164"/>
      <c r="Z681" s="164"/>
      <c r="AA681" s="164"/>
      <c r="AB681" s="164"/>
      <c r="AC681" s="164"/>
      <c r="AD681" s="164"/>
      <c r="AE681" s="164"/>
      <c r="AF681" s="164"/>
      <c r="AG681" s="164"/>
      <c r="AH681" s="164"/>
    </row>
    <row r="682" spans="1:34" x14ac:dyDescent="0.4">
      <c r="A682" s="164">
        <f>IFERROR(IF(AND(A660=A661,A661=A662,A662=A663,A663=A664,A664=A665,A665=A666,A666=A667,A667=A668,A668=A669,A669=A670,A670=A671,A671=A672,A672=A673,A673=A674,A674=A675,A675=A676,A676=A677,A677=A678,A678=A679,A679=A680,A680=A681),IF(A681+1&gt;MATCH(0,Input_Lieferant!$B$9:$B$158,-1),"",A681+1),A681),"")</f>
        <v>31</v>
      </c>
      <c r="B682" s="164"/>
      <c r="C682" s="158" t="str">
        <f t="shared" si="20"/>
        <v>001</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V_SONDERBETRIEBSMITTEL_PRD</v>
      </c>
      <c r="X682" s="164"/>
      <c r="Y682" s="164"/>
      <c r="Z682" s="164"/>
      <c r="AA682" s="164"/>
      <c r="AB682" s="164"/>
      <c r="AC682" s="164"/>
      <c r="AD682" s="164"/>
      <c r="AE682" s="164"/>
      <c r="AF682" s="164"/>
      <c r="AG682" s="164"/>
      <c r="AH682" s="164"/>
    </row>
    <row r="683" spans="1:34" x14ac:dyDescent="0.4">
      <c r="A683" s="164">
        <f>IFERROR(IF(AND(A661=A662,A662=A663,A663=A664,A664=A665,A665=A666,A666=A667,A667=A668,A668=A669,A669=A670,A670=A671,A671=A672,A672=A673,A673=A674,A674=A675,A675=A676,A676=A677,A677=A678,A678=A679,A679=A680,A680=A681,A681=A682),IF(A682+1&gt;MATCH(0,Input_Lieferant!$B$9:$B$158,-1),"",A682+1),A682),"")</f>
        <v>31</v>
      </c>
      <c r="B683" s="164"/>
      <c r="C683" s="158" t="str">
        <f t="shared" si="20"/>
        <v>001</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V_SONDERBETRIEBSMITTEL_TRP</v>
      </c>
      <c r="X683" s="164"/>
      <c r="Y683" s="164"/>
      <c r="Z683" s="164"/>
      <c r="AA683" s="164"/>
      <c r="AB683" s="164"/>
      <c r="AC683" s="164"/>
      <c r="AD683" s="164"/>
      <c r="AE683" s="164"/>
      <c r="AF683" s="164"/>
      <c r="AG683" s="164"/>
      <c r="AH683" s="164"/>
    </row>
    <row r="684" spans="1:34" x14ac:dyDescent="0.4">
      <c r="A684" s="164">
        <f>IFERROR(IF(AND(A662=A663,A663=A664,A664=A665,A665=A666,A666=A667,A667=A668,A668=A669,A669=A670,A670=A671,A671=A672,A672=A673,A673=A674,A674=A675,A675=A676,A676=A677,A677=A678,A678=A679,A679=A680,A680=A681,A681=A682,A682=A683),IF(A683+1&gt;MATCH(0,Input_Lieferant!$B$9:$B$158,-1),"",A683+1),A683),"")</f>
        <v>32</v>
      </c>
      <c r="B684" s="164"/>
      <c r="C684" s="158" t="str">
        <f t="shared" si="20"/>
        <v>001</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V_A_NUMMER</v>
      </c>
      <c r="X684" s="164"/>
      <c r="Y684" s="164"/>
      <c r="Z684" s="164"/>
      <c r="AA684" s="164"/>
      <c r="AB684" s="164"/>
      <c r="AC684" s="164"/>
      <c r="AD684" s="164"/>
      <c r="AE684" s="164"/>
      <c r="AF684" s="164"/>
      <c r="AG684" s="164"/>
      <c r="AH684" s="164"/>
    </row>
    <row r="685" spans="1:34" x14ac:dyDescent="0.4">
      <c r="A685" s="164">
        <f>IFERROR(IF(AND(A663=A664,A664=A665,A665=A666,A666=A667,A667=A668,A668=A669,A669=A670,A670=A671,A671=A672,A672=A673,A673=A674,A674=A675,A675=A676,A676=A677,A677=A678,A678=A679,A679=A680,A680=A681,A681=A682,A682=A683,A683=A684),IF(A684+1&gt;MATCH(0,Input_Lieferant!$B$9:$B$158,-1),"",A684+1),A684),"")</f>
        <v>32</v>
      </c>
      <c r="B685" s="164"/>
      <c r="C685" s="158" t="str">
        <f t="shared" si="20"/>
        <v>001</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V_REVFREMD</v>
      </c>
      <c r="X685" s="164"/>
      <c r="Y685" s="164"/>
      <c r="Z685" s="164"/>
      <c r="AA685" s="164"/>
      <c r="AB685" s="164"/>
      <c r="AC685" s="164"/>
      <c r="AD685" s="164"/>
      <c r="AE685" s="164"/>
      <c r="AF685" s="164"/>
      <c r="AG685" s="164"/>
      <c r="AH685" s="164"/>
    </row>
    <row r="686" spans="1:34" x14ac:dyDescent="0.4">
      <c r="A686" s="164">
        <f>IFERROR(IF(AND(A664=A665,A665=A666,A666=A667,A667=A668,A668=A669,A669=A670,A670=A671,A671=A672,A672=A673,A673=A674,A674=A675,A675=A676,A676=A677,A677=A678,A678=A679,A679=A680,A680=A681,A681=A682,A682=A683,A683=A684,A684=A685),IF(A685+1&gt;MATCH(0,Input_Lieferant!$B$9:$B$158,-1),"",A685+1),A685),"")</f>
        <v>32</v>
      </c>
      <c r="B686" s="164"/>
      <c r="C686" s="158" t="str">
        <f t="shared" si="20"/>
        <v>001</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V_REVEIGEN</v>
      </c>
      <c r="X686" s="164"/>
      <c r="Y686" s="164"/>
      <c r="Z686" s="164"/>
      <c r="AA686" s="164"/>
      <c r="AB686" s="164"/>
      <c r="AC686" s="164"/>
      <c r="AD686" s="164"/>
      <c r="AE686" s="164"/>
      <c r="AF686" s="164"/>
      <c r="AG686" s="164"/>
      <c r="AH686" s="164"/>
    </row>
    <row r="687" spans="1:34" x14ac:dyDescent="0.4">
      <c r="A687" s="164">
        <f>IFERROR(IF(AND(A665=A666,A666=A667,A667=A668,A668=A669,A669=A670,A670=A671,A671=A672,A672=A673,A673=A674,A674=A675,A675=A676,A676=A677,A677=A678,A678=A679,A679=A680,A680=A681,A681=A682,A682=A683,A683=A684,A684=A685,A685=A686),IF(A686+1&gt;MATCH(0,Input_Lieferant!$B$9:$B$158,-1),"",A686+1),A686),"")</f>
        <v>32</v>
      </c>
      <c r="B687" s="164"/>
      <c r="C687" s="158" t="str">
        <f t="shared" si="20"/>
        <v>001</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V_SYSTEMMANAGER</v>
      </c>
      <c r="X687" s="164"/>
      <c r="Y687" s="164"/>
      <c r="Z687" s="164"/>
      <c r="AA687" s="164"/>
      <c r="AB687" s="164"/>
      <c r="AC687" s="164"/>
      <c r="AD687" s="164"/>
      <c r="AE687" s="164"/>
      <c r="AF687" s="164"/>
      <c r="AG687" s="164"/>
      <c r="AH687" s="164"/>
    </row>
    <row r="688" spans="1:34" x14ac:dyDescent="0.4">
      <c r="A688" s="164">
        <f>IFERROR(IF(AND(A666=A667,A667=A668,A668=A669,A669=A670,A670=A671,A671=A672,A672=A673,A673=A674,A674=A675,A675=A676,A676=A677,A677=A678,A678=A679,A679=A680,A680=A681,A681=A682,A682=A683,A683=A684,A684=A685,A685=A686,A686=A687),IF(A687+1&gt;MATCH(0,Input_Lieferant!$B$9:$B$158,-1),"",A687+1),A687),"")</f>
        <v>32</v>
      </c>
      <c r="B688" s="164"/>
      <c r="C688" s="158" t="str">
        <f t="shared" si="20"/>
        <v>001</v>
      </c>
      <c r="D688" s="164"/>
      <c r="E688" s="164"/>
      <c r="F688" s="164" t="str">
        <f>IF(A688&lt;&gt;"", _xlfn.IFNA(INDEX(Grunddaten!$A$9:$S$159,MATCH(A688,Input_Lieferant!$B$9:$B$158,0),MATCH(W688,Grunddaten!$A$8:$M$8,0)),""), "")&amp;""</f>
        <v>U</v>
      </c>
      <c r="G688" s="164"/>
      <c r="H688" s="164"/>
      <c r="I688" s="164"/>
      <c r="J688" s="164"/>
      <c r="K688" s="164"/>
      <c r="L688" s="164"/>
      <c r="M688" s="164"/>
      <c r="N688" s="164"/>
      <c r="O688" s="164"/>
      <c r="P688" s="164"/>
      <c r="Q688" s="164"/>
      <c r="R688" s="164"/>
      <c r="S688" s="164"/>
      <c r="T688" s="164"/>
      <c r="U688" s="164"/>
      <c r="V688" s="164"/>
      <c r="W688" s="164" t="str">
        <f t="shared" si="21"/>
        <v>V_UEBERSETZUNG</v>
      </c>
      <c r="X688" s="164"/>
      <c r="Y688" s="164"/>
      <c r="Z688" s="164"/>
      <c r="AA688" s="164"/>
      <c r="AB688" s="164"/>
      <c r="AC688" s="164"/>
      <c r="AD688" s="164"/>
      <c r="AE688" s="164"/>
      <c r="AF688" s="164"/>
      <c r="AG688" s="164"/>
      <c r="AH688" s="164"/>
    </row>
    <row r="689" spans="1:34" x14ac:dyDescent="0.4">
      <c r="A689" s="164">
        <f>IFERROR(IF(AND(A667=A668,A668=A669,A669=A670,A670=A671,A671=A672,A672=A673,A673=A674,A674=A675,A675=A676,A676=A677,A677=A678,A678=A679,A679=A680,A680=A681,A681=A682,A682=A683,A683=A684,A684=A685,A685=A686,A686=A687,A687=A688),IF(A688+1&gt;MATCH(0,Input_Lieferant!$B$9:$B$158,-1),"",A688+1),A688),"")</f>
        <v>32</v>
      </c>
      <c r="B689" s="164"/>
      <c r="C689" s="158" t="str">
        <f t="shared" si="20"/>
        <v>001</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V_KENNZIFFER</v>
      </c>
      <c r="X689" s="164"/>
      <c r="Y689" s="164"/>
      <c r="Z689" s="164"/>
      <c r="AA689" s="164"/>
      <c r="AB689" s="164"/>
      <c r="AC689" s="164"/>
      <c r="AD689" s="164"/>
      <c r="AE689" s="164"/>
      <c r="AF689" s="164"/>
      <c r="AG689" s="164"/>
      <c r="AH689" s="164"/>
    </row>
    <row r="690" spans="1:34" x14ac:dyDescent="0.4">
      <c r="A690" s="164">
        <f>IFERROR(IF(AND(A668=A669,A669=A670,A670=A671,A671=A672,A672=A673,A673=A674,A674=A675,A675=A676,A676=A677,A677=A678,A678=A679,A679=A680,A680=A681,A681=A682,A682=A683,A683=A684,A684=A685,A685=A686,A686=A687,A687=A688,A688=A689),IF(A689+1&gt;MATCH(0,Input_Lieferant!$B$9:$B$158,-1),"",A689+1),A689),"")</f>
        <v>32</v>
      </c>
      <c r="B690" s="164"/>
      <c r="C690" s="158" t="str">
        <f t="shared" si="20"/>
        <v>001</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V_NEXT_HIGHER</v>
      </c>
      <c r="X690" s="164"/>
      <c r="Y690" s="164"/>
      <c r="Z690" s="164"/>
      <c r="AA690" s="164"/>
      <c r="AB690" s="164"/>
      <c r="AC690" s="164"/>
      <c r="AD690" s="164"/>
      <c r="AE690" s="164"/>
      <c r="AF690" s="164"/>
      <c r="AG690" s="164"/>
      <c r="AH690" s="164"/>
    </row>
    <row r="691" spans="1:34" x14ac:dyDescent="0.4">
      <c r="A691" s="164">
        <f>IFERROR(IF(AND(A669=A670,A670=A671,A671=A672,A672=A673,A673=A674,A674=A675,A675=A676,A676=A677,A677=A678,A678=A679,A679=A680,A680=A681,A681=A682,A682=A683,A683=A684,A684=A685,A685=A686,A686=A687,A687=A688,A688=A689,A689=A690),IF(A690+1&gt;MATCH(0,Input_Lieferant!$B$9:$B$158,-1),"",A690+1),A690),"")</f>
        <v>32</v>
      </c>
      <c r="B691" s="164"/>
      <c r="C691" s="158" t="str">
        <f t="shared" si="20"/>
        <v>001</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V_ZERTFLUG</v>
      </c>
      <c r="X691" s="164"/>
      <c r="Y691" s="164"/>
      <c r="Z691" s="164"/>
      <c r="AA691" s="164"/>
      <c r="AB691" s="164"/>
      <c r="AC691" s="164"/>
      <c r="AD691" s="164"/>
      <c r="AE691" s="164"/>
      <c r="AF691" s="164"/>
      <c r="AG691" s="164"/>
      <c r="AH691" s="164"/>
    </row>
    <row r="692" spans="1:34" x14ac:dyDescent="0.4">
      <c r="A692" s="164">
        <f>IFERROR(IF(AND(A670=A671,A671=A672,A672=A673,A673=A674,A674=A675,A675=A676,A676=A677,A677=A678,A678=A679,A679=A680,A680=A681,A681=A682,A682=A683,A683=A684,A684=A685,A685=A686,A686=A687,A687=A688,A688=A689,A689=A690,A690=A691),IF(A691+1&gt;MATCH(0,Input_Lieferant!$B$9:$B$158,-1),"",A691+1),A691),"")</f>
        <v>32</v>
      </c>
      <c r="B692" s="164"/>
      <c r="C692" s="158" t="str">
        <f t="shared" si="20"/>
        <v>001</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V_APM</v>
      </c>
      <c r="X692" s="164"/>
      <c r="Y692" s="164"/>
      <c r="Z692" s="164"/>
      <c r="AA692" s="164"/>
      <c r="AB692" s="164"/>
      <c r="AC692" s="164"/>
      <c r="AD692" s="164"/>
      <c r="AE692" s="164"/>
      <c r="AF692" s="164"/>
      <c r="AG692" s="164"/>
      <c r="AH692" s="164"/>
    </row>
    <row r="693" spans="1:34" x14ac:dyDescent="0.4">
      <c r="A693" s="164">
        <f>IFERROR(IF(AND(A671=A672,A672=A673,A673=A674,A674=A675,A675=A676,A676=A677,A677=A678,A678=A679,A679=A680,A680=A681,A681=A682,A682=A683,A683=A684,A684=A685,A685=A686,A686=A687,A687=A688,A688=A689,A689=A690,A690=A691,A691=A692),IF(A692+1&gt;MATCH(0,Input_Lieferant!$B$9:$B$158,-1),"",A692+1),A692),"")</f>
        <v>32</v>
      </c>
      <c r="B693" s="164"/>
      <c r="C693" s="158" t="str">
        <f t="shared" si="20"/>
        <v>001</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V_CHEOPS</v>
      </c>
      <c r="X693" s="164"/>
      <c r="Y693" s="164"/>
      <c r="Z693" s="164"/>
      <c r="AA693" s="164"/>
      <c r="AB693" s="164"/>
      <c r="AC693" s="164"/>
      <c r="AD693" s="164"/>
      <c r="AE693" s="164"/>
      <c r="AF693" s="164"/>
      <c r="AG693" s="164"/>
      <c r="AH693" s="164"/>
    </row>
    <row r="694" spans="1:34" x14ac:dyDescent="0.4">
      <c r="A694" s="164">
        <f>IFERROR(IF(AND(A672=A673,A673=A674,A674=A675,A675=A676,A676=A677,A677=A678,A678=A679,A679=A680,A680=A681,A681=A682,A682=A683,A683=A684,A684=A685,A685=A686,A686=A687,A687=A688,A688=A689,A689=A690,A690=A691,A691=A692,A692=A693),IF(A693+1&gt;MATCH(0,Input_Lieferant!$B$9:$B$158,-1),"",A693+1),A693),"")</f>
        <v>32</v>
      </c>
      <c r="B694" s="164"/>
      <c r="C694" s="158" t="str">
        <f t="shared" si="20"/>
        <v>001</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V_SVSAA</v>
      </c>
      <c r="X694" s="164"/>
      <c r="Y694" s="164"/>
      <c r="Z694" s="164"/>
      <c r="AA694" s="164"/>
      <c r="AB694" s="164"/>
      <c r="AC694" s="164"/>
      <c r="AD694" s="164"/>
      <c r="AE694" s="164"/>
      <c r="AF694" s="164"/>
      <c r="AG694" s="164"/>
      <c r="AH694" s="164"/>
    </row>
    <row r="695" spans="1:34" x14ac:dyDescent="0.4">
      <c r="A695" s="164">
        <f>IFERROR(IF(AND(A673=A674,A674=A675,A675=A676,A676=A677,A677=A678,A678=A679,A679=A680,A680=A681,A681=A682,A682=A683,A683=A684,A684=A685,A685=A686,A686=A687,A687=A688,A688=A689,A689=A690,A690=A691,A691=A692,A692=A693,A693=A694),IF(A694+1&gt;MATCH(0,Input_Lieferant!$B$9:$B$158,-1),"",A694+1),A694),"")</f>
        <v>32</v>
      </c>
      <c r="B695" s="164"/>
      <c r="C695" s="158" t="str">
        <f t="shared" si="20"/>
        <v>001</v>
      </c>
      <c r="D695" s="164"/>
      <c r="E695" s="164"/>
      <c r="F695" s="164" t="str">
        <f>IF(A695&lt;&gt;"", IFERROR(ROUND(INDEX(Input_Lieferant!$A$9:$AS$159,MATCH(A695,Input_Lieferant!$B$9:$B$158,0),MATCH(W695,Input_Lieferant!$A$8:$AS$8,0)),2),""), "")&amp;""</f>
        <v>200</v>
      </c>
      <c r="G695" s="164"/>
      <c r="H695" s="164"/>
      <c r="I695" s="164"/>
      <c r="J695" s="164"/>
      <c r="K695" s="164"/>
      <c r="L695" s="164"/>
      <c r="M695" s="164"/>
      <c r="N695" s="164"/>
      <c r="O695" s="164"/>
      <c r="P695" s="164"/>
      <c r="Q695" s="164"/>
      <c r="R695" s="164"/>
      <c r="S695" s="164"/>
      <c r="T695" s="164"/>
      <c r="U695" s="164"/>
      <c r="V695" s="164"/>
      <c r="W695" s="164" t="str">
        <f t="shared" si="21"/>
        <v>V_BEWERTUNGSPREIS</v>
      </c>
      <c r="X695" s="164"/>
      <c r="Y695" s="164"/>
      <c r="Z695" s="164"/>
      <c r="AA695" s="164"/>
      <c r="AB695" s="164"/>
      <c r="AC695" s="164"/>
      <c r="AD695" s="164"/>
      <c r="AE695" s="164"/>
      <c r="AF695" s="164"/>
      <c r="AG695" s="164"/>
      <c r="AH695" s="164"/>
    </row>
    <row r="696" spans="1:34" x14ac:dyDescent="0.4">
      <c r="A696" s="164">
        <f>IFERROR(IF(AND(A674=A675,A675=A676,A676=A677,A677=A678,A678=A679,A679=A680,A680=A681,A681=A682,A682=A683,A683=A684,A684=A685,A685=A686,A686=A687,A687=A688,A688=A689,A689=A690,A690=A691,A691=A692,A692=A693,A693=A694,A694=A695),IF(A695+1&gt;MATCH(0,Input_Lieferant!$B$9:$B$158,-1),"",A695+1),A695),"")</f>
        <v>32</v>
      </c>
      <c r="B696" s="164"/>
      <c r="C696" s="158" t="str">
        <f t="shared" si="20"/>
        <v>001</v>
      </c>
      <c r="D696" s="164"/>
      <c r="E696" s="164"/>
      <c r="F696" s="164" t="str">
        <f>IF(A696&lt;&gt;"", _xlfn.IFNA(INDEX(Input_Lieferant!$A$9:$AS$159,MATCH(A696,Input_Lieferant!$B$9:$B$158,0),MATCH(W696,Input_Lieferant!$A$8:$AS$8,0)),""), "")&amp;""</f>
        <v>CHF</v>
      </c>
      <c r="G696" s="164"/>
      <c r="H696" s="164"/>
      <c r="I696" s="164"/>
      <c r="J696" s="164"/>
      <c r="K696" s="164"/>
      <c r="L696" s="164"/>
      <c r="M696" s="164"/>
      <c r="N696" s="164"/>
      <c r="O696" s="164"/>
      <c r="P696" s="164"/>
      <c r="Q696" s="164"/>
      <c r="R696" s="164"/>
      <c r="S696" s="164"/>
      <c r="T696" s="164"/>
      <c r="U696" s="164"/>
      <c r="V696" s="164"/>
      <c r="W696" s="164" t="str">
        <f t="shared" si="21"/>
        <v>V_WAEHRUNG</v>
      </c>
      <c r="X696" s="164"/>
      <c r="Y696" s="164"/>
      <c r="Z696" s="164"/>
      <c r="AA696" s="164"/>
      <c r="AB696" s="164"/>
      <c r="AC696" s="164"/>
      <c r="AD696" s="164"/>
      <c r="AE696" s="164"/>
      <c r="AF696" s="164"/>
      <c r="AG696" s="164"/>
      <c r="AH696" s="164"/>
    </row>
    <row r="697" spans="1:34" x14ac:dyDescent="0.4">
      <c r="A697" s="164">
        <f>IFERROR(IF(AND(A675=A676,A676=A677,A677=A678,A678=A679,A679=A680,A680=A681,A681=A682,A682=A683,A683=A684,A684=A685,A685=A686,A686=A687,A687=A688,A688=A689,A689=A690,A690=A691,A691=A692,A692=A693,A693=A694,A694=A695,A695=A696),IF(A696+1&gt;MATCH(0,Input_Lieferant!$B$9:$B$158,-1),"",A696+1),A696),"")</f>
        <v>32</v>
      </c>
      <c r="B697" s="164"/>
      <c r="C697" s="158" t="str">
        <f t="shared" si="20"/>
        <v>001</v>
      </c>
      <c r="D697" s="164"/>
      <c r="E697" s="164"/>
      <c r="F697" s="164" t="str">
        <f>IF(A697&lt;&gt;"", _xlfn.IFNA(INDEX(Input_Lieferant!$A$9:$AS$159,MATCH(A697,Input_Lieferant!$B$9:$B$158,0),MATCH(W697,Input_Lieferant!$A$8:$AS$8,0)),""), "")&amp;""</f>
        <v>1</v>
      </c>
      <c r="G697" s="164"/>
      <c r="H697" s="164"/>
      <c r="I697" s="164"/>
      <c r="J697" s="164"/>
      <c r="K697" s="164"/>
      <c r="L697" s="164"/>
      <c r="M697" s="164"/>
      <c r="N697" s="164"/>
      <c r="O697" s="164"/>
      <c r="P697" s="164"/>
      <c r="Q697" s="164"/>
      <c r="R697" s="164"/>
      <c r="S697" s="164"/>
      <c r="T697" s="164"/>
      <c r="U697" s="164"/>
      <c r="V697" s="164"/>
      <c r="W697" s="164" t="str">
        <f t="shared" si="21"/>
        <v>V_PREISEINHEIT</v>
      </c>
      <c r="X697" s="164"/>
      <c r="Y697" s="164"/>
      <c r="Z697" s="164"/>
      <c r="AA697" s="164"/>
      <c r="AB697" s="164"/>
      <c r="AC697" s="164"/>
      <c r="AD697" s="164"/>
      <c r="AE697" s="164"/>
      <c r="AF697" s="164"/>
      <c r="AG697" s="164"/>
      <c r="AH697" s="164"/>
    </row>
    <row r="698" spans="1:34" x14ac:dyDescent="0.4">
      <c r="A698" s="164">
        <f>IFERROR(IF(AND(A676=A677,A677=A678,A678=A679,A679=A680,A680=A681,A681=A682,A682=A683,A683=A684,A684=A685,A685=A686,A686=A687,A687=A688,A688=A689,A689=A690,A690=A691,A691=A692,A692=A693,A693=A694,A694=A695,A695=A696,A696=A697),IF(A697+1&gt;MATCH(0,Input_Lieferant!$B$9:$B$158,-1),"",A697+1),A697),"")</f>
        <v>32</v>
      </c>
      <c r="B698" s="164"/>
      <c r="C698" s="158" t="str">
        <f t="shared" si="20"/>
        <v>001</v>
      </c>
      <c r="D698" s="164"/>
      <c r="E698" s="164"/>
      <c r="F698" s="164">
        <f ca="1">IF(A698&lt;&gt;"",NOW(),"")</f>
        <v>45712.652886805554</v>
      </c>
      <c r="G698" s="164"/>
      <c r="H698" s="164"/>
      <c r="I698" s="164"/>
      <c r="J698" s="164"/>
      <c r="K698" s="164"/>
      <c r="L698" s="164"/>
      <c r="M698" s="164"/>
      <c r="N698" s="164"/>
      <c r="O698" s="164"/>
      <c r="P698" s="164"/>
      <c r="Q698" s="164"/>
      <c r="R698" s="164"/>
      <c r="S698" s="164"/>
      <c r="T698" s="164"/>
      <c r="U698" s="164"/>
      <c r="V698" s="164"/>
      <c r="W698" s="164" t="str">
        <f t="shared" si="21"/>
        <v>V_GUELTIGAB</v>
      </c>
      <c r="X698" s="164"/>
      <c r="Y698" s="164"/>
      <c r="Z698" s="164"/>
      <c r="AA698" s="164"/>
      <c r="AB698" s="164"/>
      <c r="AC698" s="164"/>
      <c r="AD698" s="164"/>
      <c r="AE698" s="164"/>
      <c r="AF698" s="164"/>
      <c r="AG698" s="164"/>
      <c r="AH698" s="164"/>
    </row>
    <row r="699" spans="1:34" x14ac:dyDescent="0.4">
      <c r="A699" s="164">
        <f>IFERROR(IF(AND(A677=A678,A678=A679,A679=A680,A680=A681,A681=A682,A682=A683,A683=A684,A684=A685,A685=A686,A686=A687,A687=A688,A688=A689,A689=A690,A690=A691,A691=A692,A692=A693,A693=A694,A694=A695,A695=A696,A696=A697,A697=A698),IF(A698+1&gt;MATCH(0,Input_Lieferant!$B$9:$B$158,-1),"",A698+1),A698),"")</f>
        <v>32</v>
      </c>
      <c r="B699" s="164"/>
      <c r="C699" s="158" t="str">
        <f t="shared" si="20"/>
        <v>001</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V_MIET_RELEVANZ</v>
      </c>
      <c r="X699" s="164"/>
      <c r="Y699" s="164"/>
      <c r="Z699" s="164"/>
      <c r="AA699" s="164"/>
      <c r="AB699" s="164"/>
      <c r="AC699" s="164"/>
      <c r="AD699" s="164"/>
      <c r="AE699" s="164"/>
      <c r="AF699" s="164"/>
      <c r="AG699" s="164"/>
      <c r="AH699" s="164"/>
    </row>
    <row r="700" spans="1:34" x14ac:dyDescent="0.4">
      <c r="A700" s="164">
        <f>IFERROR(IF(AND(A678=A679,A679=A680,A680=A681,A681=A682,A682=A683,A683=A684,A684=A685,A685=A686,A686=A687,A687=A688,A688=A689,A689=A690,A690=A691,A691=A692,A692=A693,A693=A694,A694=A695,A695=A696,A696=A697,A697=A698,A698=A699),IF(A699+1&gt;MATCH(0,Input_Lieferant!$B$9:$B$158,-1),"",A699+1),A699),"")</f>
        <v>32</v>
      </c>
      <c r="B700" s="164"/>
      <c r="C700" s="158" t="str">
        <f t="shared" si="20"/>
        <v>001</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V_NACHSCHUBKLASSE</v>
      </c>
      <c r="X700" s="164"/>
      <c r="Y700" s="164"/>
      <c r="Z700" s="164"/>
      <c r="AA700" s="164"/>
      <c r="AB700" s="164"/>
      <c r="AC700" s="164"/>
      <c r="AD700" s="164"/>
      <c r="AE700" s="164"/>
      <c r="AF700" s="164"/>
      <c r="AG700" s="164"/>
      <c r="AH700" s="164"/>
    </row>
    <row r="701" spans="1:34" x14ac:dyDescent="0.4">
      <c r="A701" s="164">
        <f>IFERROR(IF(AND(A679=A680,A680=A681,A681=A682,A682=A683,A683=A684,A684=A685,A685=A686,A686=A687,A687=A688,A688=A689,A689=A690,A690=A691,A691=A692,A692=A693,A693=A694,A694=A695,A695=A696,A696=A697,A697=A698,A698=A699,A699=A700),IF(A700+1&gt;MATCH(0,Input_Lieferant!$B$9:$B$158,-1),"",A700+1),A700),"")</f>
        <v>32</v>
      </c>
      <c r="B701" s="164"/>
      <c r="C701" s="158" t="str">
        <f t="shared" si="20"/>
        <v>001</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V_LAGERFAEHIGKEIT</v>
      </c>
      <c r="X701" s="164"/>
      <c r="Y701" s="164"/>
      <c r="Z701" s="164"/>
      <c r="AA701" s="164"/>
      <c r="AB701" s="164"/>
      <c r="AC701" s="164"/>
      <c r="AD701" s="164"/>
      <c r="AE701" s="164"/>
      <c r="AF701" s="164"/>
      <c r="AG701" s="164"/>
      <c r="AH701" s="164"/>
    </row>
    <row r="702" spans="1:34" x14ac:dyDescent="0.4">
      <c r="A702" s="164">
        <f>IFERROR(IF(AND(A680=A681,A681=A682,A682=A683,A683=A684,A684=A685,A685=A686,A686=A687,A687=A688,A688=A689,A689=A690,A690=A691,A691=A692,A692=A693,A693=A694,A694=A695,A695=A696,A696=A697,A697=A698,A698=A699,A699=A700,A700=A701),IF(A701+1&gt;MATCH(0,Input_Lieferant!$B$9:$B$158,-1),"",A701+1),A701),"")</f>
        <v>32</v>
      </c>
      <c r="B702" s="164"/>
      <c r="C702" s="158" t="str">
        <f t="shared" si="20"/>
        <v>001</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V_BETRIEBSMITTEL</v>
      </c>
      <c r="X702" s="164"/>
      <c r="Y702" s="164"/>
      <c r="Z702" s="164"/>
      <c r="AA702" s="164"/>
      <c r="AB702" s="164"/>
      <c r="AC702" s="164"/>
      <c r="AD702" s="164"/>
      <c r="AE702" s="164"/>
      <c r="AF702" s="164"/>
      <c r="AG702" s="164"/>
      <c r="AH702" s="164"/>
    </row>
    <row r="703" spans="1:34" x14ac:dyDescent="0.4">
      <c r="A703" s="164">
        <f>IFERROR(IF(AND(A681=A682,A682=A683,A683=A684,A684=A685,A685=A686,A686=A687,A687=A688,A688=A689,A689=A690,A690=A691,A691=A692,A692=A693,A693=A694,A694=A695,A695=A696,A696=A697,A697=A698,A698=A699,A699=A700,A700=A701,A701=A702),IF(A702+1&gt;MATCH(0,Input_Lieferant!$B$9:$B$158,-1),"",A702+1),A702),"")</f>
        <v>32</v>
      </c>
      <c r="B703" s="164"/>
      <c r="C703" s="158" t="str">
        <f t="shared" si="20"/>
        <v>001</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V_SONDERBETRIEBSMITTEL_MKZ</v>
      </c>
      <c r="X703" s="164"/>
      <c r="Y703" s="164"/>
      <c r="Z703" s="164"/>
      <c r="AA703" s="164"/>
      <c r="AB703" s="164"/>
      <c r="AC703" s="164"/>
      <c r="AD703" s="164"/>
      <c r="AE703" s="164"/>
      <c r="AF703" s="164"/>
      <c r="AG703" s="164"/>
      <c r="AH703" s="164"/>
    </row>
    <row r="704" spans="1:34" x14ac:dyDescent="0.4">
      <c r="A704" s="164">
        <f>IFERROR(IF(AND(A682=A683,A683=A684,A684=A685,A685=A686,A686=A687,A687=A688,A688=A689,A689=A690,A690=A691,A691=A692,A692=A693,A693=A694,A694=A695,A695=A696,A696=A697,A697=A698,A698=A699,A699=A700,A700=A701,A701=A702,A702=A703),IF(A703+1&gt;MATCH(0,Input_Lieferant!$B$9:$B$158,-1),"",A703+1),A703),"")</f>
        <v>32</v>
      </c>
      <c r="B704" s="164"/>
      <c r="C704" s="158" t="str">
        <f t="shared" si="20"/>
        <v>001</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V_SONDERBETRIEBSMITTEL_PRD</v>
      </c>
      <c r="X704" s="164"/>
      <c r="Y704" s="164"/>
      <c r="Z704" s="164"/>
      <c r="AA704" s="164"/>
      <c r="AB704" s="164"/>
      <c r="AC704" s="164"/>
      <c r="AD704" s="164"/>
      <c r="AE704" s="164"/>
      <c r="AF704" s="164"/>
      <c r="AG704" s="164"/>
      <c r="AH704" s="164"/>
    </row>
    <row r="705" spans="1:34" x14ac:dyDescent="0.4">
      <c r="A705" s="164">
        <f>IFERROR(IF(AND(A683=A684,A684=A685,A685=A686,A686=A687,A687=A688,A688=A689,A689=A690,A690=A691,A691=A692,A692=A693,A693=A694,A694=A695,A695=A696,A696=A697,A697=A698,A698=A699,A699=A700,A700=A701,A701=A702,A702=A703,A703=A704),IF(A704+1&gt;MATCH(0,Input_Lieferant!$B$9:$B$158,-1),"",A704+1),A704),"")</f>
        <v>32</v>
      </c>
      <c r="B705" s="164"/>
      <c r="C705" s="158" t="str">
        <f t="shared" si="20"/>
        <v>001</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V_SONDERBETRIEBSMITTEL_TRP</v>
      </c>
      <c r="X705" s="164"/>
      <c r="Y705" s="164"/>
      <c r="Z705" s="164"/>
      <c r="AA705" s="164"/>
      <c r="AB705" s="164"/>
      <c r="AC705" s="164"/>
      <c r="AD705" s="164"/>
      <c r="AE705" s="164"/>
      <c r="AF705" s="164"/>
      <c r="AG705" s="164"/>
      <c r="AH705" s="164"/>
    </row>
    <row r="706" spans="1:34" x14ac:dyDescent="0.4">
      <c r="A706" s="164">
        <f>IFERROR(IF(AND(A684=A685,A685=A686,A686=A687,A687=A688,A688=A689,A689=A690,A690=A691,A691=A692,A692=A693,A693=A694,A694=A695,A695=A696,A696=A697,A697=A698,A698=A699,A699=A700,A700=A701,A701=A702,A702=A703,A703=A704,A704=A705),IF(A705+1&gt;MATCH(0,Input_Lieferant!$B$9:$B$158,-1),"",A705+1),A705),"")</f>
        <v>33</v>
      </c>
      <c r="B706" s="164"/>
      <c r="C706" s="158" t="str">
        <f t="shared" ref="C706:C769" si="22">IF(A706="","","001")</f>
        <v>001</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V_A_NUMMER</v>
      </c>
      <c r="X706" s="164"/>
      <c r="Y706" s="164"/>
      <c r="Z706" s="164"/>
      <c r="AA706" s="164"/>
      <c r="AB706" s="164"/>
      <c r="AC706" s="164"/>
      <c r="AD706" s="164"/>
      <c r="AE706" s="164"/>
      <c r="AF706" s="164"/>
      <c r="AG706" s="164"/>
      <c r="AH706" s="164"/>
    </row>
    <row r="707" spans="1:34" x14ac:dyDescent="0.4">
      <c r="A707" s="164">
        <f>IFERROR(IF(AND(A685=A686,A686=A687,A687=A688,A688=A689,A689=A690,A690=A691,A691=A692,A692=A693,A693=A694,A694=A695,A695=A696,A696=A697,A697=A698,A698=A699,A699=A700,A700=A701,A701=A702,A702=A703,A703=A704,A704=A705,A705=A706),IF(A706+1&gt;MATCH(0,Input_Lieferant!$B$9:$B$158,-1),"",A706+1),A706),"")</f>
        <v>33</v>
      </c>
      <c r="B707" s="164"/>
      <c r="C707" s="158" t="str">
        <f t="shared" si="22"/>
        <v>001</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V_REVFREMD</v>
      </c>
      <c r="X707" s="164"/>
      <c r="Y707" s="164"/>
      <c r="Z707" s="164"/>
      <c r="AA707" s="164"/>
      <c r="AB707" s="164"/>
      <c r="AC707" s="164"/>
      <c r="AD707" s="164"/>
      <c r="AE707" s="164"/>
      <c r="AF707" s="164"/>
      <c r="AG707" s="164"/>
      <c r="AH707" s="164"/>
    </row>
    <row r="708" spans="1:34" x14ac:dyDescent="0.4">
      <c r="A708" s="164">
        <f>IFERROR(IF(AND(A686=A687,A687=A688,A688=A689,A689=A690,A690=A691,A691=A692,A692=A693,A693=A694,A694=A695,A695=A696,A696=A697,A697=A698,A698=A699,A699=A700,A700=A701,A701=A702,A702=A703,A703=A704,A704=A705,A705=A706,A706=A707),IF(A707+1&gt;MATCH(0,Input_Lieferant!$B$9:$B$158,-1),"",A707+1),A707),"")</f>
        <v>33</v>
      </c>
      <c r="B708" s="164"/>
      <c r="C708" s="158" t="str">
        <f t="shared" si="22"/>
        <v>001</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V_REVEIGEN</v>
      </c>
      <c r="X708" s="164"/>
      <c r="Y708" s="164"/>
      <c r="Z708" s="164"/>
      <c r="AA708" s="164"/>
      <c r="AB708" s="164"/>
      <c r="AC708" s="164"/>
      <c r="AD708" s="164"/>
      <c r="AE708" s="164"/>
      <c r="AF708" s="164"/>
      <c r="AG708" s="164"/>
      <c r="AH708" s="164"/>
    </row>
    <row r="709" spans="1:34" x14ac:dyDescent="0.4">
      <c r="A709" s="164">
        <f>IFERROR(IF(AND(A687=A688,A688=A689,A689=A690,A690=A691,A691=A692,A692=A693,A693=A694,A694=A695,A695=A696,A696=A697,A697=A698,A698=A699,A699=A700,A700=A701,A701=A702,A702=A703,A703=A704,A704=A705,A705=A706,A706=A707,A707=A708),IF(A708+1&gt;MATCH(0,Input_Lieferant!$B$9:$B$158,-1),"",A708+1),A708),"")</f>
        <v>33</v>
      </c>
      <c r="B709" s="164"/>
      <c r="C709" s="158" t="str">
        <f t="shared" si="22"/>
        <v>001</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V_SYSTEMMANAGER</v>
      </c>
      <c r="X709" s="164"/>
      <c r="Y709" s="164"/>
      <c r="Z709" s="164"/>
      <c r="AA709" s="164"/>
      <c r="AB709" s="164"/>
      <c r="AC709" s="164"/>
      <c r="AD709" s="164"/>
      <c r="AE709" s="164"/>
      <c r="AF709" s="164"/>
      <c r="AG709" s="164"/>
      <c r="AH709" s="164"/>
    </row>
    <row r="710" spans="1:34" x14ac:dyDescent="0.4">
      <c r="A710" s="164">
        <f>IFERROR(IF(AND(A688=A689,A689=A690,A690=A691,A691=A692,A692=A693,A693=A694,A694=A695,A695=A696,A696=A697,A697=A698,A698=A699,A699=A700,A700=A701,A701=A702,A702=A703,A703=A704,A704=A705,A705=A706,A706=A707,A707=A708,A708=A709),IF(A709+1&gt;MATCH(0,Input_Lieferant!$B$9:$B$158,-1),"",A709+1),A709),"")</f>
        <v>33</v>
      </c>
      <c r="B710" s="164"/>
      <c r="C710" s="158" t="str">
        <f t="shared" si="22"/>
        <v>001</v>
      </c>
      <c r="D710" s="164"/>
      <c r="E710" s="164"/>
      <c r="F710" s="164" t="str">
        <f>IF(A710&lt;&gt;"", _xlfn.IFNA(INDEX(Grunddaten!$A$9:$S$159,MATCH(A710,Input_Lieferant!$B$9:$B$158,0),MATCH(W710,Grunddaten!$A$8:$M$8,0)),""), "")&amp;""</f>
        <v>U</v>
      </c>
      <c r="G710" s="164"/>
      <c r="H710" s="164"/>
      <c r="I710" s="164"/>
      <c r="J710" s="164"/>
      <c r="K710" s="164"/>
      <c r="L710" s="164"/>
      <c r="M710" s="164"/>
      <c r="N710" s="164"/>
      <c r="O710" s="164"/>
      <c r="P710" s="164"/>
      <c r="Q710" s="164"/>
      <c r="R710" s="164"/>
      <c r="S710" s="164"/>
      <c r="T710" s="164"/>
      <c r="U710" s="164"/>
      <c r="V710" s="164"/>
      <c r="W710" s="164" t="str">
        <f t="shared" si="21"/>
        <v>V_UEBERSETZUNG</v>
      </c>
      <c r="X710" s="164"/>
      <c r="Y710" s="164"/>
      <c r="Z710" s="164"/>
      <c r="AA710" s="164"/>
      <c r="AB710" s="164"/>
      <c r="AC710" s="164"/>
      <c r="AD710" s="164"/>
      <c r="AE710" s="164"/>
      <c r="AF710" s="164"/>
      <c r="AG710" s="164"/>
      <c r="AH710" s="164"/>
    </row>
    <row r="711" spans="1:34" x14ac:dyDescent="0.4">
      <c r="A711" s="164">
        <f>IFERROR(IF(AND(A689=A690,A690=A691,A691=A692,A692=A693,A693=A694,A694=A695,A695=A696,A696=A697,A697=A698,A698=A699,A699=A700,A700=A701,A701=A702,A702=A703,A703=A704,A704=A705,A705=A706,A706=A707,A707=A708,A708=A709,A709=A710),IF(A710+1&gt;MATCH(0,Input_Lieferant!$B$9:$B$158,-1),"",A710+1),A710),"")</f>
        <v>33</v>
      </c>
      <c r="B711" s="164"/>
      <c r="C711" s="158" t="str">
        <f t="shared" si="22"/>
        <v>001</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V_KENNZIFFER</v>
      </c>
      <c r="X711" s="164"/>
      <c r="Y711" s="164"/>
      <c r="Z711" s="164"/>
      <c r="AA711" s="164"/>
      <c r="AB711" s="164"/>
      <c r="AC711" s="164"/>
      <c r="AD711" s="164"/>
      <c r="AE711" s="164"/>
      <c r="AF711" s="164"/>
      <c r="AG711" s="164"/>
      <c r="AH711" s="164"/>
    </row>
    <row r="712" spans="1:34" x14ac:dyDescent="0.4">
      <c r="A712" s="164">
        <f>IFERROR(IF(AND(A690=A691,A691=A692,A692=A693,A693=A694,A694=A695,A695=A696,A696=A697,A697=A698,A698=A699,A699=A700,A700=A701,A701=A702,A702=A703,A703=A704,A704=A705,A705=A706,A706=A707,A707=A708,A708=A709,A709=A710,A710=A711),IF(A711+1&gt;MATCH(0,Input_Lieferant!$B$9:$B$158,-1),"",A711+1),A711),"")</f>
        <v>33</v>
      </c>
      <c r="B712" s="164"/>
      <c r="C712" s="158" t="str">
        <f t="shared" si="22"/>
        <v>001</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V_NEXT_HIGHER</v>
      </c>
      <c r="X712" s="164"/>
      <c r="Y712" s="164"/>
      <c r="Z712" s="164"/>
      <c r="AA712" s="164"/>
      <c r="AB712" s="164"/>
      <c r="AC712" s="164"/>
      <c r="AD712" s="164"/>
      <c r="AE712" s="164"/>
      <c r="AF712" s="164"/>
      <c r="AG712" s="164"/>
      <c r="AH712" s="164"/>
    </row>
    <row r="713" spans="1:34" x14ac:dyDescent="0.4">
      <c r="A713" s="164">
        <f>IFERROR(IF(AND(A691=A692,A692=A693,A693=A694,A694=A695,A695=A696,A696=A697,A697=A698,A698=A699,A699=A700,A700=A701,A701=A702,A702=A703,A703=A704,A704=A705,A705=A706,A706=A707,A707=A708,A708=A709,A709=A710,A710=A711,A711=A712),IF(A712+1&gt;MATCH(0,Input_Lieferant!$B$9:$B$158,-1),"",A712+1),A712),"")</f>
        <v>33</v>
      </c>
      <c r="B713" s="164"/>
      <c r="C713" s="158" t="str">
        <f t="shared" si="22"/>
        <v>001</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V_ZERTFLUG</v>
      </c>
      <c r="X713" s="164"/>
      <c r="Y713" s="164"/>
      <c r="Z713" s="164"/>
      <c r="AA713" s="164"/>
      <c r="AB713" s="164"/>
      <c r="AC713" s="164"/>
      <c r="AD713" s="164"/>
      <c r="AE713" s="164"/>
      <c r="AF713" s="164"/>
      <c r="AG713" s="164"/>
      <c r="AH713" s="164"/>
    </row>
    <row r="714" spans="1:34" x14ac:dyDescent="0.4">
      <c r="A714" s="164">
        <f>IFERROR(IF(AND(A692=A693,A693=A694,A694=A695,A695=A696,A696=A697,A697=A698,A698=A699,A699=A700,A700=A701,A701=A702,A702=A703,A703=A704,A704=A705,A705=A706,A706=A707,A707=A708,A708=A709,A709=A710,A710=A711,A711=A712,A712=A713),IF(A713+1&gt;MATCH(0,Input_Lieferant!$B$9:$B$158,-1),"",A713+1),A713),"")</f>
        <v>33</v>
      </c>
      <c r="B714" s="164"/>
      <c r="C714" s="158" t="str">
        <f t="shared" si="22"/>
        <v>001</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V_APM</v>
      </c>
      <c r="X714" s="164"/>
      <c r="Y714" s="164"/>
      <c r="Z714" s="164"/>
      <c r="AA714" s="164"/>
      <c r="AB714" s="164"/>
      <c r="AC714" s="164"/>
      <c r="AD714" s="164"/>
      <c r="AE714" s="164"/>
      <c r="AF714" s="164"/>
      <c r="AG714" s="164"/>
      <c r="AH714" s="164"/>
    </row>
    <row r="715" spans="1:34" x14ac:dyDescent="0.4">
      <c r="A715" s="164">
        <f>IFERROR(IF(AND(A693=A694,A694=A695,A695=A696,A696=A697,A697=A698,A698=A699,A699=A700,A700=A701,A701=A702,A702=A703,A703=A704,A704=A705,A705=A706,A706=A707,A707=A708,A708=A709,A709=A710,A710=A711,A711=A712,A712=A713,A713=A714),IF(A714+1&gt;MATCH(0,Input_Lieferant!$B$9:$B$158,-1),"",A714+1),A714),"")</f>
        <v>33</v>
      </c>
      <c r="B715" s="164"/>
      <c r="C715" s="158" t="str">
        <f t="shared" si="22"/>
        <v>001</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V_CHEOPS</v>
      </c>
      <c r="X715" s="164"/>
      <c r="Y715" s="164"/>
      <c r="Z715" s="164"/>
      <c r="AA715" s="164"/>
      <c r="AB715" s="164"/>
      <c r="AC715" s="164"/>
      <c r="AD715" s="164"/>
      <c r="AE715" s="164"/>
      <c r="AF715" s="164"/>
      <c r="AG715" s="164"/>
      <c r="AH715" s="164"/>
    </row>
    <row r="716" spans="1:34" x14ac:dyDescent="0.4">
      <c r="A716" s="164">
        <f>IFERROR(IF(AND(A694=A695,A695=A696,A696=A697,A697=A698,A698=A699,A699=A700,A700=A701,A701=A702,A702=A703,A703=A704,A704=A705,A705=A706,A706=A707,A707=A708,A708=A709,A709=A710,A710=A711,A711=A712,A712=A713,A713=A714,A714=A715),IF(A715+1&gt;MATCH(0,Input_Lieferant!$B$9:$B$158,-1),"",A715+1),A715),"")</f>
        <v>33</v>
      </c>
      <c r="B716" s="164"/>
      <c r="C716" s="158" t="str">
        <f t="shared" si="22"/>
        <v>001</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V_SVSAA</v>
      </c>
      <c r="X716" s="164"/>
      <c r="Y716" s="164"/>
      <c r="Z716" s="164"/>
      <c r="AA716" s="164"/>
      <c r="AB716" s="164"/>
      <c r="AC716" s="164"/>
      <c r="AD716" s="164"/>
      <c r="AE716" s="164"/>
      <c r="AF716" s="164"/>
      <c r="AG716" s="164"/>
      <c r="AH716" s="164"/>
    </row>
    <row r="717" spans="1:34" x14ac:dyDescent="0.4">
      <c r="A717" s="164">
        <f>IFERROR(IF(AND(A695=A696,A696=A697,A697=A698,A698=A699,A699=A700,A700=A701,A701=A702,A702=A703,A703=A704,A704=A705,A705=A706,A706=A707,A707=A708,A708=A709,A709=A710,A710=A711,A711=A712,A712=A713,A713=A714,A714=A715,A715=A716),IF(A716+1&gt;MATCH(0,Input_Lieferant!$B$9:$B$158,-1),"",A716+1),A716),"")</f>
        <v>33</v>
      </c>
      <c r="B717" s="164"/>
      <c r="C717" s="158" t="str">
        <f t="shared" si="22"/>
        <v>001</v>
      </c>
      <c r="D717" s="164"/>
      <c r="E717" s="164"/>
      <c r="F717" s="164" t="str">
        <f>IF(A717&lt;&gt;"", IFERROR(ROUND(INDEX(Input_Lieferant!$A$9:$AS$159,MATCH(A717,Input_Lieferant!$B$9:$B$158,0),MATCH(W717,Input_Lieferant!$A$8:$AS$8,0)),2),""), "")&amp;""</f>
        <v>200</v>
      </c>
      <c r="G717" s="164"/>
      <c r="H717" s="164"/>
      <c r="I717" s="164"/>
      <c r="J717" s="164"/>
      <c r="K717" s="164"/>
      <c r="L717" s="164"/>
      <c r="M717" s="164"/>
      <c r="N717" s="164"/>
      <c r="O717" s="164"/>
      <c r="P717" s="164"/>
      <c r="Q717" s="164"/>
      <c r="R717" s="164"/>
      <c r="S717" s="164"/>
      <c r="T717" s="164"/>
      <c r="U717" s="164"/>
      <c r="V717" s="164"/>
      <c r="W717" s="164" t="str">
        <f t="shared" si="21"/>
        <v>V_BEWERTUNGSPREIS</v>
      </c>
      <c r="X717" s="164"/>
      <c r="Y717" s="164"/>
      <c r="Z717" s="164"/>
      <c r="AA717" s="164"/>
      <c r="AB717" s="164"/>
      <c r="AC717" s="164"/>
      <c r="AD717" s="164"/>
      <c r="AE717" s="164"/>
      <c r="AF717" s="164"/>
      <c r="AG717" s="164"/>
      <c r="AH717" s="164"/>
    </row>
    <row r="718" spans="1:34" x14ac:dyDescent="0.4">
      <c r="A718" s="164">
        <f>IFERROR(IF(AND(A696=A697,A697=A698,A698=A699,A699=A700,A700=A701,A701=A702,A702=A703,A703=A704,A704=A705,A705=A706,A706=A707,A707=A708,A708=A709,A709=A710,A710=A711,A711=A712,A712=A713,A713=A714,A714=A715,A715=A716,A716=A717),IF(A717+1&gt;MATCH(0,Input_Lieferant!$B$9:$B$158,-1),"",A717+1),A717),"")</f>
        <v>33</v>
      </c>
      <c r="B718" s="164"/>
      <c r="C718" s="158" t="str">
        <f t="shared" si="22"/>
        <v>001</v>
      </c>
      <c r="D718" s="164"/>
      <c r="E718" s="164"/>
      <c r="F718" s="164" t="str">
        <f>IF(A718&lt;&gt;"", _xlfn.IFNA(INDEX(Input_Lieferant!$A$9:$AS$159,MATCH(A718,Input_Lieferant!$B$9:$B$158,0),MATCH(W718,Input_Lieferant!$A$8:$AS$8,0)),""), "")&amp;""</f>
        <v>CHF</v>
      </c>
      <c r="G718" s="164"/>
      <c r="H718" s="164"/>
      <c r="I718" s="164"/>
      <c r="J718" s="164"/>
      <c r="K718" s="164"/>
      <c r="L718" s="164"/>
      <c r="M718" s="164"/>
      <c r="N718" s="164"/>
      <c r="O718" s="164"/>
      <c r="P718" s="164"/>
      <c r="Q718" s="164"/>
      <c r="R718" s="164"/>
      <c r="S718" s="164"/>
      <c r="T718" s="164"/>
      <c r="U718" s="164"/>
      <c r="V718" s="164"/>
      <c r="W718" s="164" t="str">
        <f t="shared" si="21"/>
        <v>V_WAEHRUNG</v>
      </c>
      <c r="X718" s="164"/>
      <c r="Y718" s="164"/>
      <c r="Z718" s="164"/>
      <c r="AA718" s="164"/>
      <c r="AB718" s="164"/>
      <c r="AC718" s="164"/>
      <c r="AD718" s="164"/>
      <c r="AE718" s="164"/>
      <c r="AF718" s="164"/>
      <c r="AG718" s="164"/>
      <c r="AH718" s="164"/>
    </row>
    <row r="719" spans="1:34" x14ac:dyDescent="0.4">
      <c r="A719" s="164">
        <f>IFERROR(IF(AND(A697=A698,A698=A699,A699=A700,A700=A701,A701=A702,A702=A703,A703=A704,A704=A705,A705=A706,A706=A707,A707=A708,A708=A709,A709=A710,A710=A711,A711=A712,A712=A713,A713=A714,A714=A715,A715=A716,A716=A717,A717=A718),IF(A718+1&gt;MATCH(0,Input_Lieferant!$B$9:$B$158,-1),"",A718+1),A718),"")</f>
        <v>33</v>
      </c>
      <c r="B719" s="164"/>
      <c r="C719" s="158" t="str">
        <f t="shared" si="22"/>
        <v>001</v>
      </c>
      <c r="D719" s="164"/>
      <c r="E719" s="164"/>
      <c r="F719" s="164" t="str">
        <f>IF(A719&lt;&gt;"", _xlfn.IFNA(INDEX(Input_Lieferant!$A$9:$AS$159,MATCH(A719,Input_Lieferant!$B$9:$B$158,0),MATCH(W719,Input_Lieferant!$A$8:$AS$8,0)),""), "")&amp;""</f>
        <v>1</v>
      </c>
      <c r="G719" s="164"/>
      <c r="H719" s="164"/>
      <c r="I719" s="164"/>
      <c r="J719" s="164"/>
      <c r="K719" s="164"/>
      <c r="L719" s="164"/>
      <c r="M719" s="164"/>
      <c r="N719" s="164"/>
      <c r="O719" s="164"/>
      <c r="P719" s="164"/>
      <c r="Q719" s="164"/>
      <c r="R719" s="164"/>
      <c r="S719" s="164"/>
      <c r="T719" s="164"/>
      <c r="U719" s="164"/>
      <c r="V719" s="164"/>
      <c r="W719" s="164" t="str">
        <f t="shared" si="21"/>
        <v>V_PREISEINHEIT</v>
      </c>
      <c r="X719" s="164"/>
      <c r="Y719" s="164"/>
      <c r="Z719" s="164"/>
      <c r="AA719" s="164"/>
      <c r="AB719" s="164"/>
      <c r="AC719" s="164"/>
      <c r="AD719" s="164"/>
      <c r="AE719" s="164"/>
      <c r="AF719" s="164"/>
      <c r="AG719" s="164"/>
      <c r="AH719" s="164"/>
    </row>
    <row r="720" spans="1:34" x14ac:dyDescent="0.4">
      <c r="A720" s="164">
        <f>IFERROR(IF(AND(A698=A699,A699=A700,A700=A701,A701=A702,A702=A703,A703=A704,A704=A705,A705=A706,A706=A707,A707=A708,A708=A709,A709=A710,A710=A711,A711=A712,A712=A713,A713=A714,A714=A715,A715=A716,A716=A717,A717=A718,A718=A719),IF(A719+1&gt;MATCH(0,Input_Lieferant!$B$9:$B$158,-1),"",A719+1),A719),"")</f>
        <v>33</v>
      </c>
      <c r="B720" s="164"/>
      <c r="C720" s="158" t="str">
        <f t="shared" si="22"/>
        <v>001</v>
      </c>
      <c r="D720" s="164"/>
      <c r="E720" s="164"/>
      <c r="F720" s="164">
        <f ca="1">IF(A720&lt;&gt;"",NOW(),"")</f>
        <v>45712.652886805554</v>
      </c>
      <c r="G720" s="164"/>
      <c r="H720" s="164"/>
      <c r="I720" s="164"/>
      <c r="J720" s="164"/>
      <c r="K720" s="164"/>
      <c r="L720" s="164"/>
      <c r="M720" s="164"/>
      <c r="N720" s="164"/>
      <c r="O720" s="164"/>
      <c r="P720" s="164"/>
      <c r="Q720" s="164"/>
      <c r="R720" s="164"/>
      <c r="S720" s="164"/>
      <c r="T720" s="164"/>
      <c r="U720" s="164"/>
      <c r="V720" s="164"/>
      <c r="W720" s="164" t="str">
        <f t="shared" si="21"/>
        <v>V_GUELTIGAB</v>
      </c>
      <c r="X720" s="164"/>
      <c r="Y720" s="164"/>
      <c r="Z720" s="164"/>
      <c r="AA720" s="164"/>
      <c r="AB720" s="164"/>
      <c r="AC720" s="164"/>
      <c r="AD720" s="164"/>
      <c r="AE720" s="164"/>
      <c r="AF720" s="164"/>
      <c r="AG720" s="164"/>
      <c r="AH720" s="164"/>
    </row>
    <row r="721" spans="1:34" x14ac:dyDescent="0.4">
      <c r="A721" s="164">
        <f>IFERROR(IF(AND(A699=A700,A700=A701,A701=A702,A702=A703,A703=A704,A704=A705,A705=A706,A706=A707,A707=A708,A708=A709,A709=A710,A710=A711,A711=A712,A712=A713,A713=A714,A714=A715,A715=A716,A716=A717,A717=A718,A718=A719,A719=A720),IF(A720+1&gt;MATCH(0,Input_Lieferant!$B$9:$B$158,-1),"",A720+1),A720),"")</f>
        <v>33</v>
      </c>
      <c r="B721" s="164"/>
      <c r="C721" s="158" t="str">
        <f t="shared" si="22"/>
        <v>001</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V_MIET_RELEVANZ</v>
      </c>
      <c r="X721" s="164"/>
      <c r="Y721" s="164"/>
      <c r="Z721" s="164"/>
      <c r="AA721" s="164"/>
      <c r="AB721" s="164"/>
      <c r="AC721" s="164"/>
      <c r="AD721" s="164"/>
      <c r="AE721" s="164"/>
      <c r="AF721" s="164"/>
      <c r="AG721" s="164"/>
      <c r="AH721" s="164"/>
    </row>
    <row r="722" spans="1:34" x14ac:dyDescent="0.4">
      <c r="A722" s="164">
        <f>IFERROR(IF(AND(A700=A701,A701=A702,A702=A703,A703=A704,A704=A705,A705=A706,A706=A707,A707=A708,A708=A709,A709=A710,A710=A711,A711=A712,A712=A713,A713=A714,A714=A715,A715=A716,A716=A717,A717=A718,A718=A719,A719=A720,A720=A721),IF(A721+1&gt;MATCH(0,Input_Lieferant!$B$9:$B$158,-1),"",A721+1),A721),"")</f>
        <v>33</v>
      </c>
      <c r="B722" s="164"/>
      <c r="C722" s="158" t="str">
        <f t="shared" si="22"/>
        <v>001</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V_NACHSCHUBKLASSE</v>
      </c>
      <c r="X722" s="164"/>
      <c r="Y722" s="164"/>
      <c r="Z722" s="164"/>
      <c r="AA722" s="164"/>
      <c r="AB722" s="164"/>
      <c r="AC722" s="164"/>
      <c r="AD722" s="164"/>
      <c r="AE722" s="164"/>
      <c r="AF722" s="164"/>
      <c r="AG722" s="164"/>
      <c r="AH722" s="164"/>
    </row>
    <row r="723" spans="1:34" x14ac:dyDescent="0.4">
      <c r="A723" s="164">
        <f>IFERROR(IF(AND(A701=A702,A702=A703,A703=A704,A704=A705,A705=A706,A706=A707,A707=A708,A708=A709,A709=A710,A710=A711,A711=A712,A712=A713,A713=A714,A714=A715,A715=A716,A716=A717,A717=A718,A718=A719,A719=A720,A720=A721,A721=A722),IF(A722+1&gt;MATCH(0,Input_Lieferant!$B$9:$B$158,-1),"",A722+1),A722),"")</f>
        <v>33</v>
      </c>
      <c r="B723" s="164"/>
      <c r="C723" s="158" t="str">
        <f t="shared" si="22"/>
        <v>001</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V_LAGERFAEHIGKEIT</v>
      </c>
      <c r="X723" s="164"/>
      <c r="Y723" s="164"/>
      <c r="Z723" s="164"/>
      <c r="AA723" s="164"/>
      <c r="AB723" s="164"/>
      <c r="AC723" s="164"/>
      <c r="AD723" s="164"/>
      <c r="AE723" s="164"/>
      <c r="AF723" s="164"/>
      <c r="AG723" s="164"/>
      <c r="AH723" s="164"/>
    </row>
    <row r="724" spans="1:34" x14ac:dyDescent="0.4">
      <c r="A724" s="164">
        <f>IFERROR(IF(AND(A702=A703,A703=A704,A704=A705,A705=A706,A706=A707,A707=A708,A708=A709,A709=A710,A710=A711,A711=A712,A712=A713,A713=A714,A714=A715,A715=A716,A716=A717,A717=A718,A718=A719,A719=A720,A720=A721,A721=A722,A722=A723),IF(A723+1&gt;MATCH(0,Input_Lieferant!$B$9:$B$158,-1),"",A723+1),A723),"")</f>
        <v>33</v>
      </c>
      <c r="B724" s="164"/>
      <c r="C724" s="158" t="str">
        <f t="shared" si="22"/>
        <v>001</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V_BETRIEBSMITTEL</v>
      </c>
      <c r="X724" s="164"/>
      <c r="Y724" s="164"/>
      <c r="Z724" s="164"/>
      <c r="AA724" s="164"/>
      <c r="AB724" s="164"/>
      <c r="AC724" s="164"/>
      <c r="AD724" s="164"/>
      <c r="AE724" s="164"/>
      <c r="AF724" s="164"/>
      <c r="AG724" s="164"/>
      <c r="AH724" s="164"/>
    </row>
    <row r="725" spans="1:34" x14ac:dyDescent="0.4">
      <c r="A725" s="164">
        <f>IFERROR(IF(AND(A703=A704,A704=A705,A705=A706,A706=A707,A707=A708,A708=A709,A709=A710,A710=A711,A711=A712,A712=A713,A713=A714,A714=A715,A715=A716,A716=A717,A717=A718,A718=A719,A719=A720,A720=A721,A721=A722,A722=A723,A723=A724),IF(A724+1&gt;MATCH(0,Input_Lieferant!$B$9:$B$158,-1),"",A724+1),A724),"")</f>
        <v>33</v>
      </c>
      <c r="B725" s="164"/>
      <c r="C725" s="158" t="str">
        <f t="shared" si="22"/>
        <v>001</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V_SONDERBETRIEBSMITTEL_MKZ</v>
      </c>
      <c r="X725" s="164"/>
      <c r="Y725" s="164"/>
      <c r="Z725" s="164"/>
      <c r="AA725" s="164"/>
      <c r="AB725" s="164"/>
      <c r="AC725" s="164"/>
      <c r="AD725" s="164"/>
      <c r="AE725" s="164"/>
      <c r="AF725" s="164"/>
      <c r="AG725" s="164"/>
      <c r="AH725" s="164"/>
    </row>
    <row r="726" spans="1:34" x14ac:dyDescent="0.4">
      <c r="A726" s="164">
        <f>IFERROR(IF(AND(A704=A705,A705=A706,A706=A707,A707=A708,A708=A709,A709=A710,A710=A711,A711=A712,A712=A713,A713=A714,A714=A715,A715=A716,A716=A717,A717=A718,A718=A719,A719=A720,A720=A721,A721=A722,A722=A723,A723=A724,A724=A725),IF(A725+1&gt;MATCH(0,Input_Lieferant!$B$9:$B$158,-1),"",A725+1),A725),"")</f>
        <v>33</v>
      </c>
      <c r="B726" s="164"/>
      <c r="C726" s="158" t="str">
        <f t="shared" si="22"/>
        <v>001</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V_SONDERBETRIEBSMITTEL_PRD</v>
      </c>
      <c r="X726" s="164"/>
      <c r="Y726" s="164"/>
      <c r="Z726" s="164"/>
      <c r="AA726" s="164"/>
      <c r="AB726" s="164"/>
      <c r="AC726" s="164"/>
      <c r="AD726" s="164"/>
      <c r="AE726" s="164"/>
      <c r="AF726" s="164"/>
      <c r="AG726" s="164"/>
      <c r="AH726" s="164"/>
    </row>
    <row r="727" spans="1:34" x14ac:dyDescent="0.4">
      <c r="A727" s="164">
        <f>IFERROR(IF(AND(A705=A706,A706=A707,A707=A708,A708=A709,A709=A710,A710=A711,A711=A712,A712=A713,A713=A714,A714=A715,A715=A716,A716=A717,A717=A718,A718=A719,A719=A720,A720=A721,A721=A722,A722=A723,A723=A724,A724=A725,A725=A726),IF(A726+1&gt;MATCH(0,Input_Lieferant!$B$9:$B$158,-1),"",A726+1),A726),"")</f>
        <v>33</v>
      </c>
      <c r="B727" s="164"/>
      <c r="C727" s="158" t="str">
        <f t="shared" si="22"/>
        <v>001</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V_SONDERBETRIEBSMITTEL_TRP</v>
      </c>
      <c r="X727" s="164"/>
      <c r="Y727" s="164"/>
      <c r="Z727" s="164"/>
      <c r="AA727" s="164"/>
      <c r="AB727" s="164"/>
      <c r="AC727" s="164"/>
      <c r="AD727" s="164"/>
      <c r="AE727" s="164"/>
      <c r="AF727" s="164"/>
      <c r="AG727" s="164"/>
      <c r="AH727" s="164"/>
    </row>
    <row r="728" spans="1:34" x14ac:dyDescent="0.4">
      <c r="A728" s="164">
        <f>IFERROR(IF(AND(A706=A707,A707=A708,A708=A709,A709=A710,A710=A711,A711=A712,A712=A713,A713=A714,A714=A715,A715=A716,A716=A717,A717=A718,A718=A719,A719=A720,A720=A721,A721=A722,A722=A723,A723=A724,A724=A725,A725=A726,A726=A727),IF(A727+1&gt;MATCH(0,Input_Lieferant!$B$9:$B$158,-1),"",A727+1),A727),"")</f>
        <v>34</v>
      </c>
      <c r="B728" s="164"/>
      <c r="C728" s="158" t="str">
        <f t="shared" si="22"/>
        <v>001</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V_A_NUMMER</v>
      </c>
      <c r="X728" s="164"/>
      <c r="Y728" s="164"/>
      <c r="Z728" s="164"/>
      <c r="AA728" s="164"/>
      <c r="AB728" s="164"/>
      <c r="AC728" s="164"/>
      <c r="AD728" s="164"/>
      <c r="AE728" s="164"/>
      <c r="AF728" s="164"/>
      <c r="AG728" s="164"/>
      <c r="AH728" s="164"/>
    </row>
    <row r="729" spans="1:34" x14ac:dyDescent="0.4">
      <c r="A729" s="164">
        <f>IFERROR(IF(AND(A707=A708,A708=A709,A709=A710,A710=A711,A711=A712,A712=A713,A713=A714,A714=A715,A715=A716,A716=A717,A717=A718,A718=A719,A719=A720,A720=A721,A721=A722,A722=A723,A723=A724,A724=A725,A725=A726,A726=A727,A727=A728),IF(A728+1&gt;MATCH(0,Input_Lieferant!$B$9:$B$158,-1),"",A728+1),A728),"")</f>
        <v>34</v>
      </c>
      <c r="B729" s="164"/>
      <c r="C729" s="158" t="str">
        <f t="shared" si="22"/>
        <v>001</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V_REVFREMD</v>
      </c>
      <c r="X729" s="164"/>
      <c r="Y729" s="164"/>
      <c r="Z729" s="164"/>
      <c r="AA729" s="164"/>
      <c r="AB729" s="164"/>
      <c r="AC729" s="164"/>
      <c r="AD729" s="164"/>
      <c r="AE729" s="164"/>
      <c r="AF729" s="164"/>
      <c r="AG729" s="164"/>
      <c r="AH729" s="164"/>
    </row>
    <row r="730" spans="1:34" x14ac:dyDescent="0.4">
      <c r="A730" s="164">
        <f>IFERROR(IF(AND(A708=A709,A709=A710,A710=A711,A711=A712,A712=A713,A713=A714,A714=A715,A715=A716,A716=A717,A717=A718,A718=A719,A719=A720,A720=A721,A721=A722,A722=A723,A723=A724,A724=A725,A725=A726,A726=A727,A727=A728,A728=A729),IF(A729+1&gt;MATCH(0,Input_Lieferant!$B$9:$B$158,-1),"",A729+1),A729),"")</f>
        <v>34</v>
      </c>
      <c r="B730" s="164"/>
      <c r="C730" s="158" t="str">
        <f t="shared" si="22"/>
        <v>001</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V_REVEIGEN</v>
      </c>
      <c r="X730" s="164"/>
      <c r="Y730" s="164"/>
      <c r="Z730" s="164"/>
      <c r="AA730" s="164"/>
      <c r="AB730" s="164"/>
      <c r="AC730" s="164"/>
      <c r="AD730" s="164"/>
      <c r="AE730" s="164"/>
      <c r="AF730" s="164"/>
      <c r="AG730" s="164"/>
      <c r="AH730" s="164"/>
    </row>
    <row r="731" spans="1:34" x14ac:dyDescent="0.4">
      <c r="A731" s="164">
        <f>IFERROR(IF(AND(A709=A710,A710=A711,A711=A712,A712=A713,A713=A714,A714=A715,A715=A716,A716=A717,A717=A718,A718=A719,A719=A720,A720=A721,A721=A722,A722=A723,A723=A724,A724=A725,A725=A726,A726=A727,A727=A728,A728=A729,A729=A730),IF(A730+1&gt;MATCH(0,Input_Lieferant!$B$9:$B$158,-1),"",A730+1),A730),"")</f>
        <v>34</v>
      </c>
      <c r="B731" s="164"/>
      <c r="C731" s="158" t="str">
        <f t="shared" si="22"/>
        <v>001</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V_SYSTEMMANAGER</v>
      </c>
      <c r="X731" s="164"/>
      <c r="Y731" s="164"/>
      <c r="Z731" s="164"/>
      <c r="AA731" s="164"/>
      <c r="AB731" s="164"/>
      <c r="AC731" s="164"/>
      <c r="AD731" s="164"/>
      <c r="AE731" s="164"/>
      <c r="AF731" s="164"/>
      <c r="AG731" s="164"/>
      <c r="AH731" s="164"/>
    </row>
    <row r="732" spans="1:34" x14ac:dyDescent="0.4">
      <c r="A732" s="164">
        <f>IFERROR(IF(AND(A710=A711,A711=A712,A712=A713,A713=A714,A714=A715,A715=A716,A716=A717,A717=A718,A718=A719,A719=A720,A720=A721,A721=A722,A722=A723,A723=A724,A724=A725,A725=A726,A726=A727,A727=A728,A728=A729,A729=A730,A730=A731),IF(A731+1&gt;MATCH(0,Input_Lieferant!$B$9:$B$158,-1),"",A731+1),A731),"")</f>
        <v>34</v>
      </c>
      <c r="B732" s="164"/>
      <c r="C732" s="158" t="str">
        <f t="shared" si="22"/>
        <v>001</v>
      </c>
      <c r="D732" s="164"/>
      <c r="E732" s="164"/>
      <c r="F732" s="164" t="str">
        <f>IF(A732&lt;&gt;"", _xlfn.IFNA(INDEX(Grunddaten!$A$9:$S$159,MATCH(A732,Input_Lieferant!$B$9:$B$158,0),MATCH(W732,Grunddaten!$A$8:$M$8,0)),""), "")&amp;""</f>
        <v>U</v>
      </c>
      <c r="G732" s="164"/>
      <c r="H732" s="164"/>
      <c r="I732" s="164"/>
      <c r="J732" s="164"/>
      <c r="K732" s="164"/>
      <c r="L732" s="164"/>
      <c r="M732" s="164"/>
      <c r="N732" s="164"/>
      <c r="O732" s="164"/>
      <c r="P732" s="164"/>
      <c r="Q732" s="164"/>
      <c r="R732" s="164"/>
      <c r="S732" s="164"/>
      <c r="T732" s="164"/>
      <c r="U732" s="164"/>
      <c r="V732" s="164"/>
      <c r="W732" s="164" t="str">
        <f t="shared" si="23"/>
        <v>V_UEBERSETZUNG</v>
      </c>
      <c r="X732" s="164"/>
      <c r="Y732" s="164"/>
      <c r="Z732" s="164"/>
      <c r="AA732" s="164"/>
      <c r="AB732" s="164"/>
      <c r="AC732" s="164"/>
      <c r="AD732" s="164"/>
      <c r="AE732" s="164"/>
      <c r="AF732" s="164"/>
      <c r="AG732" s="164"/>
      <c r="AH732" s="164"/>
    </row>
    <row r="733" spans="1:34" x14ac:dyDescent="0.4">
      <c r="A733" s="164">
        <f>IFERROR(IF(AND(A711=A712,A712=A713,A713=A714,A714=A715,A715=A716,A716=A717,A717=A718,A718=A719,A719=A720,A720=A721,A721=A722,A722=A723,A723=A724,A724=A725,A725=A726,A726=A727,A727=A728,A728=A729,A729=A730,A730=A731,A731=A732),IF(A732+1&gt;MATCH(0,Input_Lieferant!$B$9:$B$158,-1),"",A732+1),A732),"")</f>
        <v>34</v>
      </c>
      <c r="B733" s="164"/>
      <c r="C733" s="158" t="str">
        <f t="shared" si="22"/>
        <v>001</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V_KENNZIFFER</v>
      </c>
      <c r="X733" s="164"/>
      <c r="Y733" s="164"/>
      <c r="Z733" s="164"/>
      <c r="AA733" s="164"/>
      <c r="AB733" s="164"/>
      <c r="AC733" s="164"/>
      <c r="AD733" s="164"/>
      <c r="AE733" s="164"/>
      <c r="AF733" s="164"/>
      <c r="AG733" s="164"/>
      <c r="AH733" s="164"/>
    </row>
    <row r="734" spans="1:34" x14ac:dyDescent="0.4">
      <c r="A734" s="164">
        <f>IFERROR(IF(AND(A712=A713,A713=A714,A714=A715,A715=A716,A716=A717,A717=A718,A718=A719,A719=A720,A720=A721,A721=A722,A722=A723,A723=A724,A724=A725,A725=A726,A726=A727,A727=A728,A728=A729,A729=A730,A730=A731,A731=A732,A732=A733),IF(A733+1&gt;MATCH(0,Input_Lieferant!$B$9:$B$158,-1),"",A733+1),A733),"")</f>
        <v>34</v>
      </c>
      <c r="B734" s="164"/>
      <c r="C734" s="158" t="str">
        <f t="shared" si="22"/>
        <v>001</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V_NEXT_HIGHER</v>
      </c>
      <c r="X734" s="164"/>
      <c r="Y734" s="164"/>
      <c r="Z734" s="164"/>
      <c r="AA734" s="164"/>
      <c r="AB734" s="164"/>
      <c r="AC734" s="164"/>
      <c r="AD734" s="164"/>
      <c r="AE734" s="164"/>
      <c r="AF734" s="164"/>
      <c r="AG734" s="164"/>
      <c r="AH734" s="164"/>
    </row>
    <row r="735" spans="1:34" x14ac:dyDescent="0.4">
      <c r="A735" s="164">
        <f>IFERROR(IF(AND(A713=A714,A714=A715,A715=A716,A716=A717,A717=A718,A718=A719,A719=A720,A720=A721,A721=A722,A722=A723,A723=A724,A724=A725,A725=A726,A726=A727,A727=A728,A728=A729,A729=A730,A730=A731,A731=A732,A732=A733,A733=A734),IF(A734+1&gt;MATCH(0,Input_Lieferant!$B$9:$B$158,-1),"",A734+1),A734),"")</f>
        <v>34</v>
      </c>
      <c r="B735" s="164"/>
      <c r="C735" s="158" t="str">
        <f t="shared" si="22"/>
        <v>001</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V_ZERTFLUG</v>
      </c>
      <c r="X735" s="164"/>
      <c r="Y735" s="164"/>
      <c r="Z735" s="164"/>
      <c r="AA735" s="164"/>
      <c r="AB735" s="164"/>
      <c r="AC735" s="164"/>
      <c r="AD735" s="164"/>
      <c r="AE735" s="164"/>
      <c r="AF735" s="164"/>
      <c r="AG735" s="164"/>
      <c r="AH735" s="164"/>
    </row>
    <row r="736" spans="1:34" x14ac:dyDescent="0.4">
      <c r="A736" s="164">
        <f>IFERROR(IF(AND(A714=A715,A715=A716,A716=A717,A717=A718,A718=A719,A719=A720,A720=A721,A721=A722,A722=A723,A723=A724,A724=A725,A725=A726,A726=A727,A727=A728,A728=A729,A729=A730,A730=A731,A731=A732,A732=A733,A733=A734,A734=A735),IF(A735+1&gt;MATCH(0,Input_Lieferant!$B$9:$B$158,-1),"",A735+1),A735),"")</f>
        <v>34</v>
      </c>
      <c r="B736" s="164"/>
      <c r="C736" s="158" t="str">
        <f t="shared" si="22"/>
        <v>001</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V_APM</v>
      </c>
      <c r="X736" s="164"/>
      <c r="Y736" s="164"/>
      <c r="Z736" s="164"/>
      <c r="AA736" s="164"/>
      <c r="AB736" s="164"/>
      <c r="AC736" s="164"/>
      <c r="AD736" s="164"/>
      <c r="AE736" s="164"/>
      <c r="AF736" s="164"/>
      <c r="AG736" s="164"/>
      <c r="AH736" s="164"/>
    </row>
    <row r="737" spans="1:34" x14ac:dyDescent="0.4">
      <c r="A737" s="164">
        <f>IFERROR(IF(AND(A715=A716,A716=A717,A717=A718,A718=A719,A719=A720,A720=A721,A721=A722,A722=A723,A723=A724,A724=A725,A725=A726,A726=A727,A727=A728,A728=A729,A729=A730,A730=A731,A731=A732,A732=A733,A733=A734,A734=A735,A735=A736),IF(A736+1&gt;MATCH(0,Input_Lieferant!$B$9:$B$158,-1),"",A736+1),A736),"")</f>
        <v>34</v>
      </c>
      <c r="B737" s="164"/>
      <c r="C737" s="158" t="str">
        <f t="shared" si="22"/>
        <v>001</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V_CHEOPS</v>
      </c>
      <c r="X737" s="164"/>
      <c r="Y737" s="164"/>
      <c r="Z737" s="164"/>
      <c r="AA737" s="164"/>
      <c r="AB737" s="164"/>
      <c r="AC737" s="164"/>
      <c r="AD737" s="164"/>
      <c r="AE737" s="164"/>
      <c r="AF737" s="164"/>
      <c r="AG737" s="164"/>
      <c r="AH737" s="164"/>
    </row>
    <row r="738" spans="1:34" x14ac:dyDescent="0.4">
      <c r="A738" s="164">
        <f>IFERROR(IF(AND(A716=A717,A717=A718,A718=A719,A719=A720,A720=A721,A721=A722,A722=A723,A723=A724,A724=A725,A725=A726,A726=A727,A727=A728,A728=A729,A729=A730,A730=A731,A731=A732,A732=A733,A733=A734,A734=A735,A735=A736,A736=A737),IF(A737+1&gt;MATCH(0,Input_Lieferant!$B$9:$B$158,-1),"",A737+1),A737),"")</f>
        <v>34</v>
      </c>
      <c r="B738" s="164"/>
      <c r="C738" s="158" t="str">
        <f t="shared" si="22"/>
        <v>001</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V_SVSAA</v>
      </c>
      <c r="X738" s="164"/>
      <c r="Y738" s="164"/>
      <c r="Z738" s="164"/>
      <c r="AA738" s="164"/>
      <c r="AB738" s="164"/>
      <c r="AC738" s="164"/>
      <c r="AD738" s="164"/>
      <c r="AE738" s="164"/>
      <c r="AF738" s="164"/>
      <c r="AG738" s="164"/>
      <c r="AH738" s="164"/>
    </row>
    <row r="739" spans="1:34" x14ac:dyDescent="0.4">
      <c r="A739" s="164">
        <f>IFERROR(IF(AND(A717=A718,A718=A719,A719=A720,A720=A721,A721=A722,A722=A723,A723=A724,A724=A725,A725=A726,A726=A727,A727=A728,A728=A729,A729=A730,A730=A731,A731=A732,A732=A733,A733=A734,A734=A735,A735=A736,A736=A737,A737=A738),IF(A738+1&gt;MATCH(0,Input_Lieferant!$B$9:$B$158,-1),"",A738+1),A738),"")</f>
        <v>34</v>
      </c>
      <c r="B739" s="164"/>
      <c r="C739" s="158" t="str">
        <f t="shared" si="22"/>
        <v>001</v>
      </c>
      <c r="D739" s="164"/>
      <c r="E739" s="164"/>
      <c r="F739" s="164" t="str">
        <f>IF(A739&lt;&gt;"", IFERROR(ROUND(INDEX(Input_Lieferant!$A$9:$AS$159,MATCH(A739,Input_Lieferant!$B$9:$B$158,0),MATCH(W739,Input_Lieferant!$A$8:$AS$8,0)),2),""), "")&amp;""</f>
        <v>200</v>
      </c>
      <c r="G739" s="164"/>
      <c r="H739" s="164"/>
      <c r="I739" s="164"/>
      <c r="J739" s="164"/>
      <c r="K739" s="164"/>
      <c r="L739" s="164"/>
      <c r="M739" s="164"/>
      <c r="N739" s="164"/>
      <c r="O739" s="164"/>
      <c r="P739" s="164"/>
      <c r="Q739" s="164"/>
      <c r="R739" s="164"/>
      <c r="S739" s="164"/>
      <c r="T739" s="164"/>
      <c r="U739" s="164"/>
      <c r="V739" s="164"/>
      <c r="W739" s="164" t="str">
        <f t="shared" si="23"/>
        <v>V_BEWERTUNGSPREIS</v>
      </c>
      <c r="X739" s="164"/>
      <c r="Y739" s="164"/>
      <c r="Z739" s="164"/>
      <c r="AA739" s="164"/>
      <c r="AB739" s="164"/>
      <c r="AC739" s="164"/>
      <c r="AD739" s="164"/>
      <c r="AE739" s="164"/>
      <c r="AF739" s="164"/>
      <c r="AG739" s="164"/>
      <c r="AH739" s="164"/>
    </row>
    <row r="740" spans="1:34" x14ac:dyDescent="0.4">
      <c r="A740" s="164">
        <f>IFERROR(IF(AND(A718=A719,A719=A720,A720=A721,A721=A722,A722=A723,A723=A724,A724=A725,A725=A726,A726=A727,A727=A728,A728=A729,A729=A730,A730=A731,A731=A732,A732=A733,A733=A734,A734=A735,A735=A736,A736=A737,A737=A738,A738=A739),IF(A739+1&gt;MATCH(0,Input_Lieferant!$B$9:$B$158,-1),"",A739+1),A739),"")</f>
        <v>34</v>
      </c>
      <c r="B740" s="164"/>
      <c r="C740" s="158" t="str">
        <f t="shared" si="22"/>
        <v>001</v>
      </c>
      <c r="D740" s="164"/>
      <c r="E740" s="164"/>
      <c r="F740" s="164" t="str">
        <f>IF(A740&lt;&gt;"", _xlfn.IFNA(INDEX(Input_Lieferant!$A$9:$AS$159,MATCH(A740,Input_Lieferant!$B$9:$B$158,0),MATCH(W740,Input_Lieferant!$A$8:$AS$8,0)),""), "")&amp;""</f>
        <v>CHF</v>
      </c>
      <c r="G740" s="164"/>
      <c r="H740" s="164"/>
      <c r="I740" s="164"/>
      <c r="J740" s="164"/>
      <c r="K740" s="164"/>
      <c r="L740" s="164"/>
      <c r="M740" s="164"/>
      <c r="N740" s="164"/>
      <c r="O740" s="164"/>
      <c r="P740" s="164"/>
      <c r="Q740" s="164"/>
      <c r="R740" s="164"/>
      <c r="S740" s="164"/>
      <c r="T740" s="164"/>
      <c r="U740" s="164"/>
      <c r="V740" s="164"/>
      <c r="W740" s="164" t="str">
        <f t="shared" si="23"/>
        <v>V_WAEHRUNG</v>
      </c>
      <c r="X740" s="164"/>
      <c r="Y740" s="164"/>
      <c r="Z740" s="164"/>
      <c r="AA740" s="164"/>
      <c r="AB740" s="164"/>
      <c r="AC740" s="164"/>
      <c r="AD740" s="164"/>
      <c r="AE740" s="164"/>
      <c r="AF740" s="164"/>
      <c r="AG740" s="164"/>
      <c r="AH740" s="164"/>
    </row>
    <row r="741" spans="1:34" x14ac:dyDescent="0.4">
      <c r="A741" s="164">
        <f>IFERROR(IF(AND(A719=A720,A720=A721,A721=A722,A722=A723,A723=A724,A724=A725,A725=A726,A726=A727,A727=A728,A728=A729,A729=A730,A730=A731,A731=A732,A732=A733,A733=A734,A734=A735,A735=A736,A736=A737,A737=A738,A738=A739,A739=A740),IF(A740+1&gt;MATCH(0,Input_Lieferant!$B$9:$B$158,-1),"",A740+1),A740),"")</f>
        <v>34</v>
      </c>
      <c r="B741" s="164"/>
      <c r="C741" s="158" t="str">
        <f t="shared" si="22"/>
        <v>001</v>
      </c>
      <c r="D741" s="164"/>
      <c r="E741" s="164"/>
      <c r="F741" s="164" t="str">
        <f>IF(A741&lt;&gt;"", _xlfn.IFNA(INDEX(Input_Lieferant!$A$9:$AS$159,MATCH(A741,Input_Lieferant!$B$9:$B$158,0),MATCH(W741,Input_Lieferant!$A$8:$AS$8,0)),""), "")&amp;""</f>
        <v>1</v>
      </c>
      <c r="G741" s="164"/>
      <c r="H741" s="164"/>
      <c r="I741" s="164"/>
      <c r="J741" s="164"/>
      <c r="K741" s="164"/>
      <c r="L741" s="164"/>
      <c r="M741" s="164"/>
      <c r="N741" s="164"/>
      <c r="O741" s="164"/>
      <c r="P741" s="164"/>
      <c r="Q741" s="164"/>
      <c r="R741" s="164"/>
      <c r="S741" s="164"/>
      <c r="T741" s="164"/>
      <c r="U741" s="164"/>
      <c r="V741" s="164"/>
      <c r="W741" s="164" t="str">
        <f t="shared" si="23"/>
        <v>V_PREISEINHEIT</v>
      </c>
      <c r="X741" s="164"/>
      <c r="Y741" s="164"/>
      <c r="Z741" s="164"/>
      <c r="AA741" s="164"/>
      <c r="AB741" s="164"/>
      <c r="AC741" s="164"/>
      <c r="AD741" s="164"/>
      <c r="AE741" s="164"/>
      <c r="AF741" s="164"/>
      <c r="AG741" s="164"/>
      <c r="AH741" s="164"/>
    </row>
    <row r="742" spans="1:34" x14ac:dyDescent="0.4">
      <c r="A742" s="164">
        <f>IFERROR(IF(AND(A720=A721,A721=A722,A722=A723,A723=A724,A724=A725,A725=A726,A726=A727,A727=A728,A728=A729,A729=A730,A730=A731,A731=A732,A732=A733,A733=A734,A734=A735,A735=A736,A736=A737,A737=A738,A738=A739,A739=A740,A740=A741),IF(A741+1&gt;MATCH(0,Input_Lieferant!$B$9:$B$158,-1),"",A741+1),A741),"")</f>
        <v>34</v>
      </c>
      <c r="B742" s="164"/>
      <c r="C742" s="158" t="str">
        <f t="shared" si="22"/>
        <v>001</v>
      </c>
      <c r="D742" s="164"/>
      <c r="E742" s="164"/>
      <c r="F742" s="164">
        <f ca="1">IF(A742&lt;&gt;"",NOW(),"")</f>
        <v>45712.652886805554</v>
      </c>
      <c r="G742" s="164"/>
      <c r="H742" s="164"/>
      <c r="I742" s="164"/>
      <c r="J742" s="164"/>
      <c r="K742" s="164"/>
      <c r="L742" s="164"/>
      <c r="M742" s="164"/>
      <c r="N742" s="164"/>
      <c r="O742" s="164"/>
      <c r="P742" s="164"/>
      <c r="Q742" s="164"/>
      <c r="R742" s="164"/>
      <c r="S742" s="164"/>
      <c r="T742" s="164"/>
      <c r="U742" s="164"/>
      <c r="V742" s="164"/>
      <c r="W742" s="164" t="str">
        <f t="shared" si="23"/>
        <v>V_GUELTIGAB</v>
      </c>
      <c r="X742" s="164"/>
      <c r="Y742" s="164"/>
      <c r="Z742" s="164"/>
      <c r="AA742" s="164"/>
      <c r="AB742" s="164"/>
      <c r="AC742" s="164"/>
      <c r="AD742" s="164"/>
      <c r="AE742" s="164"/>
      <c r="AF742" s="164"/>
      <c r="AG742" s="164"/>
      <c r="AH742" s="164"/>
    </row>
    <row r="743" spans="1:34" x14ac:dyDescent="0.4">
      <c r="A743" s="164">
        <f>IFERROR(IF(AND(A721=A722,A722=A723,A723=A724,A724=A725,A725=A726,A726=A727,A727=A728,A728=A729,A729=A730,A730=A731,A731=A732,A732=A733,A733=A734,A734=A735,A735=A736,A736=A737,A737=A738,A738=A739,A739=A740,A740=A741,A741=A742),IF(A742+1&gt;MATCH(0,Input_Lieferant!$B$9:$B$158,-1),"",A742+1),A742),"")</f>
        <v>34</v>
      </c>
      <c r="B743" s="164"/>
      <c r="C743" s="158" t="str">
        <f t="shared" si="22"/>
        <v>001</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V_MIET_RELEVANZ</v>
      </c>
      <c r="X743" s="164"/>
      <c r="Y743" s="164"/>
      <c r="Z743" s="164"/>
      <c r="AA743" s="164"/>
      <c r="AB743" s="164"/>
      <c r="AC743" s="164"/>
      <c r="AD743" s="164"/>
      <c r="AE743" s="164"/>
      <c r="AF743" s="164"/>
      <c r="AG743" s="164"/>
      <c r="AH743" s="164"/>
    </row>
    <row r="744" spans="1:34" x14ac:dyDescent="0.4">
      <c r="A744" s="164">
        <f>IFERROR(IF(AND(A722=A723,A723=A724,A724=A725,A725=A726,A726=A727,A727=A728,A728=A729,A729=A730,A730=A731,A731=A732,A732=A733,A733=A734,A734=A735,A735=A736,A736=A737,A737=A738,A738=A739,A739=A740,A740=A741,A741=A742,A742=A743),IF(A743+1&gt;MATCH(0,Input_Lieferant!$B$9:$B$158,-1),"",A743+1),A743),"")</f>
        <v>34</v>
      </c>
      <c r="B744" s="164"/>
      <c r="C744" s="158" t="str">
        <f t="shared" si="22"/>
        <v>001</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V_NACHSCHUBKLASSE</v>
      </c>
      <c r="X744" s="164"/>
      <c r="Y744" s="164"/>
      <c r="Z744" s="164"/>
      <c r="AA744" s="164"/>
      <c r="AB744" s="164"/>
      <c r="AC744" s="164"/>
      <c r="AD744" s="164"/>
      <c r="AE744" s="164"/>
      <c r="AF744" s="164"/>
      <c r="AG744" s="164"/>
      <c r="AH744" s="164"/>
    </row>
    <row r="745" spans="1:34" x14ac:dyDescent="0.4">
      <c r="A745" s="164">
        <f>IFERROR(IF(AND(A723=A724,A724=A725,A725=A726,A726=A727,A727=A728,A728=A729,A729=A730,A730=A731,A731=A732,A732=A733,A733=A734,A734=A735,A735=A736,A736=A737,A737=A738,A738=A739,A739=A740,A740=A741,A741=A742,A742=A743,A743=A744),IF(A744+1&gt;MATCH(0,Input_Lieferant!$B$9:$B$158,-1),"",A744+1),A744),"")</f>
        <v>34</v>
      </c>
      <c r="B745" s="164"/>
      <c r="C745" s="158" t="str">
        <f t="shared" si="22"/>
        <v>001</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V_LAGERFAEHIGKEIT</v>
      </c>
      <c r="X745" s="164"/>
      <c r="Y745" s="164"/>
      <c r="Z745" s="164"/>
      <c r="AA745" s="164"/>
      <c r="AB745" s="164"/>
      <c r="AC745" s="164"/>
      <c r="AD745" s="164"/>
      <c r="AE745" s="164"/>
      <c r="AF745" s="164"/>
      <c r="AG745" s="164"/>
      <c r="AH745" s="164"/>
    </row>
    <row r="746" spans="1:34" x14ac:dyDescent="0.4">
      <c r="A746" s="164">
        <f>IFERROR(IF(AND(A724=A725,A725=A726,A726=A727,A727=A728,A728=A729,A729=A730,A730=A731,A731=A732,A732=A733,A733=A734,A734=A735,A735=A736,A736=A737,A737=A738,A738=A739,A739=A740,A740=A741,A741=A742,A742=A743,A743=A744,A744=A745),IF(A745+1&gt;MATCH(0,Input_Lieferant!$B$9:$B$158,-1),"",A745+1),A745),"")</f>
        <v>34</v>
      </c>
      <c r="B746" s="164"/>
      <c r="C746" s="158" t="str">
        <f t="shared" si="22"/>
        <v>001</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V_BETRIEBSMITTEL</v>
      </c>
      <c r="X746" s="164"/>
      <c r="Y746" s="164"/>
      <c r="Z746" s="164"/>
      <c r="AA746" s="164"/>
      <c r="AB746" s="164"/>
      <c r="AC746" s="164"/>
      <c r="AD746" s="164"/>
      <c r="AE746" s="164"/>
      <c r="AF746" s="164"/>
      <c r="AG746" s="164"/>
      <c r="AH746" s="164"/>
    </row>
    <row r="747" spans="1:34" x14ac:dyDescent="0.4">
      <c r="A747" s="164">
        <f>IFERROR(IF(AND(A725=A726,A726=A727,A727=A728,A728=A729,A729=A730,A730=A731,A731=A732,A732=A733,A733=A734,A734=A735,A735=A736,A736=A737,A737=A738,A738=A739,A739=A740,A740=A741,A741=A742,A742=A743,A743=A744,A744=A745,A745=A746),IF(A746+1&gt;MATCH(0,Input_Lieferant!$B$9:$B$158,-1),"",A746+1),A746),"")</f>
        <v>34</v>
      </c>
      <c r="B747" s="164"/>
      <c r="C747" s="158" t="str">
        <f t="shared" si="22"/>
        <v>001</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V_SONDERBETRIEBSMITTEL_MKZ</v>
      </c>
      <c r="X747" s="164"/>
      <c r="Y747" s="164"/>
      <c r="Z747" s="164"/>
      <c r="AA747" s="164"/>
      <c r="AB747" s="164"/>
      <c r="AC747" s="164"/>
      <c r="AD747" s="164"/>
      <c r="AE747" s="164"/>
      <c r="AF747" s="164"/>
      <c r="AG747" s="164"/>
      <c r="AH747" s="164"/>
    </row>
    <row r="748" spans="1:34" x14ac:dyDescent="0.4">
      <c r="A748" s="164">
        <f>IFERROR(IF(AND(A726=A727,A727=A728,A728=A729,A729=A730,A730=A731,A731=A732,A732=A733,A733=A734,A734=A735,A735=A736,A736=A737,A737=A738,A738=A739,A739=A740,A740=A741,A741=A742,A742=A743,A743=A744,A744=A745,A745=A746,A746=A747),IF(A747+1&gt;MATCH(0,Input_Lieferant!$B$9:$B$158,-1),"",A747+1),A747),"")</f>
        <v>34</v>
      </c>
      <c r="B748" s="164"/>
      <c r="C748" s="158" t="str">
        <f t="shared" si="22"/>
        <v>001</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V_SONDERBETRIEBSMITTEL_PRD</v>
      </c>
      <c r="X748" s="164"/>
      <c r="Y748" s="164"/>
      <c r="Z748" s="164"/>
      <c r="AA748" s="164"/>
      <c r="AB748" s="164"/>
      <c r="AC748" s="164"/>
      <c r="AD748" s="164"/>
      <c r="AE748" s="164"/>
      <c r="AF748" s="164"/>
      <c r="AG748" s="164"/>
      <c r="AH748" s="164"/>
    </row>
    <row r="749" spans="1:34" x14ac:dyDescent="0.4">
      <c r="A749" s="164">
        <f>IFERROR(IF(AND(A727=A728,A728=A729,A729=A730,A730=A731,A731=A732,A732=A733,A733=A734,A734=A735,A735=A736,A736=A737,A737=A738,A738=A739,A739=A740,A740=A741,A741=A742,A742=A743,A743=A744,A744=A745,A745=A746,A746=A747,A747=A748),IF(A748+1&gt;MATCH(0,Input_Lieferant!$B$9:$B$158,-1),"",A748+1),A748),"")</f>
        <v>34</v>
      </c>
      <c r="B749" s="164"/>
      <c r="C749" s="158" t="str">
        <f t="shared" si="22"/>
        <v>001</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V_SONDERBETRIEBSMITTEL_TRP</v>
      </c>
      <c r="X749" s="164"/>
      <c r="Y749" s="164"/>
      <c r="Z749" s="164"/>
      <c r="AA749" s="164"/>
      <c r="AB749" s="164"/>
      <c r="AC749" s="164"/>
      <c r="AD749" s="164"/>
      <c r="AE749" s="164"/>
      <c r="AF749" s="164"/>
      <c r="AG749" s="164"/>
      <c r="AH749" s="164"/>
    </row>
    <row r="750" spans="1:34" x14ac:dyDescent="0.4">
      <c r="A750" s="164">
        <f>IFERROR(IF(AND(A728=A729,A729=A730,A730=A731,A731=A732,A732=A733,A733=A734,A734=A735,A735=A736,A736=A737,A737=A738,A738=A739,A739=A740,A740=A741,A741=A742,A742=A743,A743=A744,A744=A745,A745=A746,A746=A747,A747=A748,A748=A749),IF(A749+1&gt;MATCH(0,Input_Lieferant!$B$9:$B$158,-1),"",A749+1),A749),"")</f>
        <v>35</v>
      </c>
      <c r="B750" s="164"/>
      <c r="C750" s="158" t="str">
        <f t="shared" si="22"/>
        <v>001</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V_A_NUMMER</v>
      </c>
      <c r="X750" s="164"/>
      <c r="Y750" s="164"/>
      <c r="Z750" s="164"/>
      <c r="AA750" s="164"/>
      <c r="AB750" s="164"/>
      <c r="AC750" s="164"/>
      <c r="AD750" s="164"/>
      <c r="AE750" s="164"/>
      <c r="AF750" s="164"/>
      <c r="AG750" s="164"/>
      <c r="AH750" s="164"/>
    </row>
    <row r="751" spans="1:34" x14ac:dyDescent="0.4">
      <c r="A751" s="164">
        <f>IFERROR(IF(AND(A729=A730,A730=A731,A731=A732,A732=A733,A733=A734,A734=A735,A735=A736,A736=A737,A737=A738,A738=A739,A739=A740,A740=A741,A741=A742,A742=A743,A743=A744,A744=A745,A745=A746,A746=A747,A747=A748,A748=A749,A749=A750),IF(A750+1&gt;MATCH(0,Input_Lieferant!$B$9:$B$158,-1),"",A750+1),A750),"")</f>
        <v>35</v>
      </c>
      <c r="B751" s="164"/>
      <c r="C751" s="158" t="str">
        <f t="shared" si="22"/>
        <v>001</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V_REVFREMD</v>
      </c>
      <c r="X751" s="164"/>
      <c r="Y751" s="164"/>
      <c r="Z751" s="164"/>
      <c r="AA751" s="164"/>
      <c r="AB751" s="164"/>
      <c r="AC751" s="164"/>
      <c r="AD751" s="164"/>
      <c r="AE751" s="164"/>
      <c r="AF751" s="164"/>
      <c r="AG751" s="164"/>
      <c r="AH751" s="164"/>
    </row>
    <row r="752" spans="1:34" x14ac:dyDescent="0.4">
      <c r="A752" s="164">
        <f>IFERROR(IF(AND(A730=A731,A731=A732,A732=A733,A733=A734,A734=A735,A735=A736,A736=A737,A737=A738,A738=A739,A739=A740,A740=A741,A741=A742,A742=A743,A743=A744,A744=A745,A745=A746,A746=A747,A747=A748,A748=A749,A749=A750,A750=A751),IF(A751+1&gt;MATCH(0,Input_Lieferant!$B$9:$B$158,-1),"",A751+1),A751),"")</f>
        <v>35</v>
      </c>
      <c r="B752" s="164"/>
      <c r="C752" s="158" t="str">
        <f t="shared" si="22"/>
        <v>001</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V_REVEIGEN</v>
      </c>
      <c r="X752" s="164"/>
      <c r="Y752" s="164"/>
      <c r="Z752" s="164"/>
      <c r="AA752" s="164"/>
      <c r="AB752" s="164"/>
      <c r="AC752" s="164"/>
      <c r="AD752" s="164"/>
      <c r="AE752" s="164"/>
      <c r="AF752" s="164"/>
      <c r="AG752" s="164"/>
      <c r="AH752" s="164"/>
    </row>
    <row r="753" spans="1:34" x14ac:dyDescent="0.4">
      <c r="A753" s="164">
        <f>IFERROR(IF(AND(A731=A732,A732=A733,A733=A734,A734=A735,A735=A736,A736=A737,A737=A738,A738=A739,A739=A740,A740=A741,A741=A742,A742=A743,A743=A744,A744=A745,A745=A746,A746=A747,A747=A748,A748=A749,A749=A750,A750=A751,A751=A752),IF(A752+1&gt;MATCH(0,Input_Lieferant!$B$9:$B$158,-1),"",A752+1),A752),"")</f>
        <v>35</v>
      </c>
      <c r="B753" s="164"/>
      <c r="C753" s="158" t="str">
        <f t="shared" si="22"/>
        <v>001</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V_SYSTEMMANAGER</v>
      </c>
      <c r="X753" s="164"/>
      <c r="Y753" s="164"/>
      <c r="Z753" s="164"/>
      <c r="AA753" s="164"/>
      <c r="AB753" s="164"/>
      <c r="AC753" s="164"/>
      <c r="AD753" s="164"/>
      <c r="AE753" s="164"/>
      <c r="AF753" s="164"/>
      <c r="AG753" s="164"/>
      <c r="AH753" s="164"/>
    </row>
    <row r="754" spans="1:34" x14ac:dyDescent="0.4">
      <c r="A754" s="164">
        <f>IFERROR(IF(AND(A732=A733,A733=A734,A734=A735,A735=A736,A736=A737,A737=A738,A738=A739,A739=A740,A740=A741,A741=A742,A742=A743,A743=A744,A744=A745,A745=A746,A746=A747,A747=A748,A748=A749,A749=A750,A750=A751,A751=A752,A752=A753),IF(A753+1&gt;MATCH(0,Input_Lieferant!$B$9:$B$158,-1),"",A753+1),A753),"")</f>
        <v>35</v>
      </c>
      <c r="B754" s="164"/>
      <c r="C754" s="158" t="str">
        <f t="shared" si="22"/>
        <v>001</v>
      </c>
      <c r="D754" s="164"/>
      <c r="E754" s="164"/>
      <c r="F754" s="164" t="str">
        <f>IF(A754&lt;&gt;"", _xlfn.IFNA(INDEX(Grunddaten!$A$9:$S$159,MATCH(A754,Input_Lieferant!$B$9:$B$158,0),MATCH(W754,Grunddaten!$A$8:$M$8,0)),""), "")&amp;""</f>
        <v>U</v>
      </c>
      <c r="G754" s="164"/>
      <c r="H754" s="164"/>
      <c r="I754" s="164"/>
      <c r="J754" s="164"/>
      <c r="K754" s="164"/>
      <c r="L754" s="164"/>
      <c r="M754" s="164"/>
      <c r="N754" s="164"/>
      <c r="O754" s="164"/>
      <c r="P754" s="164"/>
      <c r="Q754" s="164"/>
      <c r="R754" s="164"/>
      <c r="S754" s="164"/>
      <c r="T754" s="164"/>
      <c r="U754" s="164"/>
      <c r="V754" s="164"/>
      <c r="W754" s="164" t="str">
        <f t="shared" si="23"/>
        <v>V_UEBERSETZUNG</v>
      </c>
      <c r="X754" s="164"/>
      <c r="Y754" s="164"/>
      <c r="Z754" s="164"/>
      <c r="AA754" s="164"/>
      <c r="AB754" s="164"/>
      <c r="AC754" s="164"/>
      <c r="AD754" s="164"/>
      <c r="AE754" s="164"/>
      <c r="AF754" s="164"/>
      <c r="AG754" s="164"/>
      <c r="AH754" s="164"/>
    </row>
    <row r="755" spans="1:34" x14ac:dyDescent="0.4">
      <c r="A755" s="164">
        <f>IFERROR(IF(AND(A733=A734,A734=A735,A735=A736,A736=A737,A737=A738,A738=A739,A739=A740,A740=A741,A741=A742,A742=A743,A743=A744,A744=A745,A745=A746,A746=A747,A747=A748,A748=A749,A749=A750,A750=A751,A751=A752,A752=A753,A753=A754),IF(A754+1&gt;MATCH(0,Input_Lieferant!$B$9:$B$158,-1),"",A754+1),A754),"")</f>
        <v>35</v>
      </c>
      <c r="B755" s="164"/>
      <c r="C755" s="158" t="str">
        <f t="shared" si="22"/>
        <v>001</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V_KENNZIFFER</v>
      </c>
      <c r="X755" s="164"/>
      <c r="Y755" s="164"/>
      <c r="Z755" s="164"/>
      <c r="AA755" s="164"/>
      <c r="AB755" s="164"/>
      <c r="AC755" s="164"/>
      <c r="AD755" s="164"/>
      <c r="AE755" s="164"/>
      <c r="AF755" s="164"/>
      <c r="AG755" s="164"/>
      <c r="AH755" s="164"/>
    </row>
    <row r="756" spans="1:34" x14ac:dyDescent="0.4">
      <c r="A756" s="164">
        <f>IFERROR(IF(AND(A734=A735,A735=A736,A736=A737,A737=A738,A738=A739,A739=A740,A740=A741,A741=A742,A742=A743,A743=A744,A744=A745,A745=A746,A746=A747,A747=A748,A748=A749,A749=A750,A750=A751,A751=A752,A752=A753,A753=A754,A754=A755),IF(A755+1&gt;MATCH(0,Input_Lieferant!$B$9:$B$158,-1),"",A755+1),A755),"")</f>
        <v>35</v>
      </c>
      <c r="B756" s="164"/>
      <c r="C756" s="158" t="str">
        <f t="shared" si="22"/>
        <v>001</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V_NEXT_HIGHER</v>
      </c>
      <c r="X756" s="164"/>
      <c r="Y756" s="164"/>
      <c r="Z756" s="164"/>
      <c r="AA756" s="164"/>
      <c r="AB756" s="164"/>
      <c r="AC756" s="164"/>
      <c r="AD756" s="164"/>
      <c r="AE756" s="164"/>
      <c r="AF756" s="164"/>
      <c r="AG756" s="164"/>
      <c r="AH756" s="164"/>
    </row>
    <row r="757" spans="1:34" x14ac:dyDescent="0.4">
      <c r="A757" s="164">
        <f>IFERROR(IF(AND(A735=A736,A736=A737,A737=A738,A738=A739,A739=A740,A740=A741,A741=A742,A742=A743,A743=A744,A744=A745,A745=A746,A746=A747,A747=A748,A748=A749,A749=A750,A750=A751,A751=A752,A752=A753,A753=A754,A754=A755,A755=A756),IF(A756+1&gt;MATCH(0,Input_Lieferant!$B$9:$B$158,-1),"",A756+1),A756),"")</f>
        <v>35</v>
      </c>
      <c r="B757" s="164"/>
      <c r="C757" s="158" t="str">
        <f t="shared" si="22"/>
        <v>001</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V_ZERTFLUG</v>
      </c>
      <c r="X757" s="164"/>
      <c r="Y757" s="164"/>
      <c r="Z757" s="164"/>
      <c r="AA757" s="164"/>
      <c r="AB757" s="164"/>
      <c r="AC757" s="164"/>
      <c r="AD757" s="164"/>
      <c r="AE757" s="164"/>
      <c r="AF757" s="164"/>
      <c r="AG757" s="164"/>
      <c r="AH757" s="164"/>
    </row>
    <row r="758" spans="1:34" x14ac:dyDescent="0.4">
      <c r="A758" s="164">
        <f>IFERROR(IF(AND(A736=A737,A737=A738,A738=A739,A739=A740,A740=A741,A741=A742,A742=A743,A743=A744,A744=A745,A745=A746,A746=A747,A747=A748,A748=A749,A749=A750,A750=A751,A751=A752,A752=A753,A753=A754,A754=A755,A755=A756,A756=A757),IF(A757+1&gt;MATCH(0,Input_Lieferant!$B$9:$B$158,-1),"",A757+1),A757),"")</f>
        <v>35</v>
      </c>
      <c r="B758" s="164"/>
      <c r="C758" s="158" t="str">
        <f t="shared" si="22"/>
        <v>001</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V_APM</v>
      </c>
      <c r="X758" s="164"/>
      <c r="Y758" s="164"/>
      <c r="Z758" s="164"/>
      <c r="AA758" s="164"/>
      <c r="AB758" s="164"/>
      <c r="AC758" s="164"/>
      <c r="AD758" s="164"/>
      <c r="AE758" s="164"/>
      <c r="AF758" s="164"/>
      <c r="AG758" s="164"/>
      <c r="AH758" s="164"/>
    </row>
    <row r="759" spans="1:34" x14ac:dyDescent="0.4">
      <c r="A759" s="164">
        <f>IFERROR(IF(AND(A737=A738,A738=A739,A739=A740,A740=A741,A741=A742,A742=A743,A743=A744,A744=A745,A745=A746,A746=A747,A747=A748,A748=A749,A749=A750,A750=A751,A751=A752,A752=A753,A753=A754,A754=A755,A755=A756,A756=A757,A757=A758),IF(A758+1&gt;MATCH(0,Input_Lieferant!$B$9:$B$158,-1),"",A758+1),A758),"")</f>
        <v>35</v>
      </c>
      <c r="B759" s="164"/>
      <c r="C759" s="158" t="str">
        <f t="shared" si="22"/>
        <v>001</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V_CHEOPS</v>
      </c>
      <c r="X759" s="164"/>
      <c r="Y759" s="164"/>
      <c r="Z759" s="164"/>
      <c r="AA759" s="164"/>
      <c r="AB759" s="164"/>
      <c r="AC759" s="164"/>
      <c r="AD759" s="164"/>
      <c r="AE759" s="164"/>
      <c r="AF759" s="164"/>
      <c r="AG759" s="164"/>
      <c r="AH759" s="164"/>
    </row>
    <row r="760" spans="1:34" x14ac:dyDescent="0.4">
      <c r="A760" s="164">
        <f>IFERROR(IF(AND(A738=A739,A739=A740,A740=A741,A741=A742,A742=A743,A743=A744,A744=A745,A745=A746,A746=A747,A747=A748,A748=A749,A749=A750,A750=A751,A751=A752,A752=A753,A753=A754,A754=A755,A755=A756,A756=A757,A757=A758,A758=A759),IF(A759+1&gt;MATCH(0,Input_Lieferant!$B$9:$B$158,-1),"",A759+1),A759),"")</f>
        <v>35</v>
      </c>
      <c r="B760" s="164"/>
      <c r="C760" s="158" t="str">
        <f t="shared" si="22"/>
        <v>001</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V_SVSAA</v>
      </c>
      <c r="X760" s="164"/>
      <c r="Y760" s="164"/>
      <c r="Z760" s="164"/>
      <c r="AA760" s="164"/>
      <c r="AB760" s="164"/>
      <c r="AC760" s="164"/>
      <c r="AD760" s="164"/>
      <c r="AE760" s="164"/>
      <c r="AF760" s="164"/>
      <c r="AG760" s="164"/>
      <c r="AH760" s="164"/>
    </row>
    <row r="761" spans="1:34" x14ac:dyDescent="0.4">
      <c r="A761" s="164">
        <f>IFERROR(IF(AND(A739=A740,A740=A741,A741=A742,A742=A743,A743=A744,A744=A745,A745=A746,A746=A747,A747=A748,A748=A749,A749=A750,A750=A751,A751=A752,A752=A753,A753=A754,A754=A755,A755=A756,A756=A757,A757=A758,A758=A759,A759=A760),IF(A760+1&gt;MATCH(0,Input_Lieferant!$B$9:$B$158,-1),"",A760+1),A760),"")</f>
        <v>35</v>
      </c>
      <c r="B761" s="164"/>
      <c r="C761" s="158" t="str">
        <f t="shared" si="22"/>
        <v>001</v>
      </c>
      <c r="D761" s="164"/>
      <c r="E761" s="164"/>
      <c r="F761" s="164" t="str">
        <f>IF(A761&lt;&gt;"", IFERROR(ROUND(INDEX(Input_Lieferant!$A$9:$AS$159,MATCH(A761,Input_Lieferant!$B$9:$B$158,0),MATCH(W761,Input_Lieferant!$A$8:$AS$8,0)),2),""), "")&amp;""</f>
        <v>200</v>
      </c>
      <c r="G761" s="164"/>
      <c r="H761" s="164"/>
      <c r="I761" s="164"/>
      <c r="J761" s="164"/>
      <c r="K761" s="164"/>
      <c r="L761" s="164"/>
      <c r="M761" s="164"/>
      <c r="N761" s="164"/>
      <c r="O761" s="164"/>
      <c r="P761" s="164"/>
      <c r="Q761" s="164"/>
      <c r="R761" s="164"/>
      <c r="S761" s="164"/>
      <c r="T761" s="164"/>
      <c r="U761" s="164"/>
      <c r="V761" s="164"/>
      <c r="W761" s="164" t="str">
        <f t="shared" si="23"/>
        <v>V_BEWERTUNGSPREIS</v>
      </c>
      <c r="X761" s="164"/>
      <c r="Y761" s="164"/>
      <c r="Z761" s="164"/>
      <c r="AA761" s="164"/>
      <c r="AB761" s="164"/>
      <c r="AC761" s="164"/>
      <c r="AD761" s="164"/>
      <c r="AE761" s="164"/>
      <c r="AF761" s="164"/>
      <c r="AG761" s="164"/>
      <c r="AH761" s="164"/>
    </row>
    <row r="762" spans="1:34" x14ac:dyDescent="0.4">
      <c r="A762" s="164">
        <f>IFERROR(IF(AND(A740=A741,A741=A742,A742=A743,A743=A744,A744=A745,A745=A746,A746=A747,A747=A748,A748=A749,A749=A750,A750=A751,A751=A752,A752=A753,A753=A754,A754=A755,A755=A756,A756=A757,A757=A758,A758=A759,A759=A760,A760=A761),IF(A761+1&gt;MATCH(0,Input_Lieferant!$B$9:$B$158,-1),"",A761+1),A761),"")</f>
        <v>35</v>
      </c>
      <c r="B762" s="164"/>
      <c r="C762" s="158" t="str">
        <f t="shared" si="22"/>
        <v>001</v>
      </c>
      <c r="D762" s="164"/>
      <c r="E762" s="164"/>
      <c r="F762" s="164" t="str">
        <f>IF(A762&lt;&gt;"", _xlfn.IFNA(INDEX(Input_Lieferant!$A$9:$AS$159,MATCH(A762,Input_Lieferant!$B$9:$B$158,0),MATCH(W762,Input_Lieferant!$A$8:$AS$8,0)),""), "")&amp;""</f>
        <v>CHF</v>
      </c>
      <c r="G762" s="164"/>
      <c r="H762" s="164"/>
      <c r="I762" s="164"/>
      <c r="J762" s="164"/>
      <c r="K762" s="164"/>
      <c r="L762" s="164"/>
      <c r="M762" s="164"/>
      <c r="N762" s="164"/>
      <c r="O762" s="164"/>
      <c r="P762" s="164"/>
      <c r="Q762" s="164"/>
      <c r="R762" s="164"/>
      <c r="S762" s="164"/>
      <c r="T762" s="164"/>
      <c r="U762" s="164"/>
      <c r="V762" s="164"/>
      <c r="W762" s="164" t="str">
        <f t="shared" si="23"/>
        <v>V_WAEHRUNG</v>
      </c>
      <c r="X762" s="164"/>
      <c r="Y762" s="164"/>
      <c r="Z762" s="164"/>
      <c r="AA762" s="164"/>
      <c r="AB762" s="164"/>
      <c r="AC762" s="164"/>
      <c r="AD762" s="164"/>
      <c r="AE762" s="164"/>
      <c r="AF762" s="164"/>
      <c r="AG762" s="164"/>
      <c r="AH762" s="164"/>
    </row>
    <row r="763" spans="1:34" x14ac:dyDescent="0.4">
      <c r="A763" s="164">
        <f>IFERROR(IF(AND(A741=A742,A742=A743,A743=A744,A744=A745,A745=A746,A746=A747,A747=A748,A748=A749,A749=A750,A750=A751,A751=A752,A752=A753,A753=A754,A754=A755,A755=A756,A756=A757,A757=A758,A758=A759,A759=A760,A760=A761,A761=A762),IF(A762+1&gt;MATCH(0,Input_Lieferant!$B$9:$B$158,-1),"",A762+1),A762),"")</f>
        <v>35</v>
      </c>
      <c r="B763" s="164"/>
      <c r="C763" s="158" t="str">
        <f t="shared" si="22"/>
        <v>001</v>
      </c>
      <c r="D763" s="164"/>
      <c r="E763" s="164"/>
      <c r="F763" s="164" t="str">
        <f>IF(A763&lt;&gt;"", _xlfn.IFNA(INDEX(Input_Lieferant!$A$9:$AS$159,MATCH(A763,Input_Lieferant!$B$9:$B$158,0),MATCH(W763,Input_Lieferant!$A$8:$AS$8,0)),""), "")&amp;""</f>
        <v>1</v>
      </c>
      <c r="G763" s="164"/>
      <c r="H763" s="164"/>
      <c r="I763" s="164"/>
      <c r="J763" s="164"/>
      <c r="K763" s="164"/>
      <c r="L763" s="164"/>
      <c r="M763" s="164"/>
      <c r="N763" s="164"/>
      <c r="O763" s="164"/>
      <c r="P763" s="164"/>
      <c r="Q763" s="164"/>
      <c r="R763" s="164"/>
      <c r="S763" s="164"/>
      <c r="T763" s="164"/>
      <c r="U763" s="164"/>
      <c r="V763" s="164"/>
      <c r="W763" s="164" t="str">
        <f t="shared" si="23"/>
        <v>V_PREISEINHEIT</v>
      </c>
      <c r="X763" s="164"/>
      <c r="Y763" s="164"/>
      <c r="Z763" s="164"/>
      <c r="AA763" s="164"/>
      <c r="AB763" s="164"/>
      <c r="AC763" s="164"/>
      <c r="AD763" s="164"/>
      <c r="AE763" s="164"/>
      <c r="AF763" s="164"/>
      <c r="AG763" s="164"/>
      <c r="AH763" s="164"/>
    </row>
    <row r="764" spans="1:34" x14ac:dyDescent="0.4">
      <c r="A764" s="164">
        <f>IFERROR(IF(AND(A742=A743,A743=A744,A744=A745,A745=A746,A746=A747,A747=A748,A748=A749,A749=A750,A750=A751,A751=A752,A752=A753,A753=A754,A754=A755,A755=A756,A756=A757,A757=A758,A758=A759,A759=A760,A760=A761,A761=A762,A762=A763),IF(A763+1&gt;MATCH(0,Input_Lieferant!$B$9:$B$158,-1),"",A763+1),A763),"")</f>
        <v>35</v>
      </c>
      <c r="B764" s="164"/>
      <c r="C764" s="158" t="str">
        <f t="shared" si="22"/>
        <v>001</v>
      </c>
      <c r="D764" s="164"/>
      <c r="E764" s="164"/>
      <c r="F764" s="164">
        <f ca="1">IF(A764&lt;&gt;"",NOW(),"")</f>
        <v>45712.652886805554</v>
      </c>
      <c r="G764" s="164"/>
      <c r="H764" s="164"/>
      <c r="I764" s="164"/>
      <c r="J764" s="164"/>
      <c r="K764" s="164"/>
      <c r="L764" s="164"/>
      <c r="M764" s="164"/>
      <c r="N764" s="164"/>
      <c r="O764" s="164"/>
      <c r="P764" s="164"/>
      <c r="Q764" s="164"/>
      <c r="R764" s="164"/>
      <c r="S764" s="164"/>
      <c r="T764" s="164"/>
      <c r="U764" s="164"/>
      <c r="V764" s="164"/>
      <c r="W764" s="164" t="str">
        <f t="shared" si="23"/>
        <v>V_GUELTIGAB</v>
      </c>
      <c r="X764" s="164"/>
      <c r="Y764" s="164"/>
      <c r="Z764" s="164"/>
      <c r="AA764" s="164"/>
      <c r="AB764" s="164"/>
      <c r="AC764" s="164"/>
      <c r="AD764" s="164"/>
      <c r="AE764" s="164"/>
      <c r="AF764" s="164"/>
      <c r="AG764" s="164"/>
      <c r="AH764" s="164"/>
    </row>
    <row r="765" spans="1:34" x14ac:dyDescent="0.4">
      <c r="A765" s="164">
        <f>IFERROR(IF(AND(A743=A744,A744=A745,A745=A746,A746=A747,A747=A748,A748=A749,A749=A750,A750=A751,A751=A752,A752=A753,A753=A754,A754=A755,A755=A756,A756=A757,A757=A758,A758=A759,A759=A760,A760=A761,A761=A762,A762=A763,A763=A764),IF(A764+1&gt;MATCH(0,Input_Lieferant!$B$9:$B$158,-1),"",A764+1),A764),"")</f>
        <v>35</v>
      </c>
      <c r="B765" s="164"/>
      <c r="C765" s="158" t="str">
        <f t="shared" si="22"/>
        <v>001</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V_MIET_RELEVANZ</v>
      </c>
      <c r="X765" s="164"/>
      <c r="Y765" s="164"/>
      <c r="Z765" s="164"/>
      <c r="AA765" s="164"/>
      <c r="AB765" s="164"/>
      <c r="AC765" s="164"/>
      <c r="AD765" s="164"/>
      <c r="AE765" s="164"/>
      <c r="AF765" s="164"/>
      <c r="AG765" s="164"/>
      <c r="AH765" s="164"/>
    </row>
    <row r="766" spans="1:34" x14ac:dyDescent="0.4">
      <c r="A766" s="164">
        <f>IFERROR(IF(AND(A744=A745,A745=A746,A746=A747,A747=A748,A748=A749,A749=A750,A750=A751,A751=A752,A752=A753,A753=A754,A754=A755,A755=A756,A756=A757,A757=A758,A758=A759,A759=A760,A760=A761,A761=A762,A762=A763,A763=A764,A764=A765),IF(A765+1&gt;MATCH(0,Input_Lieferant!$B$9:$B$158,-1),"",A765+1),A765),"")</f>
        <v>35</v>
      </c>
      <c r="B766" s="164"/>
      <c r="C766" s="158" t="str">
        <f t="shared" si="22"/>
        <v>001</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V_NACHSCHUBKLASSE</v>
      </c>
      <c r="X766" s="164"/>
      <c r="Y766" s="164"/>
      <c r="Z766" s="164"/>
      <c r="AA766" s="164"/>
      <c r="AB766" s="164"/>
      <c r="AC766" s="164"/>
      <c r="AD766" s="164"/>
      <c r="AE766" s="164"/>
      <c r="AF766" s="164"/>
      <c r="AG766" s="164"/>
      <c r="AH766" s="164"/>
    </row>
    <row r="767" spans="1:34" x14ac:dyDescent="0.4">
      <c r="A767" s="164">
        <f>IFERROR(IF(AND(A745=A746,A746=A747,A747=A748,A748=A749,A749=A750,A750=A751,A751=A752,A752=A753,A753=A754,A754=A755,A755=A756,A756=A757,A757=A758,A758=A759,A759=A760,A760=A761,A761=A762,A762=A763,A763=A764,A764=A765,A765=A766),IF(A766+1&gt;MATCH(0,Input_Lieferant!$B$9:$B$158,-1),"",A766+1),A766),"")</f>
        <v>35</v>
      </c>
      <c r="B767" s="164"/>
      <c r="C767" s="158" t="str">
        <f t="shared" si="22"/>
        <v>001</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V_LAGERFAEHIGKEIT</v>
      </c>
      <c r="X767" s="164"/>
      <c r="Y767" s="164"/>
      <c r="Z767" s="164"/>
      <c r="AA767" s="164"/>
      <c r="AB767" s="164"/>
      <c r="AC767" s="164"/>
      <c r="AD767" s="164"/>
      <c r="AE767" s="164"/>
      <c r="AF767" s="164"/>
      <c r="AG767" s="164"/>
      <c r="AH767" s="164"/>
    </row>
    <row r="768" spans="1:34" x14ac:dyDescent="0.4">
      <c r="A768" s="164">
        <f>IFERROR(IF(AND(A746=A747,A747=A748,A748=A749,A749=A750,A750=A751,A751=A752,A752=A753,A753=A754,A754=A755,A755=A756,A756=A757,A757=A758,A758=A759,A759=A760,A760=A761,A761=A762,A762=A763,A763=A764,A764=A765,A765=A766,A766=A767),IF(A767+1&gt;MATCH(0,Input_Lieferant!$B$9:$B$158,-1),"",A767+1),A767),"")</f>
        <v>35</v>
      </c>
      <c r="B768" s="164"/>
      <c r="C768" s="158" t="str">
        <f t="shared" si="22"/>
        <v>001</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V_BETRIEBSMITTEL</v>
      </c>
      <c r="X768" s="164"/>
      <c r="Y768" s="164"/>
      <c r="Z768" s="164"/>
      <c r="AA768" s="164"/>
      <c r="AB768" s="164"/>
      <c r="AC768" s="164"/>
      <c r="AD768" s="164"/>
      <c r="AE768" s="164"/>
      <c r="AF768" s="164"/>
      <c r="AG768" s="164"/>
      <c r="AH768" s="164"/>
    </row>
    <row r="769" spans="1:34" x14ac:dyDescent="0.4">
      <c r="A769" s="164">
        <f>IFERROR(IF(AND(A747=A748,A748=A749,A749=A750,A750=A751,A751=A752,A752=A753,A753=A754,A754=A755,A755=A756,A756=A757,A757=A758,A758=A759,A759=A760,A760=A761,A761=A762,A762=A763,A763=A764,A764=A765,A765=A766,A766=A767,A767=A768),IF(A768+1&gt;MATCH(0,Input_Lieferant!$B$9:$B$158,-1),"",A768+1),A768),"")</f>
        <v>35</v>
      </c>
      <c r="B769" s="164"/>
      <c r="C769" s="158" t="str">
        <f t="shared" si="22"/>
        <v>001</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V_SONDERBETRIEBSMITTEL_MKZ</v>
      </c>
      <c r="X769" s="164"/>
      <c r="Y769" s="164"/>
      <c r="Z769" s="164"/>
      <c r="AA769" s="164"/>
      <c r="AB769" s="164"/>
      <c r="AC769" s="164"/>
      <c r="AD769" s="164"/>
      <c r="AE769" s="164"/>
      <c r="AF769" s="164"/>
      <c r="AG769" s="164"/>
      <c r="AH769" s="164"/>
    </row>
    <row r="770" spans="1:34" x14ac:dyDescent="0.4">
      <c r="A770" s="164">
        <f>IFERROR(IF(AND(A748=A749,A749=A750,A750=A751,A751=A752,A752=A753,A753=A754,A754=A755,A755=A756,A756=A757,A757=A758,A758=A759,A759=A760,A760=A761,A761=A762,A762=A763,A763=A764,A764=A765,A765=A766,A766=A767,A767=A768,A768=A769),IF(A769+1&gt;MATCH(0,Input_Lieferant!$B$9:$B$158,-1),"",A769+1),A769),"")</f>
        <v>35</v>
      </c>
      <c r="B770" s="164"/>
      <c r="C770" s="158" t="str">
        <f t="shared" ref="C770:C833" si="24">IF(A770="","","001")</f>
        <v>001</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V_SONDERBETRIEBSMITTEL_PRD</v>
      </c>
      <c r="X770" s="164"/>
      <c r="Y770" s="164"/>
      <c r="Z770" s="164"/>
      <c r="AA770" s="164"/>
      <c r="AB770" s="164"/>
      <c r="AC770" s="164"/>
      <c r="AD770" s="164"/>
      <c r="AE770" s="164"/>
      <c r="AF770" s="164"/>
      <c r="AG770" s="164"/>
      <c r="AH770" s="164"/>
    </row>
    <row r="771" spans="1:34" x14ac:dyDescent="0.4">
      <c r="A771" s="164">
        <f>IFERROR(IF(AND(A749=A750,A750=A751,A751=A752,A752=A753,A753=A754,A754=A755,A755=A756,A756=A757,A757=A758,A758=A759,A759=A760,A760=A761,A761=A762,A762=A763,A763=A764,A764=A765,A765=A766,A766=A767,A767=A768,A768=A769,A769=A770),IF(A770+1&gt;MATCH(0,Input_Lieferant!$B$9:$B$158,-1),"",A770+1),A770),"")</f>
        <v>35</v>
      </c>
      <c r="B771" s="164"/>
      <c r="C771" s="158" t="str">
        <f t="shared" si="24"/>
        <v>001</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V_SONDERBETRIEBSMITTEL_TRP</v>
      </c>
      <c r="X771" s="164"/>
      <c r="Y771" s="164"/>
      <c r="Z771" s="164"/>
      <c r="AA771" s="164"/>
      <c r="AB771" s="164"/>
      <c r="AC771" s="164"/>
      <c r="AD771" s="164"/>
      <c r="AE771" s="164"/>
      <c r="AF771" s="164"/>
      <c r="AG771" s="164"/>
      <c r="AH771" s="164"/>
    </row>
    <row r="772" spans="1:34" x14ac:dyDescent="0.4">
      <c r="A772" s="164">
        <f>IFERROR(IF(AND(A750=A751,A751=A752,A752=A753,A753=A754,A754=A755,A755=A756,A756=A757,A757=A758,A758=A759,A759=A760,A760=A761,A761=A762,A762=A763,A763=A764,A764=A765,A765=A766,A766=A767,A767=A768,A768=A769,A769=A770,A770=A771),IF(A771+1&gt;MATCH(0,Input_Lieferant!$B$9:$B$158,-1),"",A771+1),A771),"")</f>
        <v>36</v>
      </c>
      <c r="B772" s="164"/>
      <c r="C772" s="158" t="str">
        <f t="shared" si="24"/>
        <v>001</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V_A_NUMMER</v>
      </c>
      <c r="X772" s="164"/>
      <c r="Y772" s="164"/>
      <c r="Z772" s="164"/>
      <c r="AA772" s="164"/>
      <c r="AB772" s="164"/>
      <c r="AC772" s="164"/>
      <c r="AD772" s="164"/>
      <c r="AE772" s="164"/>
      <c r="AF772" s="164"/>
      <c r="AG772" s="164"/>
      <c r="AH772" s="164"/>
    </row>
    <row r="773" spans="1:34" x14ac:dyDescent="0.4">
      <c r="A773" s="164">
        <f>IFERROR(IF(AND(A751=A752,A752=A753,A753=A754,A754=A755,A755=A756,A756=A757,A757=A758,A758=A759,A759=A760,A760=A761,A761=A762,A762=A763,A763=A764,A764=A765,A765=A766,A766=A767,A767=A768,A768=A769,A769=A770,A770=A771,A771=A772),IF(A772+1&gt;MATCH(0,Input_Lieferant!$B$9:$B$158,-1),"",A772+1),A772),"")</f>
        <v>36</v>
      </c>
      <c r="B773" s="164"/>
      <c r="C773" s="158" t="str">
        <f t="shared" si="24"/>
        <v>001</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V_REVFREMD</v>
      </c>
      <c r="X773" s="164"/>
      <c r="Y773" s="164"/>
      <c r="Z773" s="164"/>
      <c r="AA773" s="164"/>
      <c r="AB773" s="164"/>
      <c r="AC773" s="164"/>
      <c r="AD773" s="164"/>
      <c r="AE773" s="164"/>
      <c r="AF773" s="164"/>
      <c r="AG773" s="164"/>
      <c r="AH773" s="164"/>
    </row>
    <row r="774" spans="1:34" x14ac:dyDescent="0.4">
      <c r="A774" s="164">
        <f>IFERROR(IF(AND(A752=A753,A753=A754,A754=A755,A755=A756,A756=A757,A757=A758,A758=A759,A759=A760,A760=A761,A761=A762,A762=A763,A763=A764,A764=A765,A765=A766,A766=A767,A767=A768,A768=A769,A769=A770,A770=A771,A771=A772,A772=A773),IF(A773+1&gt;MATCH(0,Input_Lieferant!$B$9:$B$158,-1),"",A773+1),A773),"")</f>
        <v>36</v>
      </c>
      <c r="B774" s="164"/>
      <c r="C774" s="158" t="str">
        <f t="shared" si="24"/>
        <v>001</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V_REVEIGEN</v>
      </c>
      <c r="X774" s="164"/>
      <c r="Y774" s="164"/>
      <c r="Z774" s="164"/>
      <c r="AA774" s="164"/>
      <c r="AB774" s="164"/>
      <c r="AC774" s="164"/>
      <c r="AD774" s="164"/>
      <c r="AE774" s="164"/>
      <c r="AF774" s="164"/>
      <c r="AG774" s="164"/>
      <c r="AH774" s="164"/>
    </row>
    <row r="775" spans="1:34" x14ac:dyDescent="0.4">
      <c r="A775" s="164">
        <f>IFERROR(IF(AND(A753=A754,A754=A755,A755=A756,A756=A757,A757=A758,A758=A759,A759=A760,A760=A761,A761=A762,A762=A763,A763=A764,A764=A765,A765=A766,A766=A767,A767=A768,A768=A769,A769=A770,A770=A771,A771=A772,A772=A773,A773=A774),IF(A774+1&gt;MATCH(0,Input_Lieferant!$B$9:$B$158,-1),"",A774+1),A774),"")</f>
        <v>36</v>
      </c>
      <c r="B775" s="164"/>
      <c r="C775" s="158" t="str">
        <f t="shared" si="24"/>
        <v>001</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V_SYSTEMMANAGER</v>
      </c>
      <c r="X775" s="164"/>
      <c r="Y775" s="164"/>
      <c r="Z775" s="164"/>
      <c r="AA775" s="164"/>
      <c r="AB775" s="164"/>
      <c r="AC775" s="164"/>
      <c r="AD775" s="164"/>
      <c r="AE775" s="164"/>
      <c r="AF775" s="164"/>
      <c r="AG775" s="164"/>
      <c r="AH775" s="164"/>
    </row>
    <row r="776" spans="1:34" x14ac:dyDescent="0.4">
      <c r="A776" s="164">
        <f>IFERROR(IF(AND(A754=A755,A755=A756,A756=A757,A757=A758,A758=A759,A759=A760,A760=A761,A761=A762,A762=A763,A763=A764,A764=A765,A765=A766,A766=A767,A767=A768,A768=A769,A769=A770,A770=A771,A771=A772,A772=A773,A773=A774,A774=A775),IF(A775+1&gt;MATCH(0,Input_Lieferant!$B$9:$B$158,-1),"",A775+1),A775),"")</f>
        <v>36</v>
      </c>
      <c r="B776" s="164"/>
      <c r="C776" s="158" t="str">
        <f t="shared" si="24"/>
        <v>001</v>
      </c>
      <c r="D776" s="164"/>
      <c r="E776" s="164"/>
      <c r="F776" s="164" t="str">
        <f>IF(A776&lt;&gt;"", _xlfn.IFNA(INDEX(Grunddaten!$A$9:$S$159,MATCH(A776,Input_Lieferant!$B$9:$B$158,0),MATCH(W776,Grunddaten!$A$8:$M$8,0)),""), "")&amp;""</f>
        <v>U</v>
      </c>
      <c r="G776" s="164"/>
      <c r="H776" s="164"/>
      <c r="I776" s="164"/>
      <c r="J776" s="164"/>
      <c r="K776" s="164"/>
      <c r="L776" s="164"/>
      <c r="M776" s="164"/>
      <c r="N776" s="164"/>
      <c r="O776" s="164"/>
      <c r="P776" s="164"/>
      <c r="Q776" s="164"/>
      <c r="R776" s="164"/>
      <c r="S776" s="164"/>
      <c r="T776" s="164"/>
      <c r="U776" s="164"/>
      <c r="V776" s="164"/>
      <c r="W776" s="164" t="str">
        <f t="shared" si="23"/>
        <v>V_UEBERSETZUNG</v>
      </c>
      <c r="X776" s="164"/>
      <c r="Y776" s="164"/>
      <c r="Z776" s="164"/>
      <c r="AA776" s="164"/>
      <c r="AB776" s="164"/>
      <c r="AC776" s="164"/>
      <c r="AD776" s="164"/>
      <c r="AE776" s="164"/>
      <c r="AF776" s="164"/>
      <c r="AG776" s="164"/>
      <c r="AH776" s="164"/>
    </row>
    <row r="777" spans="1:34" x14ac:dyDescent="0.4">
      <c r="A777" s="164">
        <f>IFERROR(IF(AND(A755=A756,A756=A757,A757=A758,A758=A759,A759=A760,A760=A761,A761=A762,A762=A763,A763=A764,A764=A765,A765=A766,A766=A767,A767=A768,A768=A769,A769=A770,A770=A771,A771=A772,A772=A773,A773=A774,A774=A775,A775=A776),IF(A776+1&gt;MATCH(0,Input_Lieferant!$B$9:$B$158,-1),"",A776+1),A776),"")</f>
        <v>36</v>
      </c>
      <c r="B777" s="164"/>
      <c r="C777" s="158" t="str">
        <f t="shared" si="24"/>
        <v>001</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V_KENNZIFFER</v>
      </c>
      <c r="X777" s="164"/>
      <c r="Y777" s="164"/>
      <c r="Z777" s="164"/>
      <c r="AA777" s="164"/>
      <c r="AB777" s="164"/>
      <c r="AC777" s="164"/>
      <c r="AD777" s="164"/>
      <c r="AE777" s="164"/>
      <c r="AF777" s="164"/>
      <c r="AG777" s="164"/>
      <c r="AH777" s="164"/>
    </row>
    <row r="778" spans="1:34" x14ac:dyDescent="0.4">
      <c r="A778" s="164">
        <f>IFERROR(IF(AND(A756=A757,A757=A758,A758=A759,A759=A760,A760=A761,A761=A762,A762=A763,A763=A764,A764=A765,A765=A766,A766=A767,A767=A768,A768=A769,A769=A770,A770=A771,A771=A772,A772=A773,A773=A774,A774=A775,A775=A776,A776=A777),IF(A777+1&gt;MATCH(0,Input_Lieferant!$B$9:$B$158,-1),"",A777+1),A777),"")</f>
        <v>36</v>
      </c>
      <c r="B778" s="164"/>
      <c r="C778" s="158" t="str">
        <f t="shared" si="24"/>
        <v>001</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V_NEXT_HIGHER</v>
      </c>
      <c r="X778" s="164"/>
      <c r="Y778" s="164"/>
      <c r="Z778" s="164"/>
      <c r="AA778" s="164"/>
      <c r="AB778" s="164"/>
      <c r="AC778" s="164"/>
      <c r="AD778" s="164"/>
      <c r="AE778" s="164"/>
      <c r="AF778" s="164"/>
      <c r="AG778" s="164"/>
      <c r="AH778" s="164"/>
    </row>
    <row r="779" spans="1:34" x14ac:dyDescent="0.4">
      <c r="A779" s="164">
        <f>IFERROR(IF(AND(A757=A758,A758=A759,A759=A760,A760=A761,A761=A762,A762=A763,A763=A764,A764=A765,A765=A766,A766=A767,A767=A768,A768=A769,A769=A770,A770=A771,A771=A772,A772=A773,A773=A774,A774=A775,A775=A776,A776=A777,A777=A778),IF(A778+1&gt;MATCH(0,Input_Lieferant!$B$9:$B$158,-1),"",A778+1),A778),"")</f>
        <v>36</v>
      </c>
      <c r="B779" s="164"/>
      <c r="C779" s="158" t="str">
        <f t="shared" si="24"/>
        <v>001</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V_ZERTFLUG</v>
      </c>
      <c r="X779" s="164"/>
      <c r="Y779" s="164"/>
      <c r="Z779" s="164"/>
      <c r="AA779" s="164"/>
      <c r="AB779" s="164"/>
      <c r="AC779" s="164"/>
      <c r="AD779" s="164"/>
      <c r="AE779" s="164"/>
      <c r="AF779" s="164"/>
      <c r="AG779" s="164"/>
      <c r="AH779" s="164"/>
    </row>
    <row r="780" spans="1:34" x14ac:dyDescent="0.4">
      <c r="A780" s="164">
        <f>IFERROR(IF(AND(A758=A759,A759=A760,A760=A761,A761=A762,A762=A763,A763=A764,A764=A765,A765=A766,A766=A767,A767=A768,A768=A769,A769=A770,A770=A771,A771=A772,A772=A773,A773=A774,A774=A775,A775=A776,A776=A777,A777=A778,A778=A779),IF(A779+1&gt;MATCH(0,Input_Lieferant!$B$9:$B$158,-1),"",A779+1),A779),"")</f>
        <v>36</v>
      </c>
      <c r="B780" s="164"/>
      <c r="C780" s="158" t="str">
        <f t="shared" si="24"/>
        <v>001</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V_APM</v>
      </c>
      <c r="X780" s="164"/>
      <c r="Y780" s="164"/>
      <c r="Z780" s="164"/>
      <c r="AA780" s="164"/>
      <c r="AB780" s="164"/>
      <c r="AC780" s="164"/>
      <c r="AD780" s="164"/>
      <c r="AE780" s="164"/>
      <c r="AF780" s="164"/>
      <c r="AG780" s="164"/>
      <c r="AH780" s="164"/>
    </row>
    <row r="781" spans="1:34" x14ac:dyDescent="0.4">
      <c r="A781" s="164">
        <f>IFERROR(IF(AND(A759=A760,A760=A761,A761=A762,A762=A763,A763=A764,A764=A765,A765=A766,A766=A767,A767=A768,A768=A769,A769=A770,A770=A771,A771=A772,A772=A773,A773=A774,A774=A775,A775=A776,A776=A777,A777=A778,A778=A779,A779=A780),IF(A780+1&gt;MATCH(0,Input_Lieferant!$B$9:$B$158,-1),"",A780+1),A780),"")</f>
        <v>36</v>
      </c>
      <c r="B781" s="164"/>
      <c r="C781" s="158" t="str">
        <f t="shared" si="24"/>
        <v>001</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V_CHEOPS</v>
      </c>
      <c r="X781" s="164"/>
      <c r="Y781" s="164"/>
      <c r="Z781" s="164"/>
      <c r="AA781" s="164"/>
      <c r="AB781" s="164"/>
      <c r="AC781" s="164"/>
      <c r="AD781" s="164"/>
      <c r="AE781" s="164"/>
      <c r="AF781" s="164"/>
      <c r="AG781" s="164"/>
      <c r="AH781" s="164"/>
    </row>
    <row r="782" spans="1:34" x14ac:dyDescent="0.4">
      <c r="A782" s="164">
        <f>IFERROR(IF(AND(A760=A761,A761=A762,A762=A763,A763=A764,A764=A765,A765=A766,A766=A767,A767=A768,A768=A769,A769=A770,A770=A771,A771=A772,A772=A773,A773=A774,A774=A775,A775=A776,A776=A777,A777=A778,A778=A779,A779=A780,A780=A781),IF(A781+1&gt;MATCH(0,Input_Lieferant!$B$9:$B$158,-1),"",A781+1),A781),"")</f>
        <v>36</v>
      </c>
      <c r="B782" s="164"/>
      <c r="C782" s="158" t="str">
        <f t="shared" si="24"/>
        <v>001</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V_SVSAA</v>
      </c>
      <c r="X782" s="164"/>
      <c r="Y782" s="164"/>
      <c r="Z782" s="164"/>
      <c r="AA782" s="164"/>
      <c r="AB782" s="164"/>
      <c r="AC782" s="164"/>
      <c r="AD782" s="164"/>
      <c r="AE782" s="164"/>
      <c r="AF782" s="164"/>
      <c r="AG782" s="164"/>
      <c r="AH782" s="164"/>
    </row>
    <row r="783" spans="1:34" x14ac:dyDescent="0.4">
      <c r="A783" s="164">
        <f>IFERROR(IF(AND(A761=A762,A762=A763,A763=A764,A764=A765,A765=A766,A766=A767,A767=A768,A768=A769,A769=A770,A770=A771,A771=A772,A772=A773,A773=A774,A774=A775,A775=A776,A776=A777,A777=A778,A778=A779,A779=A780,A780=A781,A781=A782),IF(A782+1&gt;MATCH(0,Input_Lieferant!$B$9:$B$158,-1),"",A782+1),A782),"")</f>
        <v>36</v>
      </c>
      <c r="B783" s="164"/>
      <c r="C783" s="158" t="str">
        <f t="shared" si="24"/>
        <v>001</v>
      </c>
      <c r="D783" s="164"/>
      <c r="E783" s="164"/>
      <c r="F783" s="164" t="str">
        <f>IF(A783&lt;&gt;"", IFERROR(ROUND(INDEX(Input_Lieferant!$A$9:$AS$159,MATCH(A783,Input_Lieferant!$B$9:$B$158,0),MATCH(W783,Input_Lieferant!$A$8:$AS$8,0)),2),""), "")&amp;""</f>
        <v>200</v>
      </c>
      <c r="G783" s="164"/>
      <c r="H783" s="164"/>
      <c r="I783" s="164"/>
      <c r="J783" s="164"/>
      <c r="K783" s="164"/>
      <c r="L783" s="164"/>
      <c r="M783" s="164"/>
      <c r="N783" s="164"/>
      <c r="O783" s="164"/>
      <c r="P783" s="164"/>
      <c r="Q783" s="164"/>
      <c r="R783" s="164"/>
      <c r="S783" s="164"/>
      <c r="T783" s="164"/>
      <c r="U783" s="164"/>
      <c r="V783" s="164"/>
      <c r="W783" s="164" t="str">
        <f t="shared" si="23"/>
        <v>V_BEWERTUNGSPREIS</v>
      </c>
      <c r="X783" s="164"/>
      <c r="Y783" s="164"/>
      <c r="Z783" s="164"/>
      <c r="AA783" s="164"/>
      <c r="AB783" s="164"/>
      <c r="AC783" s="164"/>
      <c r="AD783" s="164"/>
      <c r="AE783" s="164"/>
      <c r="AF783" s="164"/>
      <c r="AG783" s="164"/>
      <c r="AH783" s="164"/>
    </row>
    <row r="784" spans="1:34" x14ac:dyDescent="0.4">
      <c r="A784" s="164">
        <f>IFERROR(IF(AND(A762=A763,A763=A764,A764=A765,A765=A766,A766=A767,A767=A768,A768=A769,A769=A770,A770=A771,A771=A772,A772=A773,A773=A774,A774=A775,A775=A776,A776=A777,A777=A778,A778=A779,A779=A780,A780=A781,A781=A782,A782=A783),IF(A783+1&gt;MATCH(0,Input_Lieferant!$B$9:$B$158,-1),"",A783+1),A783),"")</f>
        <v>36</v>
      </c>
      <c r="B784" s="164"/>
      <c r="C784" s="158" t="str">
        <f t="shared" si="24"/>
        <v>001</v>
      </c>
      <c r="D784" s="164"/>
      <c r="E784" s="164"/>
      <c r="F784" s="164" t="str">
        <f>IF(A784&lt;&gt;"", _xlfn.IFNA(INDEX(Input_Lieferant!$A$9:$AS$159,MATCH(A784,Input_Lieferant!$B$9:$B$158,0),MATCH(W784,Input_Lieferant!$A$8:$AS$8,0)),""), "")&amp;""</f>
        <v>CHF</v>
      </c>
      <c r="G784" s="164"/>
      <c r="H784" s="164"/>
      <c r="I784" s="164"/>
      <c r="J784" s="164"/>
      <c r="K784" s="164"/>
      <c r="L784" s="164"/>
      <c r="M784" s="164"/>
      <c r="N784" s="164"/>
      <c r="O784" s="164"/>
      <c r="P784" s="164"/>
      <c r="Q784" s="164"/>
      <c r="R784" s="164"/>
      <c r="S784" s="164"/>
      <c r="T784" s="164"/>
      <c r="U784" s="164"/>
      <c r="V784" s="164"/>
      <c r="W784" s="164" t="str">
        <f t="shared" si="23"/>
        <v>V_WAEHRUNG</v>
      </c>
      <c r="X784" s="164"/>
      <c r="Y784" s="164"/>
      <c r="Z784" s="164"/>
      <c r="AA784" s="164"/>
      <c r="AB784" s="164"/>
      <c r="AC784" s="164"/>
      <c r="AD784" s="164"/>
      <c r="AE784" s="164"/>
      <c r="AF784" s="164"/>
      <c r="AG784" s="164"/>
      <c r="AH784" s="164"/>
    </row>
    <row r="785" spans="1:34" x14ac:dyDescent="0.4">
      <c r="A785" s="164">
        <f>IFERROR(IF(AND(A763=A764,A764=A765,A765=A766,A766=A767,A767=A768,A768=A769,A769=A770,A770=A771,A771=A772,A772=A773,A773=A774,A774=A775,A775=A776,A776=A777,A777=A778,A778=A779,A779=A780,A780=A781,A781=A782,A782=A783,A783=A784),IF(A784+1&gt;MATCH(0,Input_Lieferant!$B$9:$B$158,-1),"",A784+1),A784),"")</f>
        <v>36</v>
      </c>
      <c r="B785" s="164"/>
      <c r="C785" s="158" t="str">
        <f t="shared" si="24"/>
        <v>001</v>
      </c>
      <c r="D785" s="164"/>
      <c r="E785" s="164"/>
      <c r="F785" s="164" t="str">
        <f>IF(A785&lt;&gt;"", _xlfn.IFNA(INDEX(Input_Lieferant!$A$9:$AS$159,MATCH(A785,Input_Lieferant!$B$9:$B$158,0),MATCH(W785,Input_Lieferant!$A$8:$AS$8,0)),""), "")&amp;""</f>
        <v>1</v>
      </c>
      <c r="G785" s="164"/>
      <c r="H785" s="164"/>
      <c r="I785" s="164"/>
      <c r="J785" s="164"/>
      <c r="K785" s="164"/>
      <c r="L785" s="164"/>
      <c r="M785" s="164"/>
      <c r="N785" s="164"/>
      <c r="O785" s="164"/>
      <c r="P785" s="164"/>
      <c r="Q785" s="164"/>
      <c r="R785" s="164"/>
      <c r="S785" s="164"/>
      <c r="T785" s="164"/>
      <c r="U785" s="164"/>
      <c r="V785" s="164"/>
      <c r="W785" s="164" t="str">
        <f t="shared" si="23"/>
        <v>V_PREISEINHEIT</v>
      </c>
      <c r="X785" s="164"/>
      <c r="Y785" s="164"/>
      <c r="Z785" s="164"/>
      <c r="AA785" s="164"/>
      <c r="AB785" s="164"/>
      <c r="AC785" s="164"/>
      <c r="AD785" s="164"/>
      <c r="AE785" s="164"/>
      <c r="AF785" s="164"/>
      <c r="AG785" s="164"/>
      <c r="AH785" s="164"/>
    </row>
    <row r="786" spans="1:34" x14ac:dyDescent="0.4">
      <c r="A786" s="164">
        <f>IFERROR(IF(AND(A764=A765,A765=A766,A766=A767,A767=A768,A768=A769,A769=A770,A770=A771,A771=A772,A772=A773,A773=A774,A774=A775,A775=A776,A776=A777,A777=A778,A778=A779,A779=A780,A780=A781,A781=A782,A782=A783,A783=A784,A784=A785),IF(A785+1&gt;MATCH(0,Input_Lieferant!$B$9:$B$158,-1),"",A785+1),A785),"")</f>
        <v>36</v>
      </c>
      <c r="B786" s="164"/>
      <c r="C786" s="158" t="str">
        <f t="shared" si="24"/>
        <v>001</v>
      </c>
      <c r="D786" s="164"/>
      <c r="E786" s="164"/>
      <c r="F786" s="164">
        <f ca="1">IF(A786&lt;&gt;"",NOW(),"")</f>
        <v>45712.652886805554</v>
      </c>
      <c r="G786" s="164"/>
      <c r="H786" s="164"/>
      <c r="I786" s="164"/>
      <c r="J786" s="164"/>
      <c r="K786" s="164"/>
      <c r="L786" s="164"/>
      <c r="M786" s="164"/>
      <c r="N786" s="164"/>
      <c r="O786" s="164"/>
      <c r="P786" s="164"/>
      <c r="Q786" s="164"/>
      <c r="R786" s="164"/>
      <c r="S786" s="164"/>
      <c r="T786" s="164"/>
      <c r="U786" s="164"/>
      <c r="V786" s="164"/>
      <c r="W786" s="164" t="str">
        <f t="shared" si="23"/>
        <v>V_GUELTIGAB</v>
      </c>
      <c r="X786" s="164"/>
      <c r="Y786" s="164"/>
      <c r="Z786" s="164"/>
      <c r="AA786" s="164"/>
      <c r="AB786" s="164"/>
      <c r="AC786" s="164"/>
      <c r="AD786" s="164"/>
      <c r="AE786" s="164"/>
      <c r="AF786" s="164"/>
      <c r="AG786" s="164"/>
      <c r="AH786" s="164"/>
    </row>
    <row r="787" spans="1:34" x14ac:dyDescent="0.4">
      <c r="A787" s="164">
        <f>IFERROR(IF(AND(A765=A766,A766=A767,A767=A768,A768=A769,A769=A770,A770=A771,A771=A772,A772=A773,A773=A774,A774=A775,A775=A776,A776=A777,A777=A778,A778=A779,A779=A780,A780=A781,A781=A782,A782=A783,A783=A784,A784=A785,A785=A786),IF(A786+1&gt;MATCH(0,Input_Lieferant!$B$9:$B$158,-1),"",A786+1),A786),"")</f>
        <v>36</v>
      </c>
      <c r="B787" s="164"/>
      <c r="C787" s="158" t="str">
        <f t="shared" si="24"/>
        <v>001</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V_MIET_RELEVANZ</v>
      </c>
      <c r="X787" s="164"/>
      <c r="Y787" s="164"/>
      <c r="Z787" s="164"/>
      <c r="AA787" s="164"/>
      <c r="AB787" s="164"/>
      <c r="AC787" s="164"/>
      <c r="AD787" s="164"/>
      <c r="AE787" s="164"/>
      <c r="AF787" s="164"/>
      <c r="AG787" s="164"/>
      <c r="AH787" s="164"/>
    </row>
    <row r="788" spans="1:34" x14ac:dyDescent="0.4">
      <c r="A788" s="164">
        <f>IFERROR(IF(AND(A766=A767,A767=A768,A768=A769,A769=A770,A770=A771,A771=A772,A772=A773,A773=A774,A774=A775,A775=A776,A776=A777,A777=A778,A778=A779,A779=A780,A780=A781,A781=A782,A782=A783,A783=A784,A784=A785,A785=A786,A786=A787),IF(A787+1&gt;MATCH(0,Input_Lieferant!$B$9:$B$158,-1),"",A787+1),A787),"")</f>
        <v>36</v>
      </c>
      <c r="B788" s="164"/>
      <c r="C788" s="158" t="str">
        <f t="shared" si="24"/>
        <v>001</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V_NACHSCHUBKLASSE</v>
      </c>
      <c r="X788" s="164"/>
      <c r="Y788" s="164"/>
      <c r="Z788" s="164"/>
      <c r="AA788" s="164"/>
      <c r="AB788" s="164"/>
      <c r="AC788" s="164"/>
      <c r="AD788" s="164"/>
      <c r="AE788" s="164"/>
      <c r="AF788" s="164"/>
      <c r="AG788" s="164"/>
      <c r="AH788" s="164"/>
    </row>
    <row r="789" spans="1:34" x14ac:dyDescent="0.4">
      <c r="A789" s="164">
        <f>IFERROR(IF(AND(A767=A768,A768=A769,A769=A770,A770=A771,A771=A772,A772=A773,A773=A774,A774=A775,A775=A776,A776=A777,A777=A778,A778=A779,A779=A780,A780=A781,A781=A782,A782=A783,A783=A784,A784=A785,A785=A786,A786=A787,A787=A788),IF(A788+1&gt;MATCH(0,Input_Lieferant!$B$9:$B$158,-1),"",A788+1),A788),"")</f>
        <v>36</v>
      </c>
      <c r="B789" s="164"/>
      <c r="C789" s="158" t="str">
        <f t="shared" si="24"/>
        <v>001</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V_LAGERFAEHIGKEIT</v>
      </c>
      <c r="X789" s="164"/>
      <c r="Y789" s="164"/>
      <c r="Z789" s="164"/>
      <c r="AA789" s="164"/>
      <c r="AB789" s="164"/>
      <c r="AC789" s="164"/>
      <c r="AD789" s="164"/>
      <c r="AE789" s="164"/>
      <c r="AF789" s="164"/>
      <c r="AG789" s="164"/>
      <c r="AH789" s="164"/>
    </row>
    <row r="790" spans="1:34" x14ac:dyDescent="0.4">
      <c r="A790" s="164">
        <f>IFERROR(IF(AND(A768=A769,A769=A770,A770=A771,A771=A772,A772=A773,A773=A774,A774=A775,A775=A776,A776=A777,A777=A778,A778=A779,A779=A780,A780=A781,A781=A782,A782=A783,A783=A784,A784=A785,A785=A786,A786=A787,A787=A788,A788=A789),IF(A789+1&gt;MATCH(0,Input_Lieferant!$B$9:$B$158,-1),"",A789+1),A789),"")</f>
        <v>36</v>
      </c>
      <c r="B790" s="164"/>
      <c r="C790" s="158" t="str">
        <f t="shared" si="24"/>
        <v>001</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V_BETRIEBSMITTEL</v>
      </c>
      <c r="X790" s="164"/>
      <c r="Y790" s="164"/>
      <c r="Z790" s="164"/>
      <c r="AA790" s="164"/>
      <c r="AB790" s="164"/>
      <c r="AC790" s="164"/>
      <c r="AD790" s="164"/>
      <c r="AE790" s="164"/>
      <c r="AF790" s="164"/>
      <c r="AG790" s="164"/>
      <c r="AH790" s="164"/>
    </row>
    <row r="791" spans="1:34" x14ac:dyDescent="0.4">
      <c r="A791" s="164">
        <f>IFERROR(IF(AND(A769=A770,A770=A771,A771=A772,A772=A773,A773=A774,A774=A775,A775=A776,A776=A777,A777=A778,A778=A779,A779=A780,A780=A781,A781=A782,A782=A783,A783=A784,A784=A785,A785=A786,A786=A787,A787=A788,A788=A789,A789=A790),IF(A790+1&gt;MATCH(0,Input_Lieferant!$B$9:$B$158,-1),"",A790+1),A790),"")</f>
        <v>36</v>
      </c>
      <c r="B791" s="164"/>
      <c r="C791" s="158" t="str">
        <f t="shared" si="24"/>
        <v>001</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V_SONDERBETRIEBSMITTEL_MKZ</v>
      </c>
      <c r="X791" s="164"/>
      <c r="Y791" s="164"/>
      <c r="Z791" s="164"/>
      <c r="AA791" s="164"/>
      <c r="AB791" s="164"/>
      <c r="AC791" s="164"/>
      <c r="AD791" s="164"/>
      <c r="AE791" s="164"/>
      <c r="AF791" s="164"/>
      <c r="AG791" s="164"/>
      <c r="AH791" s="164"/>
    </row>
    <row r="792" spans="1:34" x14ac:dyDescent="0.4">
      <c r="A792" s="164">
        <f>IFERROR(IF(AND(A770=A771,A771=A772,A772=A773,A773=A774,A774=A775,A775=A776,A776=A777,A777=A778,A778=A779,A779=A780,A780=A781,A781=A782,A782=A783,A783=A784,A784=A785,A785=A786,A786=A787,A787=A788,A788=A789,A789=A790,A790=A791),IF(A791+1&gt;MATCH(0,Input_Lieferant!$B$9:$B$158,-1),"",A791+1),A791),"")</f>
        <v>36</v>
      </c>
      <c r="B792" s="164"/>
      <c r="C792" s="158" t="str">
        <f t="shared" si="24"/>
        <v>001</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V_SONDERBETRIEBSMITTEL_PRD</v>
      </c>
      <c r="X792" s="164"/>
      <c r="Y792" s="164"/>
      <c r="Z792" s="164"/>
      <c r="AA792" s="164"/>
      <c r="AB792" s="164"/>
      <c r="AC792" s="164"/>
      <c r="AD792" s="164"/>
      <c r="AE792" s="164"/>
      <c r="AF792" s="164"/>
      <c r="AG792" s="164"/>
      <c r="AH792" s="164"/>
    </row>
    <row r="793" spans="1:34" x14ac:dyDescent="0.4">
      <c r="A793" s="164">
        <f>IFERROR(IF(AND(A771=A772,A772=A773,A773=A774,A774=A775,A775=A776,A776=A777,A777=A778,A778=A779,A779=A780,A780=A781,A781=A782,A782=A783,A783=A784,A784=A785,A785=A786,A786=A787,A787=A788,A788=A789,A789=A790,A790=A791,A791=A792),IF(A792+1&gt;MATCH(0,Input_Lieferant!$B$9:$B$158,-1),"",A792+1),A792),"")</f>
        <v>36</v>
      </c>
      <c r="B793" s="164"/>
      <c r="C793" s="158" t="str">
        <f t="shared" si="24"/>
        <v>001</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V_SONDERBETRIEBSMITTEL_TRP</v>
      </c>
      <c r="X793" s="164"/>
      <c r="Y793" s="164"/>
      <c r="Z793" s="164"/>
      <c r="AA793" s="164"/>
      <c r="AB793" s="164"/>
      <c r="AC793" s="164"/>
      <c r="AD793" s="164"/>
      <c r="AE793" s="164"/>
      <c r="AF793" s="164"/>
      <c r="AG793" s="164"/>
      <c r="AH793" s="164"/>
    </row>
    <row r="794" spans="1:34" x14ac:dyDescent="0.4">
      <c r="A794" s="164">
        <f>IFERROR(IF(AND(A772=A773,A773=A774,A774=A775,A775=A776,A776=A777,A777=A778,A778=A779,A779=A780,A780=A781,A781=A782,A782=A783,A783=A784,A784=A785,A785=A786,A786=A787,A787=A788,A788=A789,A789=A790,A790=A791,A791=A792,A792=A793),IF(A793+1&gt;MATCH(0,Input_Lieferant!$B$9:$B$158,-1),"",A793+1),A793),"")</f>
        <v>37</v>
      </c>
      <c r="B794" s="164"/>
      <c r="C794" s="158" t="str">
        <f t="shared" si="24"/>
        <v>001</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V_A_NUMMER</v>
      </c>
      <c r="X794" s="164"/>
      <c r="Y794" s="164"/>
      <c r="Z794" s="164"/>
      <c r="AA794" s="164"/>
      <c r="AB794" s="164"/>
      <c r="AC794" s="164"/>
      <c r="AD794" s="164"/>
      <c r="AE794" s="164"/>
      <c r="AF794" s="164"/>
      <c r="AG794" s="164"/>
      <c r="AH794" s="164"/>
    </row>
    <row r="795" spans="1:34" x14ac:dyDescent="0.4">
      <c r="A795" s="164">
        <f>IFERROR(IF(AND(A773=A774,A774=A775,A775=A776,A776=A777,A777=A778,A778=A779,A779=A780,A780=A781,A781=A782,A782=A783,A783=A784,A784=A785,A785=A786,A786=A787,A787=A788,A788=A789,A789=A790,A790=A791,A791=A792,A792=A793,A793=A794),IF(A794+1&gt;MATCH(0,Input_Lieferant!$B$9:$B$158,-1),"",A794+1),A794),"")</f>
        <v>37</v>
      </c>
      <c r="B795" s="164"/>
      <c r="C795" s="158" t="str">
        <f t="shared" si="24"/>
        <v>001</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V_REVFREMD</v>
      </c>
      <c r="X795" s="164"/>
      <c r="Y795" s="164"/>
      <c r="Z795" s="164"/>
      <c r="AA795" s="164"/>
      <c r="AB795" s="164"/>
      <c r="AC795" s="164"/>
      <c r="AD795" s="164"/>
      <c r="AE795" s="164"/>
      <c r="AF795" s="164"/>
      <c r="AG795" s="164"/>
      <c r="AH795" s="164"/>
    </row>
    <row r="796" spans="1:34" x14ac:dyDescent="0.4">
      <c r="A796" s="164">
        <f>IFERROR(IF(AND(A774=A775,A775=A776,A776=A777,A777=A778,A778=A779,A779=A780,A780=A781,A781=A782,A782=A783,A783=A784,A784=A785,A785=A786,A786=A787,A787=A788,A788=A789,A789=A790,A790=A791,A791=A792,A792=A793,A793=A794,A794=A795),IF(A795+1&gt;MATCH(0,Input_Lieferant!$B$9:$B$158,-1),"",A795+1),A795),"")</f>
        <v>37</v>
      </c>
      <c r="B796" s="164"/>
      <c r="C796" s="158" t="str">
        <f t="shared" si="24"/>
        <v>001</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V_REVEIGEN</v>
      </c>
      <c r="X796" s="164"/>
      <c r="Y796" s="164"/>
      <c r="Z796" s="164"/>
      <c r="AA796" s="164"/>
      <c r="AB796" s="164"/>
      <c r="AC796" s="164"/>
      <c r="AD796" s="164"/>
      <c r="AE796" s="164"/>
      <c r="AF796" s="164"/>
      <c r="AG796" s="164"/>
      <c r="AH796" s="164"/>
    </row>
    <row r="797" spans="1:34" x14ac:dyDescent="0.4">
      <c r="A797" s="164">
        <f>IFERROR(IF(AND(A775=A776,A776=A777,A777=A778,A778=A779,A779=A780,A780=A781,A781=A782,A782=A783,A783=A784,A784=A785,A785=A786,A786=A787,A787=A788,A788=A789,A789=A790,A790=A791,A791=A792,A792=A793,A793=A794,A794=A795,A795=A796),IF(A796+1&gt;MATCH(0,Input_Lieferant!$B$9:$B$158,-1),"",A796+1),A796),"")</f>
        <v>37</v>
      </c>
      <c r="B797" s="164"/>
      <c r="C797" s="158" t="str">
        <f t="shared" si="24"/>
        <v>001</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V_SYSTEMMANAGER</v>
      </c>
      <c r="X797" s="164"/>
      <c r="Y797" s="164"/>
      <c r="Z797" s="164"/>
      <c r="AA797" s="164"/>
      <c r="AB797" s="164"/>
      <c r="AC797" s="164"/>
      <c r="AD797" s="164"/>
      <c r="AE797" s="164"/>
      <c r="AF797" s="164"/>
      <c r="AG797" s="164"/>
      <c r="AH797" s="164"/>
    </row>
    <row r="798" spans="1:34" x14ac:dyDescent="0.4">
      <c r="A798" s="164">
        <f>IFERROR(IF(AND(A776=A777,A777=A778,A778=A779,A779=A780,A780=A781,A781=A782,A782=A783,A783=A784,A784=A785,A785=A786,A786=A787,A787=A788,A788=A789,A789=A790,A790=A791,A791=A792,A792=A793,A793=A794,A794=A795,A795=A796,A796=A797),IF(A797+1&gt;MATCH(0,Input_Lieferant!$B$9:$B$158,-1),"",A797+1),A797),"")</f>
        <v>37</v>
      </c>
      <c r="B798" s="164"/>
      <c r="C798" s="158" t="str">
        <f t="shared" si="24"/>
        <v>001</v>
      </c>
      <c r="D798" s="164"/>
      <c r="E798" s="164"/>
      <c r="F798" s="164" t="str">
        <f>IF(A798&lt;&gt;"", _xlfn.IFNA(INDEX(Grunddaten!$A$9:$S$159,MATCH(A798,Input_Lieferant!$B$9:$B$158,0),MATCH(W798,Grunddaten!$A$8:$M$8,0)),""), "")&amp;""</f>
        <v>U</v>
      </c>
      <c r="G798" s="164"/>
      <c r="H798" s="164"/>
      <c r="I798" s="164"/>
      <c r="J798" s="164"/>
      <c r="K798" s="164"/>
      <c r="L798" s="164"/>
      <c r="M798" s="164"/>
      <c r="N798" s="164"/>
      <c r="O798" s="164"/>
      <c r="P798" s="164"/>
      <c r="Q798" s="164"/>
      <c r="R798" s="164"/>
      <c r="S798" s="164"/>
      <c r="T798" s="164"/>
      <c r="U798" s="164"/>
      <c r="V798" s="164"/>
      <c r="W798" s="164" t="str">
        <f t="shared" si="25"/>
        <v>V_UEBERSETZUNG</v>
      </c>
      <c r="X798" s="164"/>
      <c r="Y798" s="164"/>
      <c r="Z798" s="164"/>
      <c r="AA798" s="164"/>
      <c r="AB798" s="164"/>
      <c r="AC798" s="164"/>
      <c r="AD798" s="164"/>
      <c r="AE798" s="164"/>
      <c r="AF798" s="164"/>
      <c r="AG798" s="164"/>
      <c r="AH798" s="164"/>
    </row>
    <row r="799" spans="1:34" x14ac:dyDescent="0.4">
      <c r="A799" s="164">
        <f>IFERROR(IF(AND(A777=A778,A778=A779,A779=A780,A780=A781,A781=A782,A782=A783,A783=A784,A784=A785,A785=A786,A786=A787,A787=A788,A788=A789,A789=A790,A790=A791,A791=A792,A792=A793,A793=A794,A794=A795,A795=A796,A796=A797,A797=A798),IF(A798+1&gt;MATCH(0,Input_Lieferant!$B$9:$B$158,-1),"",A798+1),A798),"")</f>
        <v>37</v>
      </c>
      <c r="B799" s="164"/>
      <c r="C799" s="158" t="str">
        <f t="shared" si="24"/>
        <v>001</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V_KENNZIFFER</v>
      </c>
      <c r="X799" s="164"/>
      <c r="Y799" s="164"/>
      <c r="Z799" s="164"/>
      <c r="AA799" s="164"/>
      <c r="AB799" s="164"/>
      <c r="AC799" s="164"/>
      <c r="AD799" s="164"/>
      <c r="AE799" s="164"/>
      <c r="AF799" s="164"/>
      <c r="AG799" s="164"/>
      <c r="AH799" s="164"/>
    </row>
    <row r="800" spans="1:34" x14ac:dyDescent="0.4">
      <c r="A800" s="164">
        <f>IFERROR(IF(AND(A778=A779,A779=A780,A780=A781,A781=A782,A782=A783,A783=A784,A784=A785,A785=A786,A786=A787,A787=A788,A788=A789,A789=A790,A790=A791,A791=A792,A792=A793,A793=A794,A794=A795,A795=A796,A796=A797,A797=A798,A798=A799),IF(A799+1&gt;MATCH(0,Input_Lieferant!$B$9:$B$158,-1),"",A799+1),A799),"")</f>
        <v>37</v>
      </c>
      <c r="B800" s="164"/>
      <c r="C800" s="158" t="str">
        <f t="shared" si="24"/>
        <v>001</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V_NEXT_HIGHER</v>
      </c>
      <c r="X800" s="164"/>
      <c r="Y800" s="164"/>
      <c r="Z800" s="164"/>
      <c r="AA800" s="164"/>
      <c r="AB800" s="164"/>
      <c r="AC800" s="164"/>
      <c r="AD800" s="164"/>
      <c r="AE800" s="164"/>
      <c r="AF800" s="164"/>
      <c r="AG800" s="164"/>
      <c r="AH800" s="164"/>
    </row>
    <row r="801" spans="1:34" x14ac:dyDescent="0.4">
      <c r="A801" s="164">
        <f>IFERROR(IF(AND(A779=A780,A780=A781,A781=A782,A782=A783,A783=A784,A784=A785,A785=A786,A786=A787,A787=A788,A788=A789,A789=A790,A790=A791,A791=A792,A792=A793,A793=A794,A794=A795,A795=A796,A796=A797,A797=A798,A798=A799,A799=A800),IF(A800+1&gt;MATCH(0,Input_Lieferant!$B$9:$B$158,-1),"",A800+1),A800),"")</f>
        <v>37</v>
      </c>
      <c r="B801" s="164"/>
      <c r="C801" s="158" t="str">
        <f t="shared" si="24"/>
        <v>001</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V_ZERTFLUG</v>
      </c>
      <c r="X801" s="164"/>
      <c r="Y801" s="164"/>
      <c r="Z801" s="164"/>
      <c r="AA801" s="164"/>
      <c r="AB801" s="164"/>
      <c r="AC801" s="164"/>
      <c r="AD801" s="164"/>
      <c r="AE801" s="164"/>
      <c r="AF801" s="164"/>
      <c r="AG801" s="164"/>
      <c r="AH801" s="164"/>
    </row>
    <row r="802" spans="1:34" x14ac:dyDescent="0.4">
      <c r="A802" s="164">
        <f>IFERROR(IF(AND(A780=A781,A781=A782,A782=A783,A783=A784,A784=A785,A785=A786,A786=A787,A787=A788,A788=A789,A789=A790,A790=A791,A791=A792,A792=A793,A793=A794,A794=A795,A795=A796,A796=A797,A797=A798,A798=A799,A799=A800,A800=A801),IF(A801+1&gt;MATCH(0,Input_Lieferant!$B$9:$B$158,-1),"",A801+1),A801),"")</f>
        <v>37</v>
      </c>
      <c r="B802" s="164"/>
      <c r="C802" s="158" t="str">
        <f t="shared" si="24"/>
        <v>001</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V_APM</v>
      </c>
      <c r="X802" s="164"/>
      <c r="Y802" s="164"/>
      <c r="Z802" s="164"/>
      <c r="AA802" s="164"/>
      <c r="AB802" s="164"/>
      <c r="AC802" s="164"/>
      <c r="AD802" s="164"/>
      <c r="AE802" s="164"/>
      <c r="AF802" s="164"/>
      <c r="AG802" s="164"/>
      <c r="AH802" s="164"/>
    </row>
    <row r="803" spans="1:34" x14ac:dyDescent="0.4">
      <c r="A803" s="164">
        <f>IFERROR(IF(AND(A781=A782,A782=A783,A783=A784,A784=A785,A785=A786,A786=A787,A787=A788,A788=A789,A789=A790,A790=A791,A791=A792,A792=A793,A793=A794,A794=A795,A795=A796,A796=A797,A797=A798,A798=A799,A799=A800,A800=A801,A801=A802),IF(A802+1&gt;MATCH(0,Input_Lieferant!$B$9:$B$158,-1),"",A802+1),A802),"")</f>
        <v>37</v>
      </c>
      <c r="B803" s="164"/>
      <c r="C803" s="158" t="str">
        <f t="shared" si="24"/>
        <v>001</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V_CHEOPS</v>
      </c>
      <c r="X803" s="164"/>
      <c r="Y803" s="164"/>
      <c r="Z803" s="164"/>
      <c r="AA803" s="164"/>
      <c r="AB803" s="164"/>
      <c r="AC803" s="164"/>
      <c r="AD803" s="164"/>
      <c r="AE803" s="164"/>
      <c r="AF803" s="164"/>
      <c r="AG803" s="164"/>
      <c r="AH803" s="164"/>
    </row>
    <row r="804" spans="1:34" x14ac:dyDescent="0.4">
      <c r="A804" s="164">
        <f>IFERROR(IF(AND(A782=A783,A783=A784,A784=A785,A785=A786,A786=A787,A787=A788,A788=A789,A789=A790,A790=A791,A791=A792,A792=A793,A793=A794,A794=A795,A795=A796,A796=A797,A797=A798,A798=A799,A799=A800,A800=A801,A801=A802,A802=A803),IF(A803+1&gt;MATCH(0,Input_Lieferant!$B$9:$B$158,-1),"",A803+1),A803),"")</f>
        <v>37</v>
      </c>
      <c r="B804" s="164"/>
      <c r="C804" s="158" t="str">
        <f t="shared" si="24"/>
        <v>001</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V_SVSAA</v>
      </c>
      <c r="X804" s="164"/>
      <c r="Y804" s="164"/>
      <c r="Z804" s="164"/>
      <c r="AA804" s="164"/>
      <c r="AB804" s="164"/>
      <c r="AC804" s="164"/>
      <c r="AD804" s="164"/>
      <c r="AE804" s="164"/>
      <c r="AF804" s="164"/>
      <c r="AG804" s="164"/>
      <c r="AH804" s="164"/>
    </row>
    <row r="805" spans="1:34" x14ac:dyDescent="0.4">
      <c r="A805" s="164">
        <f>IFERROR(IF(AND(A783=A784,A784=A785,A785=A786,A786=A787,A787=A788,A788=A789,A789=A790,A790=A791,A791=A792,A792=A793,A793=A794,A794=A795,A795=A796,A796=A797,A797=A798,A798=A799,A799=A800,A800=A801,A801=A802,A802=A803,A803=A804),IF(A804+1&gt;MATCH(0,Input_Lieferant!$B$9:$B$158,-1),"",A804+1),A804),"")</f>
        <v>37</v>
      </c>
      <c r="B805" s="164"/>
      <c r="C805" s="158" t="str">
        <f t="shared" si="24"/>
        <v>001</v>
      </c>
      <c r="D805" s="164"/>
      <c r="E805" s="164"/>
      <c r="F805" s="164" t="str">
        <f>IF(A805&lt;&gt;"", IFERROR(ROUND(INDEX(Input_Lieferant!$A$9:$AS$159,MATCH(A805,Input_Lieferant!$B$9:$B$158,0),MATCH(W805,Input_Lieferant!$A$8:$AS$8,0)),2),""), "")&amp;""</f>
        <v>200</v>
      </c>
      <c r="G805" s="164"/>
      <c r="H805" s="164"/>
      <c r="I805" s="164"/>
      <c r="J805" s="164"/>
      <c r="K805" s="164"/>
      <c r="L805" s="164"/>
      <c r="M805" s="164"/>
      <c r="N805" s="164"/>
      <c r="O805" s="164"/>
      <c r="P805" s="164"/>
      <c r="Q805" s="164"/>
      <c r="R805" s="164"/>
      <c r="S805" s="164"/>
      <c r="T805" s="164"/>
      <c r="U805" s="164"/>
      <c r="V805" s="164"/>
      <c r="W805" s="164" t="str">
        <f t="shared" si="25"/>
        <v>V_BEWERTUNGSPREIS</v>
      </c>
      <c r="X805" s="164"/>
      <c r="Y805" s="164"/>
      <c r="Z805" s="164"/>
      <c r="AA805" s="164"/>
      <c r="AB805" s="164"/>
      <c r="AC805" s="164"/>
      <c r="AD805" s="164"/>
      <c r="AE805" s="164"/>
      <c r="AF805" s="164"/>
      <c r="AG805" s="164"/>
      <c r="AH805" s="164"/>
    </row>
    <row r="806" spans="1:34" x14ac:dyDescent="0.4">
      <c r="A806" s="164">
        <f>IFERROR(IF(AND(A784=A785,A785=A786,A786=A787,A787=A788,A788=A789,A789=A790,A790=A791,A791=A792,A792=A793,A793=A794,A794=A795,A795=A796,A796=A797,A797=A798,A798=A799,A799=A800,A800=A801,A801=A802,A802=A803,A803=A804,A804=A805),IF(A805+1&gt;MATCH(0,Input_Lieferant!$B$9:$B$158,-1),"",A805+1),A805),"")</f>
        <v>37</v>
      </c>
      <c r="B806" s="164"/>
      <c r="C806" s="158" t="str">
        <f t="shared" si="24"/>
        <v>001</v>
      </c>
      <c r="D806" s="164"/>
      <c r="E806" s="164"/>
      <c r="F806" s="164" t="str">
        <f>IF(A806&lt;&gt;"", _xlfn.IFNA(INDEX(Input_Lieferant!$A$9:$AS$159,MATCH(A806,Input_Lieferant!$B$9:$B$158,0),MATCH(W806,Input_Lieferant!$A$8:$AS$8,0)),""), "")&amp;""</f>
        <v>CHF</v>
      </c>
      <c r="G806" s="164"/>
      <c r="H806" s="164"/>
      <c r="I806" s="164"/>
      <c r="J806" s="164"/>
      <c r="K806" s="164"/>
      <c r="L806" s="164"/>
      <c r="M806" s="164"/>
      <c r="N806" s="164"/>
      <c r="O806" s="164"/>
      <c r="P806" s="164"/>
      <c r="Q806" s="164"/>
      <c r="R806" s="164"/>
      <c r="S806" s="164"/>
      <c r="T806" s="164"/>
      <c r="U806" s="164"/>
      <c r="V806" s="164"/>
      <c r="W806" s="164" t="str">
        <f t="shared" si="25"/>
        <v>V_WAEHRUNG</v>
      </c>
      <c r="X806" s="164"/>
      <c r="Y806" s="164"/>
      <c r="Z806" s="164"/>
      <c r="AA806" s="164"/>
      <c r="AB806" s="164"/>
      <c r="AC806" s="164"/>
      <c r="AD806" s="164"/>
      <c r="AE806" s="164"/>
      <c r="AF806" s="164"/>
      <c r="AG806" s="164"/>
      <c r="AH806" s="164"/>
    </row>
    <row r="807" spans="1:34" x14ac:dyDescent="0.4">
      <c r="A807" s="164">
        <f>IFERROR(IF(AND(A785=A786,A786=A787,A787=A788,A788=A789,A789=A790,A790=A791,A791=A792,A792=A793,A793=A794,A794=A795,A795=A796,A796=A797,A797=A798,A798=A799,A799=A800,A800=A801,A801=A802,A802=A803,A803=A804,A804=A805,A805=A806),IF(A806+1&gt;MATCH(0,Input_Lieferant!$B$9:$B$158,-1),"",A806+1),A806),"")</f>
        <v>37</v>
      </c>
      <c r="B807" s="164"/>
      <c r="C807" s="158" t="str">
        <f t="shared" si="24"/>
        <v>001</v>
      </c>
      <c r="D807" s="164"/>
      <c r="E807" s="164"/>
      <c r="F807" s="164" t="str">
        <f>IF(A807&lt;&gt;"", _xlfn.IFNA(INDEX(Input_Lieferant!$A$9:$AS$159,MATCH(A807,Input_Lieferant!$B$9:$B$158,0),MATCH(W807,Input_Lieferant!$A$8:$AS$8,0)),""), "")&amp;""</f>
        <v>1</v>
      </c>
      <c r="G807" s="164"/>
      <c r="H807" s="164"/>
      <c r="I807" s="164"/>
      <c r="J807" s="164"/>
      <c r="K807" s="164"/>
      <c r="L807" s="164"/>
      <c r="M807" s="164"/>
      <c r="N807" s="164"/>
      <c r="O807" s="164"/>
      <c r="P807" s="164"/>
      <c r="Q807" s="164"/>
      <c r="R807" s="164"/>
      <c r="S807" s="164"/>
      <c r="T807" s="164"/>
      <c r="U807" s="164"/>
      <c r="V807" s="164"/>
      <c r="W807" s="164" t="str">
        <f t="shared" si="25"/>
        <v>V_PREISEINHEIT</v>
      </c>
      <c r="X807" s="164"/>
      <c r="Y807" s="164"/>
      <c r="Z807" s="164"/>
      <c r="AA807" s="164"/>
      <c r="AB807" s="164"/>
      <c r="AC807" s="164"/>
      <c r="AD807" s="164"/>
      <c r="AE807" s="164"/>
      <c r="AF807" s="164"/>
      <c r="AG807" s="164"/>
      <c r="AH807" s="164"/>
    </row>
    <row r="808" spans="1:34" x14ac:dyDescent="0.4">
      <c r="A808" s="164">
        <f>IFERROR(IF(AND(A786=A787,A787=A788,A788=A789,A789=A790,A790=A791,A791=A792,A792=A793,A793=A794,A794=A795,A795=A796,A796=A797,A797=A798,A798=A799,A799=A800,A800=A801,A801=A802,A802=A803,A803=A804,A804=A805,A805=A806,A806=A807),IF(A807+1&gt;MATCH(0,Input_Lieferant!$B$9:$B$158,-1),"",A807+1),A807),"")</f>
        <v>37</v>
      </c>
      <c r="B808" s="164"/>
      <c r="C808" s="158" t="str">
        <f t="shared" si="24"/>
        <v>001</v>
      </c>
      <c r="D808" s="164"/>
      <c r="E808" s="164"/>
      <c r="F808" s="164">
        <f ca="1">IF(A808&lt;&gt;"",NOW(),"")</f>
        <v>45712.652886805554</v>
      </c>
      <c r="G808" s="164"/>
      <c r="H808" s="164"/>
      <c r="I808" s="164"/>
      <c r="J808" s="164"/>
      <c r="K808" s="164"/>
      <c r="L808" s="164"/>
      <c r="M808" s="164"/>
      <c r="N808" s="164"/>
      <c r="O808" s="164"/>
      <c r="P808" s="164"/>
      <c r="Q808" s="164"/>
      <c r="R808" s="164"/>
      <c r="S808" s="164"/>
      <c r="T808" s="164"/>
      <c r="U808" s="164"/>
      <c r="V808" s="164"/>
      <c r="W808" s="164" t="str">
        <f t="shared" si="25"/>
        <v>V_GUELTIGAB</v>
      </c>
      <c r="X808" s="164"/>
      <c r="Y808" s="164"/>
      <c r="Z808" s="164"/>
      <c r="AA808" s="164"/>
      <c r="AB808" s="164"/>
      <c r="AC808" s="164"/>
      <c r="AD808" s="164"/>
      <c r="AE808" s="164"/>
      <c r="AF808" s="164"/>
      <c r="AG808" s="164"/>
      <c r="AH808" s="164"/>
    </row>
    <row r="809" spans="1:34" x14ac:dyDescent="0.4">
      <c r="A809" s="164">
        <f>IFERROR(IF(AND(A787=A788,A788=A789,A789=A790,A790=A791,A791=A792,A792=A793,A793=A794,A794=A795,A795=A796,A796=A797,A797=A798,A798=A799,A799=A800,A800=A801,A801=A802,A802=A803,A803=A804,A804=A805,A805=A806,A806=A807,A807=A808),IF(A808+1&gt;MATCH(0,Input_Lieferant!$B$9:$B$158,-1),"",A808+1),A808),"")</f>
        <v>37</v>
      </c>
      <c r="B809" s="164"/>
      <c r="C809" s="158" t="str">
        <f t="shared" si="24"/>
        <v>001</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V_MIET_RELEVANZ</v>
      </c>
      <c r="X809" s="164"/>
      <c r="Y809" s="164"/>
      <c r="Z809" s="164"/>
      <c r="AA809" s="164"/>
      <c r="AB809" s="164"/>
      <c r="AC809" s="164"/>
      <c r="AD809" s="164"/>
      <c r="AE809" s="164"/>
      <c r="AF809" s="164"/>
      <c r="AG809" s="164"/>
      <c r="AH809" s="164"/>
    </row>
    <row r="810" spans="1:34" x14ac:dyDescent="0.4">
      <c r="A810" s="164">
        <f>IFERROR(IF(AND(A788=A789,A789=A790,A790=A791,A791=A792,A792=A793,A793=A794,A794=A795,A795=A796,A796=A797,A797=A798,A798=A799,A799=A800,A800=A801,A801=A802,A802=A803,A803=A804,A804=A805,A805=A806,A806=A807,A807=A808,A808=A809),IF(A809+1&gt;MATCH(0,Input_Lieferant!$B$9:$B$158,-1),"",A809+1),A809),"")</f>
        <v>37</v>
      </c>
      <c r="B810" s="164"/>
      <c r="C810" s="158" t="str">
        <f t="shared" si="24"/>
        <v>001</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V_NACHSCHUBKLASSE</v>
      </c>
      <c r="X810" s="164"/>
      <c r="Y810" s="164"/>
      <c r="Z810" s="164"/>
      <c r="AA810" s="164"/>
      <c r="AB810" s="164"/>
      <c r="AC810" s="164"/>
      <c r="AD810" s="164"/>
      <c r="AE810" s="164"/>
      <c r="AF810" s="164"/>
      <c r="AG810" s="164"/>
      <c r="AH810" s="164"/>
    </row>
    <row r="811" spans="1:34" x14ac:dyDescent="0.4">
      <c r="A811" s="164">
        <f>IFERROR(IF(AND(A789=A790,A790=A791,A791=A792,A792=A793,A793=A794,A794=A795,A795=A796,A796=A797,A797=A798,A798=A799,A799=A800,A800=A801,A801=A802,A802=A803,A803=A804,A804=A805,A805=A806,A806=A807,A807=A808,A808=A809,A809=A810),IF(A810+1&gt;MATCH(0,Input_Lieferant!$B$9:$B$158,-1),"",A810+1),A810),"")</f>
        <v>37</v>
      </c>
      <c r="B811" s="164"/>
      <c r="C811" s="158" t="str">
        <f t="shared" si="24"/>
        <v>001</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V_LAGERFAEHIGKEIT</v>
      </c>
      <c r="X811" s="164"/>
      <c r="Y811" s="164"/>
      <c r="Z811" s="164"/>
      <c r="AA811" s="164"/>
      <c r="AB811" s="164"/>
      <c r="AC811" s="164"/>
      <c r="AD811" s="164"/>
      <c r="AE811" s="164"/>
      <c r="AF811" s="164"/>
      <c r="AG811" s="164"/>
      <c r="AH811" s="164"/>
    </row>
    <row r="812" spans="1:34" x14ac:dyDescent="0.4">
      <c r="A812" s="164">
        <f>IFERROR(IF(AND(A790=A791,A791=A792,A792=A793,A793=A794,A794=A795,A795=A796,A796=A797,A797=A798,A798=A799,A799=A800,A800=A801,A801=A802,A802=A803,A803=A804,A804=A805,A805=A806,A806=A807,A807=A808,A808=A809,A809=A810,A810=A811),IF(A811+1&gt;MATCH(0,Input_Lieferant!$B$9:$B$158,-1),"",A811+1),A811),"")</f>
        <v>37</v>
      </c>
      <c r="B812" s="164"/>
      <c r="C812" s="158" t="str">
        <f t="shared" si="24"/>
        <v>001</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V_BETRIEBSMITTEL</v>
      </c>
      <c r="X812" s="164"/>
      <c r="Y812" s="164"/>
      <c r="Z812" s="164"/>
      <c r="AA812" s="164"/>
      <c r="AB812" s="164"/>
      <c r="AC812" s="164"/>
      <c r="AD812" s="164"/>
      <c r="AE812" s="164"/>
      <c r="AF812" s="164"/>
      <c r="AG812" s="164"/>
      <c r="AH812" s="164"/>
    </row>
    <row r="813" spans="1:34" x14ac:dyDescent="0.4">
      <c r="A813" s="164">
        <f>IFERROR(IF(AND(A791=A792,A792=A793,A793=A794,A794=A795,A795=A796,A796=A797,A797=A798,A798=A799,A799=A800,A800=A801,A801=A802,A802=A803,A803=A804,A804=A805,A805=A806,A806=A807,A807=A808,A808=A809,A809=A810,A810=A811,A811=A812),IF(A812+1&gt;MATCH(0,Input_Lieferant!$B$9:$B$158,-1),"",A812+1),A812),"")</f>
        <v>37</v>
      </c>
      <c r="B813" s="164"/>
      <c r="C813" s="158" t="str">
        <f t="shared" si="24"/>
        <v>001</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V_SONDERBETRIEBSMITTEL_MKZ</v>
      </c>
      <c r="X813" s="164"/>
      <c r="Y813" s="164"/>
      <c r="Z813" s="164"/>
      <c r="AA813" s="164"/>
      <c r="AB813" s="164"/>
      <c r="AC813" s="164"/>
      <c r="AD813" s="164"/>
      <c r="AE813" s="164"/>
      <c r="AF813" s="164"/>
      <c r="AG813" s="164"/>
      <c r="AH813" s="164"/>
    </row>
    <row r="814" spans="1:34" x14ac:dyDescent="0.4">
      <c r="A814" s="164">
        <f>IFERROR(IF(AND(A792=A793,A793=A794,A794=A795,A795=A796,A796=A797,A797=A798,A798=A799,A799=A800,A800=A801,A801=A802,A802=A803,A803=A804,A804=A805,A805=A806,A806=A807,A807=A808,A808=A809,A809=A810,A810=A811,A811=A812,A812=A813),IF(A813+1&gt;MATCH(0,Input_Lieferant!$B$9:$B$158,-1),"",A813+1),A813),"")</f>
        <v>37</v>
      </c>
      <c r="B814" s="164"/>
      <c r="C814" s="158" t="str">
        <f t="shared" si="24"/>
        <v>001</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V_SONDERBETRIEBSMITTEL_PRD</v>
      </c>
      <c r="X814" s="164"/>
      <c r="Y814" s="164"/>
      <c r="Z814" s="164"/>
      <c r="AA814" s="164"/>
      <c r="AB814" s="164"/>
      <c r="AC814" s="164"/>
      <c r="AD814" s="164"/>
      <c r="AE814" s="164"/>
      <c r="AF814" s="164"/>
      <c r="AG814" s="164"/>
      <c r="AH814" s="164"/>
    </row>
    <row r="815" spans="1:34" x14ac:dyDescent="0.4">
      <c r="A815" s="164">
        <f>IFERROR(IF(AND(A793=A794,A794=A795,A795=A796,A796=A797,A797=A798,A798=A799,A799=A800,A800=A801,A801=A802,A802=A803,A803=A804,A804=A805,A805=A806,A806=A807,A807=A808,A808=A809,A809=A810,A810=A811,A811=A812,A812=A813,A813=A814),IF(A814+1&gt;MATCH(0,Input_Lieferant!$B$9:$B$158,-1),"",A814+1),A814),"")</f>
        <v>37</v>
      </c>
      <c r="B815" s="164"/>
      <c r="C815" s="158" t="str">
        <f t="shared" si="24"/>
        <v>001</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V_SONDERBETRIEBSMITTEL_TRP</v>
      </c>
      <c r="X815" s="164"/>
      <c r="Y815" s="164"/>
      <c r="Z815" s="164"/>
      <c r="AA815" s="164"/>
      <c r="AB815" s="164"/>
      <c r="AC815" s="164"/>
      <c r="AD815" s="164"/>
      <c r="AE815" s="164"/>
      <c r="AF815" s="164"/>
      <c r="AG815" s="164"/>
      <c r="AH815" s="164"/>
    </row>
    <row r="816" spans="1:34" x14ac:dyDescent="0.4">
      <c r="A816" s="164">
        <f>IFERROR(IF(AND(A794=A795,A795=A796,A796=A797,A797=A798,A798=A799,A799=A800,A800=A801,A801=A802,A802=A803,A803=A804,A804=A805,A805=A806,A806=A807,A807=A808,A808=A809,A809=A810,A810=A811,A811=A812,A812=A813,A813=A814,A814=A815),IF(A815+1&gt;MATCH(0,Input_Lieferant!$B$9:$B$158,-1),"",A815+1),A815),"")</f>
        <v>38</v>
      </c>
      <c r="B816" s="164"/>
      <c r="C816" s="158" t="str">
        <f t="shared" si="24"/>
        <v>001</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V_A_NUMMER</v>
      </c>
      <c r="X816" s="164"/>
      <c r="Y816" s="164"/>
      <c r="Z816" s="164"/>
      <c r="AA816" s="164"/>
      <c r="AB816" s="164"/>
      <c r="AC816" s="164"/>
      <c r="AD816" s="164"/>
      <c r="AE816" s="164"/>
      <c r="AF816" s="164"/>
      <c r="AG816" s="164"/>
      <c r="AH816" s="164"/>
    </row>
    <row r="817" spans="1:34" x14ac:dyDescent="0.4">
      <c r="A817" s="164">
        <f>IFERROR(IF(AND(A795=A796,A796=A797,A797=A798,A798=A799,A799=A800,A800=A801,A801=A802,A802=A803,A803=A804,A804=A805,A805=A806,A806=A807,A807=A808,A808=A809,A809=A810,A810=A811,A811=A812,A812=A813,A813=A814,A814=A815,A815=A816),IF(A816+1&gt;MATCH(0,Input_Lieferant!$B$9:$B$158,-1),"",A816+1),A816),"")</f>
        <v>38</v>
      </c>
      <c r="B817" s="164"/>
      <c r="C817" s="158" t="str">
        <f t="shared" si="24"/>
        <v>001</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V_REVFREMD</v>
      </c>
      <c r="X817" s="164"/>
      <c r="Y817" s="164"/>
      <c r="Z817" s="164"/>
      <c r="AA817" s="164"/>
      <c r="AB817" s="164"/>
      <c r="AC817" s="164"/>
      <c r="AD817" s="164"/>
      <c r="AE817" s="164"/>
      <c r="AF817" s="164"/>
      <c r="AG817" s="164"/>
      <c r="AH817" s="164"/>
    </row>
    <row r="818" spans="1:34" x14ac:dyDescent="0.4">
      <c r="A818" s="164">
        <f>IFERROR(IF(AND(A796=A797,A797=A798,A798=A799,A799=A800,A800=A801,A801=A802,A802=A803,A803=A804,A804=A805,A805=A806,A806=A807,A807=A808,A808=A809,A809=A810,A810=A811,A811=A812,A812=A813,A813=A814,A814=A815,A815=A816,A816=A817),IF(A817+1&gt;MATCH(0,Input_Lieferant!$B$9:$B$158,-1),"",A817+1),A817),"")</f>
        <v>38</v>
      </c>
      <c r="B818" s="164"/>
      <c r="C818" s="158" t="str">
        <f t="shared" si="24"/>
        <v>001</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V_REVEIGEN</v>
      </c>
      <c r="X818" s="164"/>
      <c r="Y818" s="164"/>
      <c r="Z818" s="164"/>
      <c r="AA818" s="164"/>
      <c r="AB818" s="164"/>
      <c r="AC818" s="164"/>
      <c r="AD818" s="164"/>
      <c r="AE818" s="164"/>
      <c r="AF818" s="164"/>
      <c r="AG818" s="164"/>
      <c r="AH818" s="164"/>
    </row>
    <row r="819" spans="1:34" x14ac:dyDescent="0.4">
      <c r="A819" s="164">
        <f>IFERROR(IF(AND(A797=A798,A798=A799,A799=A800,A800=A801,A801=A802,A802=A803,A803=A804,A804=A805,A805=A806,A806=A807,A807=A808,A808=A809,A809=A810,A810=A811,A811=A812,A812=A813,A813=A814,A814=A815,A815=A816,A816=A817,A817=A818),IF(A818+1&gt;MATCH(0,Input_Lieferant!$B$9:$B$158,-1),"",A818+1),A818),"")</f>
        <v>38</v>
      </c>
      <c r="B819" s="164"/>
      <c r="C819" s="158" t="str">
        <f t="shared" si="24"/>
        <v>001</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V_SYSTEMMANAGER</v>
      </c>
      <c r="X819" s="164"/>
      <c r="Y819" s="164"/>
      <c r="Z819" s="164"/>
      <c r="AA819" s="164"/>
      <c r="AB819" s="164"/>
      <c r="AC819" s="164"/>
      <c r="AD819" s="164"/>
      <c r="AE819" s="164"/>
      <c r="AF819" s="164"/>
      <c r="AG819" s="164"/>
      <c r="AH819" s="164"/>
    </row>
    <row r="820" spans="1:34" x14ac:dyDescent="0.4">
      <c r="A820" s="164">
        <f>IFERROR(IF(AND(A798=A799,A799=A800,A800=A801,A801=A802,A802=A803,A803=A804,A804=A805,A805=A806,A806=A807,A807=A808,A808=A809,A809=A810,A810=A811,A811=A812,A812=A813,A813=A814,A814=A815,A815=A816,A816=A817,A817=A818,A818=A819),IF(A819+1&gt;MATCH(0,Input_Lieferant!$B$9:$B$158,-1),"",A819+1),A819),"")</f>
        <v>38</v>
      </c>
      <c r="B820" s="164"/>
      <c r="C820" s="158" t="str">
        <f t="shared" si="24"/>
        <v>001</v>
      </c>
      <c r="D820" s="164"/>
      <c r="E820" s="164"/>
      <c r="F820" s="164" t="str">
        <f>IF(A820&lt;&gt;"", _xlfn.IFNA(INDEX(Grunddaten!$A$9:$S$159,MATCH(A820,Input_Lieferant!$B$9:$B$158,0),MATCH(W820,Grunddaten!$A$8:$M$8,0)),""), "")&amp;""</f>
        <v>U</v>
      </c>
      <c r="G820" s="164"/>
      <c r="H820" s="164"/>
      <c r="I820" s="164"/>
      <c r="J820" s="164"/>
      <c r="K820" s="164"/>
      <c r="L820" s="164"/>
      <c r="M820" s="164"/>
      <c r="N820" s="164"/>
      <c r="O820" s="164"/>
      <c r="P820" s="164"/>
      <c r="Q820" s="164"/>
      <c r="R820" s="164"/>
      <c r="S820" s="164"/>
      <c r="T820" s="164"/>
      <c r="U820" s="164"/>
      <c r="V820" s="164"/>
      <c r="W820" s="164" t="str">
        <f t="shared" si="25"/>
        <v>V_UEBERSETZUNG</v>
      </c>
      <c r="X820" s="164"/>
      <c r="Y820" s="164"/>
      <c r="Z820" s="164"/>
      <c r="AA820" s="164"/>
      <c r="AB820" s="164"/>
      <c r="AC820" s="164"/>
      <c r="AD820" s="164"/>
      <c r="AE820" s="164"/>
      <c r="AF820" s="164"/>
      <c r="AG820" s="164"/>
      <c r="AH820" s="164"/>
    </row>
    <row r="821" spans="1:34" x14ac:dyDescent="0.4">
      <c r="A821" s="164">
        <f>IFERROR(IF(AND(A799=A800,A800=A801,A801=A802,A802=A803,A803=A804,A804=A805,A805=A806,A806=A807,A807=A808,A808=A809,A809=A810,A810=A811,A811=A812,A812=A813,A813=A814,A814=A815,A815=A816,A816=A817,A817=A818,A818=A819,A819=A820),IF(A820+1&gt;MATCH(0,Input_Lieferant!$B$9:$B$158,-1),"",A820+1),A820),"")</f>
        <v>38</v>
      </c>
      <c r="B821" s="164"/>
      <c r="C821" s="158" t="str">
        <f t="shared" si="24"/>
        <v>001</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V_KENNZIFFER</v>
      </c>
      <c r="X821" s="164"/>
      <c r="Y821" s="164"/>
      <c r="Z821" s="164"/>
      <c r="AA821" s="164"/>
      <c r="AB821" s="164"/>
      <c r="AC821" s="164"/>
      <c r="AD821" s="164"/>
      <c r="AE821" s="164"/>
      <c r="AF821" s="164"/>
      <c r="AG821" s="164"/>
      <c r="AH821" s="164"/>
    </row>
    <row r="822" spans="1:34" x14ac:dyDescent="0.4">
      <c r="A822" s="164">
        <f>IFERROR(IF(AND(A800=A801,A801=A802,A802=A803,A803=A804,A804=A805,A805=A806,A806=A807,A807=A808,A808=A809,A809=A810,A810=A811,A811=A812,A812=A813,A813=A814,A814=A815,A815=A816,A816=A817,A817=A818,A818=A819,A819=A820,A820=A821),IF(A821+1&gt;MATCH(0,Input_Lieferant!$B$9:$B$158,-1),"",A821+1),A821),"")</f>
        <v>38</v>
      </c>
      <c r="B822" s="164"/>
      <c r="C822" s="158" t="str">
        <f t="shared" si="24"/>
        <v>001</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V_NEXT_HIGHER</v>
      </c>
      <c r="X822" s="164"/>
      <c r="Y822" s="164"/>
      <c r="Z822" s="164"/>
      <c r="AA822" s="164"/>
      <c r="AB822" s="164"/>
      <c r="AC822" s="164"/>
      <c r="AD822" s="164"/>
      <c r="AE822" s="164"/>
      <c r="AF822" s="164"/>
      <c r="AG822" s="164"/>
      <c r="AH822" s="164"/>
    </row>
    <row r="823" spans="1:34" x14ac:dyDescent="0.4">
      <c r="A823" s="164">
        <f>IFERROR(IF(AND(A801=A802,A802=A803,A803=A804,A804=A805,A805=A806,A806=A807,A807=A808,A808=A809,A809=A810,A810=A811,A811=A812,A812=A813,A813=A814,A814=A815,A815=A816,A816=A817,A817=A818,A818=A819,A819=A820,A820=A821,A821=A822),IF(A822+1&gt;MATCH(0,Input_Lieferant!$B$9:$B$158,-1),"",A822+1),A822),"")</f>
        <v>38</v>
      </c>
      <c r="B823" s="164"/>
      <c r="C823" s="158" t="str">
        <f t="shared" si="24"/>
        <v>001</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V_ZERTFLUG</v>
      </c>
      <c r="X823" s="164"/>
      <c r="Y823" s="164"/>
      <c r="Z823" s="164"/>
      <c r="AA823" s="164"/>
      <c r="AB823" s="164"/>
      <c r="AC823" s="164"/>
      <c r="AD823" s="164"/>
      <c r="AE823" s="164"/>
      <c r="AF823" s="164"/>
      <c r="AG823" s="164"/>
      <c r="AH823" s="164"/>
    </row>
    <row r="824" spans="1:34" x14ac:dyDescent="0.4">
      <c r="A824" s="164">
        <f>IFERROR(IF(AND(A802=A803,A803=A804,A804=A805,A805=A806,A806=A807,A807=A808,A808=A809,A809=A810,A810=A811,A811=A812,A812=A813,A813=A814,A814=A815,A815=A816,A816=A817,A817=A818,A818=A819,A819=A820,A820=A821,A821=A822,A822=A823),IF(A823+1&gt;MATCH(0,Input_Lieferant!$B$9:$B$158,-1),"",A823+1),A823),"")</f>
        <v>38</v>
      </c>
      <c r="B824" s="164"/>
      <c r="C824" s="158" t="str">
        <f t="shared" si="24"/>
        <v>001</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V_APM</v>
      </c>
      <c r="X824" s="164"/>
      <c r="Y824" s="164"/>
      <c r="Z824" s="164"/>
      <c r="AA824" s="164"/>
      <c r="AB824" s="164"/>
      <c r="AC824" s="164"/>
      <c r="AD824" s="164"/>
      <c r="AE824" s="164"/>
      <c r="AF824" s="164"/>
      <c r="AG824" s="164"/>
      <c r="AH824" s="164"/>
    </row>
    <row r="825" spans="1:34" x14ac:dyDescent="0.4">
      <c r="A825" s="164">
        <f>IFERROR(IF(AND(A803=A804,A804=A805,A805=A806,A806=A807,A807=A808,A808=A809,A809=A810,A810=A811,A811=A812,A812=A813,A813=A814,A814=A815,A815=A816,A816=A817,A817=A818,A818=A819,A819=A820,A820=A821,A821=A822,A822=A823,A823=A824),IF(A824+1&gt;MATCH(0,Input_Lieferant!$B$9:$B$158,-1),"",A824+1),A824),"")</f>
        <v>38</v>
      </c>
      <c r="B825" s="164"/>
      <c r="C825" s="158" t="str">
        <f t="shared" si="24"/>
        <v>001</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V_CHEOPS</v>
      </c>
      <c r="X825" s="164"/>
      <c r="Y825" s="164"/>
      <c r="Z825" s="164"/>
      <c r="AA825" s="164"/>
      <c r="AB825" s="164"/>
      <c r="AC825" s="164"/>
      <c r="AD825" s="164"/>
      <c r="AE825" s="164"/>
      <c r="AF825" s="164"/>
      <c r="AG825" s="164"/>
      <c r="AH825" s="164"/>
    </row>
    <row r="826" spans="1:34" x14ac:dyDescent="0.4">
      <c r="A826" s="164">
        <f>IFERROR(IF(AND(A804=A805,A805=A806,A806=A807,A807=A808,A808=A809,A809=A810,A810=A811,A811=A812,A812=A813,A813=A814,A814=A815,A815=A816,A816=A817,A817=A818,A818=A819,A819=A820,A820=A821,A821=A822,A822=A823,A823=A824,A824=A825),IF(A825+1&gt;MATCH(0,Input_Lieferant!$B$9:$B$158,-1),"",A825+1),A825),"")</f>
        <v>38</v>
      </c>
      <c r="B826" s="164"/>
      <c r="C826" s="158" t="str">
        <f t="shared" si="24"/>
        <v>001</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V_SVSAA</v>
      </c>
      <c r="X826" s="164"/>
      <c r="Y826" s="164"/>
      <c r="Z826" s="164"/>
      <c r="AA826" s="164"/>
      <c r="AB826" s="164"/>
      <c r="AC826" s="164"/>
      <c r="AD826" s="164"/>
      <c r="AE826" s="164"/>
      <c r="AF826" s="164"/>
      <c r="AG826" s="164"/>
      <c r="AH826" s="164"/>
    </row>
    <row r="827" spans="1:34" x14ac:dyDescent="0.4">
      <c r="A827" s="164">
        <f>IFERROR(IF(AND(A805=A806,A806=A807,A807=A808,A808=A809,A809=A810,A810=A811,A811=A812,A812=A813,A813=A814,A814=A815,A815=A816,A816=A817,A817=A818,A818=A819,A819=A820,A820=A821,A821=A822,A822=A823,A823=A824,A824=A825,A825=A826),IF(A826+1&gt;MATCH(0,Input_Lieferant!$B$9:$B$158,-1),"",A826+1),A826),"")</f>
        <v>38</v>
      </c>
      <c r="B827" s="164"/>
      <c r="C827" s="158" t="str">
        <f t="shared" si="24"/>
        <v>001</v>
      </c>
      <c r="D827" s="164"/>
      <c r="E827" s="164"/>
      <c r="F827" s="164" t="str">
        <f>IF(A827&lt;&gt;"", IFERROR(ROUND(INDEX(Input_Lieferant!$A$9:$AS$159,MATCH(A827,Input_Lieferant!$B$9:$B$158,0),MATCH(W827,Input_Lieferant!$A$8:$AS$8,0)),2),""), "")&amp;""</f>
        <v>200</v>
      </c>
      <c r="G827" s="164"/>
      <c r="H827" s="164"/>
      <c r="I827" s="164"/>
      <c r="J827" s="164"/>
      <c r="K827" s="164"/>
      <c r="L827" s="164"/>
      <c r="M827" s="164"/>
      <c r="N827" s="164"/>
      <c r="O827" s="164"/>
      <c r="P827" s="164"/>
      <c r="Q827" s="164"/>
      <c r="R827" s="164"/>
      <c r="S827" s="164"/>
      <c r="T827" s="164"/>
      <c r="U827" s="164"/>
      <c r="V827" s="164"/>
      <c r="W827" s="164" t="str">
        <f t="shared" si="25"/>
        <v>V_BEWERTUNGSPREIS</v>
      </c>
      <c r="X827" s="164"/>
      <c r="Y827" s="164"/>
      <c r="Z827" s="164"/>
      <c r="AA827" s="164"/>
      <c r="AB827" s="164"/>
      <c r="AC827" s="164"/>
      <c r="AD827" s="164"/>
      <c r="AE827" s="164"/>
      <c r="AF827" s="164"/>
      <c r="AG827" s="164"/>
      <c r="AH827" s="164"/>
    </row>
    <row r="828" spans="1:34" x14ac:dyDescent="0.4">
      <c r="A828" s="164">
        <f>IFERROR(IF(AND(A806=A807,A807=A808,A808=A809,A809=A810,A810=A811,A811=A812,A812=A813,A813=A814,A814=A815,A815=A816,A816=A817,A817=A818,A818=A819,A819=A820,A820=A821,A821=A822,A822=A823,A823=A824,A824=A825,A825=A826,A826=A827),IF(A827+1&gt;MATCH(0,Input_Lieferant!$B$9:$B$158,-1),"",A827+1),A827),"")</f>
        <v>38</v>
      </c>
      <c r="B828" s="164"/>
      <c r="C828" s="158" t="str">
        <f t="shared" si="24"/>
        <v>001</v>
      </c>
      <c r="D828" s="164"/>
      <c r="E828" s="164"/>
      <c r="F828" s="164" t="str">
        <f>IF(A828&lt;&gt;"", _xlfn.IFNA(INDEX(Input_Lieferant!$A$9:$AS$159,MATCH(A828,Input_Lieferant!$B$9:$B$158,0),MATCH(W828,Input_Lieferant!$A$8:$AS$8,0)),""), "")&amp;""</f>
        <v>CHF</v>
      </c>
      <c r="G828" s="164"/>
      <c r="H828" s="164"/>
      <c r="I828" s="164"/>
      <c r="J828" s="164"/>
      <c r="K828" s="164"/>
      <c r="L828" s="164"/>
      <c r="M828" s="164"/>
      <c r="N828" s="164"/>
      <c r="O828" s="164"/>
      <c r="P828" s="164"/>
      <c r="Q828" s="164"/>
      <c r="R828" s="164"/>
      <c r="S828" s="164"/>
      <c r="T828" s="164"/>
      <c r="U828" s="164"/>
      <c r="V828" s="164"/>
      <c r="W828" s="164" t="str">
        <f t="shared" si="25"/>
        <v>V_WAEHRUNG</v>
      </c>
      <c r="X828" s="164"/>
      <c r="Y828" s="164"/>
      <c r="Z828" s="164"/>
      <c r="AA828" s="164"/>
      <c r="AB828" s="164"/>
      <c r="AC828" s="164"/>
      <c r="AD828" s="164"/>
      <c r="AE828" s="164"/>
      <c r="AF828" s="164"/>
      <c r="AG828" s="164"/>
      <c r="AH828" s="164"/>
    </row>
    <row r="829" spans="1:34" x14ac:dyDescent="0.4">
      <c r="A829" s="164">
        <f>IFERROR(IF(AND(A807=A808,A808=A809,A809=A810,A810=A811,A811=A812,A812=A813,A813=A814,A814=A815,A815=A816,A816=A817,A817=A818,A818=A819,A819=A820,A820=A821,A821=A822,A822=A823,A823=A824,A824=A825,A825=A826,A826=A827,A827=A828),IF(A828+1&gt;MATCH(0,Input_Lieferant!$B$9:$B$158,-1),"",A828+1),A828),"")</f>
        <v>38</v>
      </c>
      <c r="B829" s="164"/>
      <c r="C829" s="158" t="str">
        <f t="shared" si="24"/>
        <v>001</v>
      </c>
      <c r="D829" s="164"/>
      <c r="E829" s="164"/>
      <c r="F829" s="164" t="str">
        <f>IF(A829&lt;&gt;"", _xlfn.IFNA(INDEX(Input_Lieferant!$A$9:$AS$159,MATCH(A829,Input_Lieferant!$B$9:$B$158,0),MATCH(W829,Input_Lieferant!$A$8:$AS$8,0)),""), "")&amp;""</f>
        <v>1</v>
      </c>
      <c r="G829" s="164"/>
      <c r="H829" s="164"/>
      <c r="I829" s="164"/>
      <c r="J829" s="164"/>
      <c r="K829" s="164"/>
      <c r="L829" s="164"/>
      <c r="M829" s="164"/>
      <c r="N829" s="164"/>
      <c r="O829" s="164"/>
      <c r="P829" s="164"/>
      <c r="Q829" s="164"/>
      <c r="R829" s="164"/>
      <c r="S829" s="164"/>
      <c r="T829" s="164"/>
      <c r="U829" s="164"/>
      <c r="V829" s="164"/>
      <c r="W829" s="164" t="str">
        <f t="shared" si="25"/>
        <v>V_PREISEINHEIT</v>
      </c>
      <c r="X829" s="164"/>
      <c r="Y829" s="164"/>
      <c r="Z829" s="164"/>
      <c r="AA829" s="164"/>
      <c r="AB829" s="164"/>
      <c r="AC829" s="164"/>
      <c r="AD829" s="164"/>
      <c r="AE829" s="164"/>
      <c r="AF829" s="164"/>
      <c r="AG829" s="164"/>
      <c r="AH829" s="164"/>
    </row>
    <row r="830" spans="1:34" x14ac:dyDescent="0.4">
      <c r="A830" s="164">
        <f>IFERROR(IF(AND(A808=A809,A809=A810,A810=A811,A811=A812,A812=A813,A813=A814,A814=A815,A815=A816,A816=A817,A817=A818,A818=A819,A819=A820,A820=A821,A821=A822,A822=A823,A823=A824,A824=A825,A825=A826,A826=A827,A827=A828,A828=A829),IF(A829+1&gt;MATCH(0,Input_Lieferant!$B$9:$B$158,-1),"",A829+1),A829),"")</f>
        <v>38</v>
      </c>
      <c r="B830" s="164"/>
      <c r="C830" s="158" t="str">
        <f t="shared" si="24"/>
        <v>001</v>
      </c>
      <c r="D830" s="164"/>
      <c r="E830" s="164"/>
      <c r="F830" s="164">
        <f ca="1">IF(A830&lt;&gt;"",NOW(),"")</f>
        <v>45712.652886805554</v>
      </c>
      <c r="G830" s="164"/>
      <c r="H830" s="164"/>
      <c r="I830" s="164"/>
      <c r="J830" s="164"/>
      <c r="K830" s="164"/>
      <c r="L830" s="164"/>
      <c r="M830" s="164"/>
      <c r="N830" s="164"/>
      <c r="O830" s="164"/>
      <c r="P830" s="164"/>
      <c r="Q830" s="164"/>
      <c r="R830" s="164"/>
      <c r="S830" s="164"/>
      <c r="T830" s="164"/>
      <c r="U830" s="164"/>
      <c r="V830" s="164"/>
      <c r="W830" s="164" t="str">
        <f t="shared" si="25"/>
        <v>V_GUELTIGAB</v>
      </c>
      <c r="X830" s="164"/>
      <c r="Y830" s="164"/>
      <c r="Z830" s="164"/>
      <c r="AA830" s="164"/>
      <c r="AB830" s="164"/>
      <c r="AC830" s="164"/>
      <c r="AD830" s="164"/>
      <c r="AE830" s="164"/>
      <c r="AF830" s="164"/>
      <c r="AG830" s="164"/>
      <c r="AH830" s="164"/>
    </row>
    <row r="831" spans="1:34" x14ac:dyDescent="0.4">
      <c r="A831" s="164">
        <f>IFERROR(IF(AND(A809=A810,A810=A811,A811=A812,A812=A813,A813=A814,A814=A815,A815=A816,A816=A817,A817=A818,A818=A819,A819=A820,A820=A821,A821=A822,A822=A823,A823=A824,A824=A825,A825=A826,A826=A827,A827=A828,A828=A829,A829=A830),IF(A830+1&gt;MATCH(0,Input_Lieferant!$B$9:$B$158,-1),"",A830+1),A830),"")</f>
        <v>38</v>
      </c>
      <c r="B831" s="164"/>
      <c r="C831" s="158" t="str">
        <f t="shared" si="24"/>
        <v>001</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V_MIET_RELEVANZ</v>
      </c>
      <c r="X831" s="164"/>
      <c r="Y831" s="164"/>
      <c r="Z831" s="164"/>
      <c r="AA831" s="164"/>
      <c r="AB831" s="164"/>
      <c r="AC831" s="164"/>
      <c r="AD831" s="164"/>
      <c r="AE831" s="164"/>
      <c r="AF831" s="164"/>
      <c r="AG831" s="164"/>
      <c r="AH831" s="164"/>
    </row>
    <row r="832" spans="1:34" x14ac:dyDescent="0.4">
      <c r="A832" s="164">
        <f>IFERROR(IF(AND(A810=A811,A811=A812,A812=A813,A813=A814,A814=A815,A815=A816,A816=A817,A817=A818,A818=A819,A819=A820,A820=A821,A821=A822,A822=A823,A823=A824,A824=A825,A825=A826,A826=A827,A827=A828,A828=A829,A829=A830,A830=A831),IF(A831+1&gt;MATCH(0,Input_Lieferant!$B$9:$B$158,-1),"",A831+1),A831),"")</f>
        <v>38</v>
      </c>
      <c r="B832" s="164"/>
      <c r="C832" s="158" t="str">
        <f t="shared" si="24"/>
        <v>001</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V_NACHSCHUBKLASSE</v>
      </c>
      <c r="X832" s="164"/>
      <c r="Y832" s="164"/>
      <c r="Z832" s="164"/>
      <c r="AA832" s="164"/>
      <c r="AB832" s="164"/>
      <c r="AC832" s="164"/>
      <c r="AD832" s="164"/>
      <c r="AE832" s="164"/>
      <c r="AF832" s="164"/>
      <c r="AG832" s="164"/>
      <c r="AH832" s="164"/>
    </row>
    <row r="833" spans="1:34" x14ac:dyDescent="0.4">
      <c r="A833" s="164">
        <f>IFERROR(IF(AND(A811=A812,A812=A813,A813=A814,A814=A815,A815=A816,A816=A817,A817=A818,A818=A819,A819=A820,A820=A821,A821=A822,A822=A823,A823=A824,A824=A825,A825=A826,A826=A827,A827=A828,A828=A829,A829=A830,A830=A831,A831=A832),IF(A832+1&gt;MATCH(0,Input_Lieferant!$B$9:$B$158,-1),"",A832+1),A832),"")</f>
        <v>38</v>
      </c>
      <c r="B833" s="164"/>
      <c r="C833" s="158" t="str">
        <f t="shared" si="24"/>
        <v>001</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V_LAGERFAEHIGKEIT</v>
      </c>
      <c r="X833" s="164"/>
      <c r="Y833" s="164"/>
      <c r="Z833" s="164"/>
      <c r="AA833" s="164"/>
      <c r="AB833" s="164"/>
      <c r="AC833" s="164"/>
      <c r="AD833" s="164"/>
      <c r="AE833" s="164"/>
      <c r="AF833" s="164"/>
      <c r="AG833" s="164"/>
      <c r="AH833" s="164"/>
    </row>
    <row r="834" spans="1:34" x14ac:dyDescent="0.4">
      <c r="A834" s="164">
        <f>IFERROR(IF(AND(A812=A813,A813=A814,A814=A815,A815=A816,A816=A817,A817=A818,A818=A819,A819=A820,A820=A821,A821=A822,A822=A823,A823=A824,A824=A825,A825=A826,A826=A827,A827=A828,A828=A829,A829=A830,A830=A831,A831=A832,A832=A833),IF(A833+1&gt;MATCH(0,Input_Lieferant!$B$9:$B$158,-1),"",A833+1),A833),"")</f>
        <v>38</v>
      </c>
      <c r="B834" s="164"/>
      <c r="C834" s="158" t="str">
        <f t="shared" ref="C834:C897" si="26">IF(A834="","","001")</f>
        <v>001</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V_BETRIEBSMITTEL</v>
      </c>
      <c r="X834" s="164"/>
      <c r="Y834" s="164"/>
      <c r="Z834" s="164"/>
      <c r="AA834" s="164"/>
      <c r="AB834" s="164"/>
      <c r="AC834" s="164"/>
      <c r="AD834" s="164"/>
      <c r="AE834" s="164"/>
      <c r="AF834" s="164"/>
      <c r="AG834" s="164"/>
      <c r="AH834" s="164"/>
    </row>
    <row r="835" spans="1:34" x14ac:dyDescent="0.4">
      <c r="A835" s="164">
        <f>IFERROR(IF(AND(A813=A814,A814=A815,A815=A816,A816=A817,A817=A818,A818=A819,A819=A820,A820=A821,A821=A822,A822=A823,A823=A824,A824=A825,A825=A826,A826=A827,A827=A828,A828=A829,A829=A830,A830=A831,A831=A832,A832=A833,A833=A834),IF(A834+1&gt;MATCH(0,Input_Lieferant!$B$9:$B$158,-1),"",A834+1),A834),"")</f>
        <v>38</v>
      </c>
      <c r="B835" s="164"/>
      <c r="C835" s="158" t="str">
        <f t="shared" si="26"/>
        <v>001</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V_SONDERBETRIEBSMITTEL_MKZ</v>
      </c>
      <c r="X835" s="164"/>
      <c r="Y835" s="164"/>
      <c r="Z835" s="164"/>
      <c r="AA835" s="164"/>
      <c r="AB835" s="164"/>
      <c r="AC835" s="164"/>
      <c r="AD835" s="164"/>
      <c r="AE835" s="164"/>
      <c r="AF835" s="164"/>
      <c r="AG835" s="164"/>
      <c r="AH835" s="164"/>
    </row>
    <row r="836" spans="1:34" x14ac:dyDescent="0.4">
      <c r="A836" s="164">
        <f>IFERROR(IF(AND(A814=A815,A815=A816,A816=A817,A817=A818,A818=A819,A819=A820,A820=A821,A821=A822,A822=A823,A823=A824,A824=A825,A825=A826,A826=A827,A827=A828,A828=A829,A829=A830,A830=A831,A831=A832,A832=A833,A833=A834,A834=A835),IF(A835+1&gt;MATCH(0,Input_Lieferant!$B$9:$B$158,-1),"",A835+1),A835),"")</f>
        <v>38</v>
      </c>
      <c r="B836" s="164"/>
      <c r="C836" s="158" t="str">
        <f t="shared" si="26"/>
        <v>001</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V_SONDERBETRIEBSMITTEL_PRD</v>
      </c>
      <c r="X836" s="164"/>
      <c r="Y836" s="164"/>
      <c r="Z836" s="164"/>
      <c r="AA836" s="164"/>
      <c r="AB836" s="164"/>
      <c r="AC836" s="164"/>
      <c r="AD836" s="164"/>
      <c r="AE836" s="164"/>
      <c r="AF836" s="164"/>
      <c r="AG836" s="164"/>
      <c r="AH836" s="164"/>
    </row>
    <row r="837" spans="1:34" x14ac:dyDescent="0.4">
      <c r="A837" s="164">
        <f>IFERROR(IF(AND(A815=A816,A816=A817,A817=A818,A818=A819,A819=A820,A820=A821,A821=A822,A822=A823,A823=A824,A824=A825,A825=A826,A826=A827,A827=A828,A828=A829,A829=A830,A830=A831,A831=A832,A832=A833,A833=A834,A834=A835,A835=A836),IF(A836+1&gt;MATCH(0,Input_Lieferant!$B$9:$B$158,-1),"",A836+1),A836),"")</f>
        <v>38</v>
      </c>
      <c r="B837" s="164"/>
      <c r="C837" s="158" t="str">
        <f t="shared" si="26"/>
        <v>001</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V_SONDERBETRIEBSMITTEL_TRP</v>
      </c>
      <c r="X837" s="164"/>
      <c r="Y837" s="164"/>
      <c r="Z837" s="164"/>
      <c r="AA837" s="164"/>
      <c r="AB837" s="164"/>
      <c r="AC837" s="164"/>
      <c r="AD837" s="164"/>
      <c r="AE837" s="164"/>
      <c r="AF837" s="164"/>
      <c r="AG837" s="164"/>
      <c r="AH837" s="164"/>
    </row>
    <row r="838" spans="1:34" x14ac:dyDescent="0.4">
      <c r="A838" s="164">
        <f>IFERROR(IF(AND(A816=A817,A817=A818,A818=A819,A819=A820,A820=A821,A821=A822,A822=A823,A823=A824,A824=A825,A825=A826,A826=A827,A827=A828,A828=A829,A829=A830,A830=A831,A831=A832,A832=A833,A833=A834,A834=A835,A835=A836,A836=A837),IF(A837+1&gt;MATCH(0,Input_Lieferant!$B$9:$B$158,-1),"",A837+1),A837),"")</f>
        <v>39</v>
      </c>
      <c r="B838" s="164"/>
      <c r="C838" s="158" t="str">
        <f t="shared" si="26"/>
        <v>001</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V_A_NUMMER</v>
      </c>
      <c r="X838" s="164"/>
      <c r="Y838" s="164"/>
      <c r="Z838" s="164"/>
      <c r="AA838" s="164"/>
      <c r="AB838" s="164"/>
      <c r="AC838" s="164"/>
      <c r="AD838" s="164"/>
      <c r="AE838" s="164"/>
      <c r="AF838" s="164"/>
      <c r="AG838" s="164"/>
      <c r="AH838" s="164"/>
    </row>
    <row r="839" spans="1:34" x14ac:dyDescent="0.4">
      <c r="A839" s="164">
        <f>IFERROR(IF(AND(A817=A818,A818=A819,A819=A820,A820=A821,A821=A822,A822=A823,A823=A824,A824=A825,A825=A826,A826=A827,A827=A828,A828=A829,A829=A830,A830=A831,A831=A832,A832=A833,A833=A834,A834=A835,A835=A836,A836=A837,A837=A838),IF(A838+1&gt;MATCH(0,Input_Lieferant!$B$9:$B$158,-1),"",A838+1),A838),"")</f>
        <v>39</v>
      </c>
      <c r="B839" s="164"/>
      <c r="C839" s="158" t="str">
        <f t="shared" si="26"/>
        <v>001</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V_REVFREMD</v>
      </c>
      <c r="X839" s="164"/>
      <c r="Y839" s="164"/>
      <c r="Z839" s="164"/>
      <c r="AA839" s="164"/>
      <c r="AB839" s="164"/>
      <c r="AC839" s="164"/>
      <c r="AD839" s="164"/>
      <c r="AE839" s="164"/>
      <c r="AF839" s="164"/>
      <c r="AG839" s="164"/>
      <c r="AH839" s="164"/>
    </row>
    <row r="840" spans="1:34" x14ac:dyDescent="0.4">
      <c r="A840" s="164">
        <f>IFERROR(IF(AND(A818=A819,A819=A820,A820=A821,A821=A822,A822=A823,A823=A824,A824=A825,A825=A826,A826=A827,A827=A828,A828=A829,A829=A830,A830=A831,A831=A832,A832=A833,A833=A834,A834=A835,A835=A836,A836=A837,A837=A838,A838=A839),IF(A839+1&gt;MATCH(0,Input_Lieferant!$B$9:$B$158,-1),"",A839+1),A839),"")</f>
        <v>39</v>
      </c>
      <c r="B840" s="164"/>
      <c r="C840" s="158" t="str">
        <f t="shared" si="26"/>
        <v>001</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V_REVEIGEN</v>
      </c>
      <c r="X840" s="164"/>
      <c r="Y840" s="164"/>
      <c r="Z840" s="164"/>
      <c r="AA840" s="164"/>
      <c r="AB840" s="164"/>
      <c r="AC840" s="164"/>
      <c r="AD840" s="164"/>
      <c r="AE840" s="164"/>
      <c r="AF840" s="164"/>
      <c r="AG840" s="164"/>
      <c r="AH840" s="164"/>
    </row>
    <row r="841" spans="1:34" x14ac:dyDescent="0.4">
      <c r="A841" s="164">
        <f>IFERROR(IF(AND(A819=A820,A820=A821,A821=A822,A822=A823,A823=A824,A824=A825,A825=A826,A826=A827,A827=A828,A828=A829,A829=A830,A830=A831,A831=A832,A832=A833,A833=A834,A834=A835,A835=A836,A836=A837,A837=A838,A838=A839,A839=A840),IF(A840+1&gt;MATCH(0,Input_Lieferant!$B$9:$B$158,-1),"",A840+1),A840),"")</f>
        <v>39</v>
      </c>
      <c r="B841" s="164"/>
      <c r="C841" s="158" t="str">
        <f t="shared" si="26"/>
        <v>001</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V_SYSTEMMANAGER</v>
      </c>
      <c r="X841" s="164"/>
      <c r="Y841" s="164"/>
      <c r="Z841" s="164"/>
      <c r="AA841" s="164"/>
      <c r="AB841" s="164"/>
      <c r="AC841" s="164"/>
      <c r="AD841" s="164"/>
      <c r="AE841" s="164"/>
      <c r="AF841" s="164"/>
      <c r="AG841" s="164"/>
      <c r="AH841" s="164"/>
    </row>
    <row r="842" spans="1:34" x14ac:dyDescent="0.4">
      <c r="A842" s="164">
        <f>IFERROR(IF(AND(A820=A821,A821=A822,A822=A823,A823=A824,A824=A825,A825=A826,A826=A827,A827=A828,A828=A829,A829=A830,A830=A831,A831=A832,A832=A833,A833=A834,A834=A835,A835=A836,A836=A837,A837=A838,A838=A839,A839=A840,A840=A841),IF(A841+1&gt;MATCH(0,Input_Lieferant!$B$9:$B$158,-1),"",A841+1),A841),"")</f>
        <v>39</v>
      </c>
      <c r="B842" s="164"/>
      <c r="C842" s="158" t="str">
        <f t="shared" si="26"/>
        <v>001</v>
      </c>
      <c r="D842" s="164"/>
      <c r="E842" s="164"/>
      <c r="F842" s="164" t="str">
        <f>IF(A842&lt;&gt;"", _xlfn.IFNA(INDEX(Grunddaten!$A$9:$S$159,MATCH(A842,Input_Lieferant!$B$9:$B$158,0),MATCH(W842,Grunddaten!$A$8:$M$8,0)),""), "")&amp;""</f>
        <v>U</v>
      </c>
      <c r="G842" s="164"/>
      <c r="H842" s="164"/>
      <c r="I842" s="164"/>
      <c r="J842" s="164"/>
      <c r="K842" s="164"/>
      <c r="L842" s="164"/>
      <c r="M842" s="164"/>
      <c r="N842" s="164"/>
      <c r="O842" s="164"/>
      <c r="P842" s="164"/>
      <c r="Q842" s="164"/>
      <c r="R842" s="164"/>
      <c r="S842" s="164"/>
      <c r="T842" s="164"/>
      <c r="U842" s="164"/>
      <c r="V842" s="164"/>
      <c r="W842" s="164" t="str">
        <f t="shared" si="25"/>
        <v>V_UEBERSETZUNG</v>
      </c>
      <c r="X842" s="164"/>
      <c r="Y842" s="164"/>
      <c r="Z842" s="164"/>
      <c r="AA842" s="164"/>
      <c r="AB842" s="164"/>
      <c r="AC842" s="164"/>
      <c r="AD842" s="164"/>
      <c r="AE842" s="164"/>
      <c r="AF842" s="164"/>
      <c r="AG842" s="164"/>
      <c r="AH842" s="164"/>
    </row>
    <row r="843" spans="1:34" x14ac:dyDescent="0.4">
      <c r="A843" s="164">
        <f>IFERROR(IF(AND(A821=A822,A822=A823,A823=A824,A824=A825,A825=A826,A826=A827,A827=A828,A828=A829,A829=A830,A830=A831,A831=A832,A832=A833,A833=A834,A834=A835,A835=A836,A836=A837,A837=A838,A838=A839,A839=A840,A840=A841,A841=A842),IF(A842+1&gt;MATCH(0,Input_Lieferant!$B$9:$B$158,-1),"",A842+1),A842),"")</f>
        <v>39</v>
      </c>
      <c r="B843" s="164"/>
      <c r="C843" s="158" t="str">
        <f t="shared" si="26"/>
        <v>001</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V_KENNZIFFER</v>
      </c>
      <c r="X843" s="164"/>
      <c r="Y843" s="164"/>
      <c r="Z843" s="164"/>
      <c r="AA843" s="164"/>
      <c r="AB843" s="164"/>
      <c r="AC843" s="164"/>
      <c r="AD843" s="164"/>
      <c r="AE843" s="164"/>
      <c r="AF843" s="164"/>
      <c r="AG843" s="164"/>
      <c r="AH843" s="164"/>
    </row>
    <row r="844" spans="1:34" x14ac:dyDescent="0.4">
      <c r="A844" s="164">
        <f>IFERROR(IF(AND(A822=A823,A823=A824,A824=A825,A825=A826,A826=A827,A827=A828,A828=A829,A829=A830,A830=A831,A831=A832,A832=A833,A833=A834,A834=A835,A835=A836,A836=A837,A837=A838,A838=A839,A839=A840,A840=A841,A841=A842,A842=A843),IF(A843+1&gt;MATCH(0,Input_Lieferant!$B$9:$B$158,-1),"",A843+1),A843),"")</f>
        <v>39</v>
      </c>
      <c r="B844" s="164"/>
      <c r="C844" s="158" t="str">
        <f t="shared" si="26"/>
        <v>001</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V_NEXT_HIGHER</v>
      </c>
      <c r="X844" s="164"/>
      <c r="Y844" s="164"/>
      <c r="Z844" s="164"/>
      <c r="AA844" s="164"/>
      <c r="AB844" s="164"/>
      <c r="AC844" s="164"/>
      <c r="AD844" s="164"/>
      <c r="AE844" s="164"/>
      <c r="AF844" s="164"/>
      <c r="AG844" s="164"/>
      <c r="AH844" s="164"/>
    </row>
    <row r="845" spans="1:34" x14ac:dyDescent="0.4">
      <c r="A845" s="164">
        <f>IFERROR(IF(AND(A823=A824,A824=A825,A825=A826,A826=A827,A827=A828,A828=A829,A829=A830,A830=A831,A831=A832,A832=A833,A833=A834,A834=A835,A835=A836,A836=A837,A837=A838,A838=A839,A839=A840,A840=A841,A841=A842,A842=A843,A843=A844),IF(A844+1&gt;MATCH(0,Input_Lieferant!$B$9:$B$158,-1),"",A844+1),A844),"")</f>
        <v>39</v>
      </c>
      <c r="B845" s="164"/>
      <c r="C845" s="158" t="str">
        <f t="shared" si="26"/>
        <v>001</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V_ZERTFLUG</v>
      </c>
      <c r="X845" s="164"/>
      <c r="Y845" s="164"/>
      <c r="Z845" s="164"/>
      <c r="AA845" s="164"/>
      <c r="AB845" s="164"/>
      <c r="AC845" s="164"/>
      <c r="AD845" s="164"/>
      <c r="AE845" s="164"/>
      <c r="AF845" s="164"/>
      <c r="AG845" s="164"/>
      <c r="AH845" s="164"/>
    </row>
    <row r="846" spans="1:34" x14ac:dyDescent="0.4">
      <c r="A846" s="164">
        <f>IFERROR(IF(AND(A824=A825,A825=A826,A826=A827,A827=A828,A828=A829,A829=A830,A830=A831,A831=A832,A832=A833,A833=A834,A834=A835,A835=A836,A836=A837,A837=A838,A838=A839,A839=A840,A840=A841,A841=A842,A842=A843,A843=A844,A844=A845),IF(A845+1&gt;MATCH(0,Input_Lieferant!$B$9:$B$158,-1),"",A845+1),A845),"")</f>
        <v>39</v>
      </c>
      <c r="B846" s="164"/>
      <c r="C846" s="158" t="str">
        <f t="shared" si="26"/>
        <v>001</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V_APM</v>
      </c>
      <c r="X846" s="164"/>
      <c r="Y846" s="164"/>
      <c r="Z846" s="164"/>
      <c r="AA846" s="164"/>
      <c r="AB846" s="164"/>
      <c r="AC846" s="164"/>
      <c r="AD846" s="164"/>
      <c r="AE846" s="164"/>
      <c r="AF846" s="164"/>
      <c r="AG846" s="164"/>
      <c r="AH846" s="164"/>
    </row>
    <row r="847" spans="1:34" x14ac:dyDescent="0.4">
      <c r="A847" s="164">
        <f>IFERROR(IF(AND(A825=A826,A826=A827,A827=A828,A828=A829,A829=A830,A830=A831,A831=A832,A832=A833,A833=A834,A834=A835,A835=A836,A836=A837,A837=A838,A838=A839,A839=A840,A840=A841,A841=A842,A842=A843,A843=A844,A844=A845,A845=A846),IF(A846+1&gt;MATCH(0,Input_Lieferant!$B$9:$B$158,-1),"",A846+1),A846),"")</f>
        <v>39</v>
      </c>
      <c r="B847" s="164"/>
      <c r="C847" s="158" t="str">
        <f t="shared" si="26"/>
        <v>001</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V_CHEOPS</v>
      </c>
      <c r="X847" s="164"/>
      <c r="Y847" s="164"/>
      <c r="Z847" s="164"/>
      <c r="AA847" s="164"/>
      <c r="AB847" s="164"/>
      <c r="AC847" s="164"/>
      <c r="AD847" s="164"/>
      <c r="AE847" s="164"/>
      <c r="AF847" s="164"/>
      <c r="AG847" s="164"/>
      <c r="AH847" s="164"/>
    </row>
    <row r="848" spans="1:34" x14ac:dyDescent="0.4">
      <c r="A848" s="164">
        <f>IFERROR(IF(AND(A826=A827,A827=A828,A828=A829,A829=A830,A830=A831,A831=A832,A832=A833,A833=A834,A834=A835,A835=A836,A836=A837,A837=A838,A838=A839,A839=A840,A840=A841,A841=A842,A842=A843,A843=A844,A844=A845,A845=A846,A846=A847),IF(A847+1&gt;MATCH(0,Input_Lieferant!$B$9:$B$158,-1),"",A847+1),A847),"")</f>
        <v>39</v>
      </c>
      <c r="B848" s="164"/>
      <c r="C848" s="158" t="str">
        <f t="shared" si="26"/>
        <v>001</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V_SVSAA</v>
      </c>
      <c r="X848" s="164"/>
      <c r="Y848" s="164"/>
      <c r="Z848" s="164"/>
      <c r="AA848" s="164"/>
      <c r="AB848" s="164"/>
      <c r="AC848" s="164"/>
      <c r="AD848" s="164"/>
      <c r="AE848" s="164"/>
      <c r="AF848" s="164"/>
      <c r="AG848" s="164"/>
      <c r="AH848" s="164"/>
    </row>
    <row r="849" spans="1:34" x14ac:dyDescent="0.4">
      <c r="A849" s="164">
        <f>IFERROR(IF(AND(A827=A828,A828=A829,A829=A830,A830=A831,A831=A832,A832=A833,A833=A834,A834=A835,A835=A836,A836=A837,A837=A838,A838=A839,A839=A840,A840=A841,A841=A842,A842=A843,A843=A844,A844=A845,A845=A846,A846=A847,A847=A848),IF(A848+1&gt;MATCH(0,Input_Lieferant!$B$9:$B$158,-1),"",A848+1),A848),"")</f>
        <v>39</v>
      </c>
      <c r="B849" s="164"/>
      <c r="C849" s="158" t="str">
        <f t="shared" si="26"/>
        <v>001</v>
      </c>
      <c r="D849" s="164"/>
      <c r="E849" s="164"/>
      <c r="F849" s="164" t="str">
        <f>IF(A849&lt;&gt;"", IFERROR(ROUND(INDEX(Input_Lieferant!$A$9:$AS$159,MATCH(A849,Input_Lieferant!$B$9:$B$158,0),MATCH(W849,Input_Lieferant!$A$8:$AS$8,0)),2),""), "")&amp;""</f>
        <v>200</v>
      </c>
      <c r="G849" s="164"/>
      <c r="H849" s="164"/>
      <c r="I849" s="164"/>
      <c r="J849" s="164"/>
      <c r="K849" s="164"/>
      <c r="L849" s="164"/>
      <c r="M849" s="164"/>
      <c r="N849" s="164"/>
      <c r="O849" s="164"/>
      <c r="P849" s="164"/>
      <c r="Q849" s="164"/>
      <c r="R849" s="164"/>
      <c r="S849" s="164"/>
      <c r="T849" s="164"/>
      <c r="U849" s="164"/>
      <c r="V849" s="164"/>
      <c r="W849" s="164" t="str">
        <f t="shared" si="25"/>
        <v>V_BEWERTUNGSPREIS</v>
      </c>
      <c r="X849" s="164"/>
      <c r="Y849" s="164"/>
      <c r="Z849" s="164"/>
      <c r="AA849" s="164"/>
      <c r="AB849" s="164"/>
      <c r="AC849" s="164"/>
      <c r="AD849" s="164"/>
      <c r="AE849" s="164"/>
      <c r="AF849" s="164"/>
      <c r="AG849" s="164"/>
      <c r="AH849" s="164"/>
    </row>
    <row r="850" spans="1:34" x14ac:dyDescent="0.4">
      <c r="A850" s="164">
        <f>IFERROR(IF(AND(A828=A829,A829=A830,A830=A831,A831=A832,A832=A833,A833=A834,A834=A835,A835=A836,A836=A837,A837=A838,A838=A839,A839=A840,A840=A841,A841=A842,A842=A843,A843=A844,A844=A845,A845=A846,A846=A847,A847=A848,A848=A849),IF(A849+1&gt;MATCH(0,Input_Lieferant!$B$9:$B$158,-1),"",A849+1),A849),"")</f>
        <v>39</v>
      </c>
      <c r="B850" s="164"/>
      <c r="C850" s="158" t="str">
        <f t="shared" si="26"/>
        <v>001</v>
      </c>
      <c r="D850" s="164"/>
      <c r="E850" s="164"/>
      <c r="F850" s="164" t="str">
        <f>IF(A850&lt;&gt;"", _xlfn.IFNA(INDEX(Input_Lieferant!$A$9:$AS$159,MATCH(A850,Input_Lieferant!$B$9:$B$158,0),MATCH(W850,Input_Lieferant!$A$8:$AS$8,0)),""), "")&amp;""</f>
        <v>CHF</v>
      </c>
      <c r="G850" s="164"/>
      <c r="H850" s="164"/>
      <c r="I850" s="164"/>
      <c r="J850" s="164"/>
      <c r="K850" s="164"/>
      <c r="L850" s="164"/>
      <c r="M850" s="164"/>
      <c r="N850" s="164"/>
      <c r="O850" s="164"/>
      <c r="P850" s="164"/>
      <c r="Q850" s="164"/>
      <c r="R850" s="164"/>
      <c r="S850" s="164"/>
      <c r="T850" s="164"/>
      <c r="U850" s="164"/>
      <c r="V850" s="164"/>
      <c r="W850" s="164" t="str">
        <f t="shared" si="25"/>
        <v>V_WAEHRUNG</v>
      </c>
      <c r="X850" s="164"/>
      <c r="Y850" s="164"/>
      <c r="Z850" s="164"/>
      <c r="AA850" s="164"/>
      <c r="AB850" s="164"/>
      <c r="AC850" s="164"/>
      <c r="AD850" s="164"/>
      <c r="AE850" s="164"/>
      <c r="AF850" s="164"/>
      <c r="AG850" s="164"/>
      <c r="AH850" s="164"/>
    </row>
    <row r="851" spans="1:34" x14ac:dyDescent="0.4">
      <c r="A851" s="164">
        <f>IFERROR(IF(AND(A829=A830,A830=A831,A831=A832,A832=A833,A833=A834,A834=A835,A835=A836,A836=A837,A837=A838,A838=A839,A839=A840,A840=A841,A841=A842,A842=A843,A843=A844,A844=A845,A845=A846,A846=A847,A847=A848,A848=A849,A849=A850),IF(A850+1&gt;MATCH(0,Input_Lieferant!$B$9:$B$158,-1),"",A850+1),A850),"")</f>
        <v>39</v>
      </c>
      <c r="B851" s="164"/>
      <c r="C851" s="158" t="str">
        <f t="shared" si="26"/>
        <v>001</v>
      </c>
      <c r="D851" s="164"/>
      <c r="E851" s="164"/>
      <c r="F851" s="164" t="str">
        <f>IF(A851&lt;&gt;"", _xlfn.IFNA(INDEX(Input_Lieferant!$A$9:$AS$159,MATCH(A851,Input_Lieferant!$B$9:$B$158,0),MATCH(W851,Input_Lieferant!$A$8:$AS$8,0)),""), "")&amp;""</f>
        <v>1</v>
      </c>
      <c r="G851" s="164"/>
      <c r="H851" s="164"/>
      <c r="I851" s="164"/>
      <c r="J851" s="164"/>
      <c r="K851" s="164"/>
      <c r="L851" s="164"/>
      <c r="M851" s="164"/>
      <c r="N851" s="164"/>
      <c r="O851" s="164"/>
      <c r="P851" s="164"/>
      <c r="Q851" s="164"/>
      <c r="R851" s="164"/>
      <c r="S851" s="164"/>
      <c r="T851" s="164"/>
      <c r="U851" s="164"/>
      <c r="V851" s="164"/>
      <c r="W851" s="164" t="str">
        <f t="shared" si="25"/>
        <v>V_PREISEINHEIT</v>
      </c>
      <c r="X851" s="164"/>
      <c r="Y851" s="164"/>
      <c r="Z851" s="164"/>
      <c r="AA851" s="164"/>
      <c r="AB851" s="164"/>
      <c r="AC851" s="164"/>
      <c r="AD851" s="164"/>
      <c r="AE851" s="164"/>
      <c r="AF851" s="164"/>
      <c r="AG851" s="164"/>
      <c r="AH851" s="164"/>
    </row>
    <row r="852" spans="1:34" x14ac:dyDescent="0.4">
      <c r="A852" s="164">
        <f>IFERROR(IF(AND(A830=A831,A831=A832,A832=A833,A833=A834,A834=A835,A835=A836,A836=A837,A837=A838,A838=A839,A839=A840,A840=A841,A841=A842,A842=A843,A843=A844,A844=A845,A845=A846,A846=A847,A847=A848,A848=A849,A849=A850,A850=A851),IF(A851+1&gt;MATCH(0,Input_Lieferant!$B$9:$B$158,-1),"",A851+1),A851),"")</f>
        <v>39</v>
      </c>
      <c r="B852" s="164"/>
      <c r="C852" s="158" t="str">
        <f t="shared" si="26"/>
        <v>001</v>
      </c>
      <c r="D852" s="164"/>
      <c r="E852" s="164"/>
      <c r="F852" s="164">
        <f ca="1">IF(A852&lt;&gt;"",NOW(),"")</f>
        <v>45712.6528869213</v>
      </c>
      <c r="G852" s="164"/>
      <c r="H852" s="164"/>
      <c r="I852" s="164"/>
      <c r="J852" s="164"/>
      <c r="K852" s="164"/>
      <c r="L852" s="164"/>
      <c r="M852" s="164"/>
      <c r="N852" s="164"/>
      <c r="O852" s="164"/>
      <c r="P852" s="164"/>
      <c r="Q852" s="164"/>
      <c r="R852" s="164"/>
      <c r="S852" s="164"/>
      <c r="T852" s="164"/>
      <c r="U852" s="164"/>
      <c r="V852" s="164"/>
      <c r="W852" s="164" t="str">
        <f t="shared" si="25"/>
        <v>V_GUELTIGAB</v>
      </c>
      <c r="X852" s="164"/>
      <c r="Y852" s="164"/>
      <c r="Z852" s="164"/>
      <c r="AA852" s="164"/>
      <c r="AB852" s="164"/>
      <c r="AC852" s="164"/>
      <c r="AD852" s="164"/>
      <c r="AE852" s="164"/>
      <c r="AF852" s="164"/>
      <c r="AG852" s="164"/>
      <c r="AH852" s="164"/>
    </row>
    <row r="853" spans="1:34" x14ac:dyDescent="0.4">
      <c r="A853" s="164">
        <f>IFERROR(IF(AND(A831=A832,A832=A833,A833=A834,A834=A835,A835=A836,A836=A837,A837=A838,A838=A839,A839=A840,A840=A841,A841=A842,A842=A843,A843=A844,A844=A845,A845=A846,A846=A847,A847=A848,A848=A849,A849=A850,A850=A851,A851=A852),IF(A852+1&gt;MATCH(0,Input_Lieferant!$B$9:$B$158,-1),"",A852+1),A852),"")</f>
        <v>39</v>
      </c>
      <c r="B853" s="164"/>
      <c r="C853" s="158" t="str">
        <f t="shared" si="26"/>
        <v>001</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V_MIET_RELEVANZ</v>
      </c>
      <c r="X853" s="164"/>
      <c r="Y853" s="164"/>
      <c r="Z853" s="164"/>
      <c r="AA853" s="164"/>
      <c r="AB853" s="164"/>
      <c r="AC853" s="164"/>
      <c r="AD853" s="164"/>
      <c r="AE853" s="164"/>
      <c r="AF853" s="164"/>
      <c r="AG853" s="164"/>
      <c r="AH853" s="164"/>
    </row>
    <row r="854" spans="1:34" x14ac:dyDescent="0.4">
      <c r="A854" s="164">
        <f>IFERROR(IF(AND(A832=A833,A833=A834,A834=A835,A835=A836,A836=A837,A837=A838,A838=A839,A839=A840,A840=A841,A841=A842,A842=A843,A843=A844,A844=A845,A845=A846,A846=A847,A847=A848,A848=A849,A849=A850,A850=A851,A851=A852,A852=A853),IF(A853+1&gt;MATCH(0,Input_Lieferant!$B$9:$B$158,-1),"",A853+1),A853),"")</f>
        <v>39</v>
      </c>
      <c r="B854" s="164"/>
      <c r="C854" s="158" t="str">
        <f t="shared" si="26"/>
        <v>001</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V_NACHSCHUBKLASSE</v>
      </c>
      <c r="X854" s="164"/>
      <c r="Y854" s="164"/>
      <c r="Z854" s="164"/>
      <c r="AA854" s="164"/>
      <c r="AB854" s="164"/>
      <c r="AC854" s="164"/>
      <c r="AD854" s="164"/>
      <c r="AE854" s="164"/>
      <c r="AF854" s="164"/>
      <c r="AG854" s="164"/>
      <c r="AH854" s="164"/>
    </row>
    <row r="855" spans="1:34" x14ac:dyDescent="0.4">
      <c r="A855" s="164">
        <f>IFERROR(IF(AND(A833=A834,A834=A835,A835=A836,A836=A837,A837=A838,A838=A839,A839=A840,A840=A841,A841=A842,A842=A843,A843=A844,A844=A845,A845=A846,A846=A847,A847=A848,A848=A849,A849=A850,A850=A851,A851=A852,A852=A853,A853=A854),IF(A854+1&gt;MATCH(0,Input_Lieferant!$B$9:$B$158,-1),"",A854+1),A854),"")</f>
        <v>39</v>
      </c>
      <c r="B855" s="164"/>
      <c r="C855" s="158" t="str">
        <f t="shared" si="26"/>
        <v>001</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V_LAGERFAEHIGKEIT</v>
      </c>
      <c r="X855" s="164"/>
      <c r="Y855" s="164"/>
      <c r="Z855" s="164"/>
      <c r="AA855" s="164"/>
      <c r="AB855" s="164"/>
      <c r="AC855" s="164"/>
      <c r="AD855" s="164"/>
      <c r="AE855" s="164"/>
      <c r="AF855" s="164"/>
      <c r="AG855" s="164"/>
      <c r="AH855" s="164"/>
    </row>
    <row r="856" spans="1:34" x14ac:dyDescent="0.4">
      <c r="A856" s="164">
        <f>IFERROR(IF(AND(A834=A835,A835=A836,A836=A837,A837=A838,A838=A839,A839=A840,A840=A841,A841=A842,A842=A843,A843=A844,A844=A845,A845=A846,A846=A847,A847=A848,A848=A849,A849=A850,A850=A851,A851=A852,A852=A853,A853=A854,A854=A855),IF(A855+1&gt;MATCH(0,Input_Lieferant!$B$9:$B$158,-1),"",A855+1),A855),"")</f>
        <v>39</v>
      </c>
      <c r="B856" s="164"/>
      <c r="C856" s="158" t="str">
        <f t="shared" si="26"/>
        <v>001</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V_BETRIEBSMITTEL</v>
      </c>
      <c r="X856" s="164"/>
      <c r="Y856" s="164"/>
      <c r="Z856" s="164"/>
      <c r="AA856" s="164"/>
      <c r="AB856" s="164"/>
      <c r="AC856" s="164"/>
      <c r="AD856" s="164"/>
      <c r="AE856" s="164"/>
      <c r="AF856" s="164"/>
      <c r="AG856" s="164"/>
      <c r="AH856" s="164"/>
    </row>
    <row r="857" spans="1:34" x14ac:dyDescent="0.4">
      <c r="A857" s="164">
        <f>IFERROR(IF(AND(A835=A836,A836=A837,A837=A838,A838=A839,A839=A840,A840=A841,A841=A842,A842=A843,A843=A844,A844=A845,A845=A846,A846=A847,A847=A848,A848=A849,A849=A850,A850=A851,A851=A852,A852=A853,A853=A854,A854=A855,A855=A856),IF(A856+1&gt;MATCH(0,Input_Lieferant!$B$9:$B$158,-1),"",A856+1),A856),"")</f>
        <v>39</v>
      </c>
      <c r="B857" s="164"/>
      <c r="C857" s="158" t="str">
        <f t="shared" si="26"/>
        <v>001</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V_SONDERBETRIEBSMITTEL_MKZ</v>
      </c>
      <c r="X857" s="164"/>
      <c r="Y857" s="164"/>
      <c r="Z857" s="164"/>
      <c r="AA857" s="164"/>
      <c r="AB857" s="164"/>
      <c r="AC857" s="164"/>
      <c r="AD857" s="164"/>
      <c r="AE857" s="164"/>
      <c r="AF857" s="164"/>
      <c r="AG857" s="164"/>
      <c r="AH857" s="164"/>
    </row>
    <row r="858" spans="1:34" x14ac:dyDescent="0.4">
      <c r="A858" s="164">
        <f>IFERROR(IF(AND(A836=A837,A837=A838,A838=A839,A839=A840,A840=A841,A841=A842,A842=A843,A843=A844,A844=A845,A845=A846,A846=A847,A847=A848,A848=A849,A849=A850,A850=A851,A851=A852,A852=A853,A853=A854,A854=A855,A855=A856,A856=A857),IF(A857+1&gt;MATCH(0,Input_Lieferant!$B$9:$B$158,-1),"",A857+1),A857),"")</f>
        <v>39</v>
      </c>
      <c r="B858" s="164"/>
      <c r="C858" s="158" t="str">
        <f t="shared" si="26"/>
        <v>001</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V_SONDERBETRIEBSMITTEL_PRD</v>
      </c>
      <c r="X858" s="164"/>
      <c r="Y858" s="164"/>
      <c r="Z858" s="164"/>
      <c r="AA858" s="164"/>
      <c r="AB858" s="164"/>
      <c r="AC858" s="164"/>
      <c r="AD858" s="164"/>
      <c r="AE858" s="164"/>
      <c r="AF858" s="164"/>
      <c r="AG858" s="164"/>
      <c r="AH858" s="164"/>
    </row>
    <row r="859" spans="1:34" x14ac:dyDescent="0.4">
      <c r="A859" s="164">
        <f>IFERROR(IF(AND(A837=A838,A838=A839,A839=A840,A840=A841,A841=A842,A842=A843,A843=A844,A844=A845,A845=A846,A846=A847,A847=A848,A848=A849,A849=A850,A850=A851,A851=A852,A852=A853,A853=A854,A854=A855,A855=A856,A856=A857,A857=A858),IF(A858+1&gt;MATCH(0,Input_Lieferant!$B$9:$B$158,-1),"",A858+1),A858),"")</f>
        <v>39</v>
      </c>
      <c r="B859" s="164"/>
      <c r="C859" s="158" t="str">
        <f t="shared" si="26"/>
        <v>001</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V_SONDERBETRIEBSMITTEL_TRP</v>
      </c>
      <c r="X859" s="164"/>
      <c r="Y859" s="164"/>
      <c r="Z859" s="164"/>
      <c r="AA859" s="164"/>
      <c r="AB859" s="164"/>
      <c r="AC859" s="164"/>
      <c r="AD859" s="164"/>
      <c r="AE859" s="164"/>
      <c r="AF859" s="164"/>
      <c r="AG859" s="164"/>
      <c r="AH859" s="164"/>
    </row>
    <row r="860" spans="1:34" x14ac:dyDescent="0.4">
      <c r="A860" s="164">
        <f>IFERROR(IF(AND(A838=A839,A839=A840,A840=A841,A841=A842,A842=A843,A843=A844,A844=A845,A845=A846,A846=A847,A847=A848,A848=A849,A849=A850,A850=A851,A851=A852,A852=A853,A853=A854,A854=A855,A855=A856,A856=A857,A857=A858,A858=A859),IF(A859+1&gt;MATCH(0,Input_Lieferant!$B$9:$B$158,-1),"",A859+1),A859),"")</f>
        <v>40</v>
      </c>
      <c r="B860" s="164"/>
      <c r="C860" s="158" t="str">
        <f t="shared" si="26"/>
        <v>001</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V_A_NUMMER</v>
      </c>
      <c r="X860" s="164"/>
      <c r="Y860" s="164"/>
      <c r="Z860" s="164"/>
      <c r="AA860" s="164"/>
      <c r="AB860" s="164"/>
      <c r="AC860" s="164"/>
      <c r="AD860" s="164"/>
      <c r="AE860" s="164"/>
      <c r="AF860" s="164"/>
      <c r="AG860" s="164"/>
      <c r="AH860" s="164"/>
    </row>
    <row r="861" spans="1:34" x14ac:dyDescent="0.4">
      <c r="A861" s="164">
        <f>IFERROR(IF(AND(A839=A840,A840=A841,A841=A842,A842=A843,A843=A844,A844=A845,A845=A846,A846=A847,A847=A848,A848=A849,A849=A850,A850=A851,A851=A852,A852=A853,A853=A854,A854=A855,A855=A856,A856=A857,A857=A858,A858=A859,A859=A860),IF(A860+1&gt;MATCH(0,Input_Lieferant!$B$9:$B$158,-1),"",A860+1),A860),"")</f>
        <v>40</v>
      </c>
      <c r="B861" s="164"/>
      <c r="C861" s="158" t="str">
        <f t="shared" si="26"/>
        <v>001</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V_REVFREMD</v>
      </c>
      <c r="X861" s="164"/>
      <c r="Y861" s="164"/>
      <c r="Z861" s="164"/>
      <c r="AA861" s="164"/>
      <c r="AB861" s="164"/>
      <c r="AC861" s="164"/>
      <c r="AD861" s="164"/>
      <c r="AE861" s="164"/>
      <c r="AF861" s="164"/>
      <c r="AG861" s="164"/>
      <c r="AH861" s="164"/>
    </row>
    <row r="862" spans="1:34" x14ac:dyDescent="0.4">
      <c r="A862" s="164">
        <f>IFERROR(IF(AND(A840=A841,A841=A842,A842=A843,A843=A844,A844=A845,A845=A846,A846=A847,A847=A848,A848=A849,A849=A850,A850=A851,A851=A852,A852=A853,A853=A854,A854=A855,A855=A856,A856=A857,A857=A858,A858=A859,A859=A860,A860=A861),IF(A861+1&gt;MATCH(0,Input_Lieferant!$B$9:$B$158,-1),"",A861+1),A861),"")</f>
        <v>40</v>
      </c>
      <c r="B862" s="164"/>
      <c r="C862" s="158" t="str">
        <f t="shared" si="26"/>
        <v>001</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V_REVEIGEN</v>
      </c>
      <c r="X862" s="164"/>
      <c r="Y862" s="164"/>
      <c r="Z862" s="164"/>
      <c r="AA862" s="164"/>
      <c r="AB862" s="164"/>
      <c r="AC862" s="164"/>
      <c r="AD862" s="164"/>
      <c r="AE862" s="164"/>
      <c r="AF862" s="164"/>
      <c r="AG862" s="164"/>
      <c r="AH862" s="164"/>
    </row>
    <row r="863" spans="1:34" x14ac:dyDescent="0.4">
      <c r="A863" s="164">
        <f>IFERROR(IF(AND(A841=A842,A842=A843,A843=A844,A844=A845,A845=A846,A846=A847,A847=A848,A848=A849,A849=A850,A850=A851,A851=A852,A852=A853,A853=A854,A854=A855,A855=A856,A856=A857,A857=A858,A858=A859,A859=A860,A860=A861,A861=A862),IF(A862+1&gt;MATCH(0,Input_Lieferant!$B$9:$B$158,-1),"",A862+1),A862),"")</f>
        <v>40</v>
      </c>
      <c r="B863" s="164"/>
      <c r="C863" s="158" t="str">
        <f t="shared" si="26"/>
        <v>001</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V_SYSTEMMANAGER</v>
      </c>
      <c r="X863" s="164"/>
      <c r="Y863" s="164"/>
      <c r="Z863" s="164"/>
      <c r="AA863" s="164"/>
      <c r="AB863" s="164"/>
      <c r="AC863" s="164"/>
      <c r="AD863" s="164"/>
      <c r="AE863" s="164"/>
      <c r="AF863" s="164"/>
      <c r="AG863" s="164"/>
      <c r="AH863" s="164"/>
    </row>
    <row r="864" spans="1:34" x14ac:dyDescent="0.4">
      <c r="A864" s="164">
        <f>IFERROR(IF(AND(A842=A843,A843=A844,A844=A845,A845=A846,A846=A847,A847=A848,A848=A849,A849=A850,A850=A851,A851=A852,A852=A853,A853=A854,A854=A855,A855=A856,A856=A857,A857=A858,A858=A859,A859=A860,A860=A861,A861=A862,A862=A863),IF(A863+1&gt;MATCH(0,Input_Lieferant!$B$9:$B$158,-1),"",A863+1),A863),"")</f>
        <v>40</v>
      </c>
      <c r="B864" s="164"/>
      <c r="C864" s="158" t="str">
        <f t="shared" si="26"/>
        <v>001</v>
      </c>
      <c r="D864" s="164"/>
      <c r="E864" s="164"/>
      <c r="F864" s="164" t="str">
        <f>IF(A864&lt;&gt;"", _xlfn.IFNA(INDEX(Grunddaten!$A$9:$S$159,MATCH(A864,Input_Lieferant!$B$9:$B$158,0),MATCH(W864,Grunddaten!$A$8:$M$8,0)),""), "")&amp;""</f>
        <v>U</v>
      </c>
      <c r="G864" s="164"/>
      <c r="H864" s="164"/>
      <c r="I864" s="164"/>
      <c r="J864" s="164"/>
      <c r="K864" s="164"/>
      <c r="L864" s="164"/>
      <c r="M864" s="164"/>
      <c r="N864" s="164"/>
      <c r="O864" s="164"/>
      <c r="P864" s="164"/>
      <c r="Q864" s="164"/>
      <c r="R864" s="164"/>
      <c r="S864" s="164"/>
      <c r="T864" s="164"/>
      <c r="U864" s="164"/>
      <c r="V864" s="164"/>
      <c r="W864" s="164" t="str">
        <f t="shared" si="27"/>
        <v>V_UEBERSETZUNG</v>
      </c>
      <c r="X864" s="164"/>
      <c r="Y864" s="164"/>
      <c r="Z864" s="164"/>
      <c r="AA864" s="164"/>
      <c r="AB864" s="164"/>
      <c r="AC864" s="164"/>
      <c r="AD864" s="164"/>
      <c r="AE864" s="164"/>
      <c r="AF864" s="164"/>
      <c r="AG864" s="164"/>
      <c r="AH864" s="164"/>
    </row>
    <row r="865" spans="1:34" x14ac:dyDescent="0.4">
      <c r="A865" s="164">
        <f>IFERROR(IF(AND(A843=A844,A844=A845,A845=A846,A846=A847,A847=A848,A848=A849,A849=A850,A850=A851,A851=A852,A852=A853,A853=A854,A854=A855,A855=A856,A856=A857,A857=A858,A858=A859,A859=A860,A860=A861,A861=A862,A862=A863,A863=A864),IF(A864+1&gt;MATCH(0,Input_Lieferant!$B$9:$B$158,-1),"",A864+1),A864),"")</f>
        <v>40</v>
      </c>
      <c r="B865" s="164"/>
      <c r="C865" s="158" t="str">
        <f t="shared" si="26"/>
        <v>001</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V_KENNZIFFER</v>
      </c>
      <c r="X865" s="164"/>
      <c r="Y865" s="164"/>
      <c r="Z865" s="164"/>
      <c r="AA865" s="164"/>
      <c r="AB865" s="164"/>
      <c r="AC865" s="164"/>
      <c r="AD865" s="164"/>
      <c r="AE865" s="164"/>
      <c r="AF865" s="164"/>
      <c r="AG865" s="164"/>
      <c r="AH865" s="164"/>
    </row>
    <row r="866" spans="1:34" x14ac:dyDescent="0.4">
      <c r="A866" s="164">
        <f>IFERROR(IF(AND(A844=A845,A845=A846,A846=A847,A847=A848,A848=A849,A849=A850,A850=A851,A851=A852,A852=A853,A853=A854,A854=A855,A855=A856,A856=A857,A857=A858,A858=A859,A859=A860,A860=A861,A861=A862,A862=A863,A863=A864,A864=A865),IF(A865+1&gt;MATCH(0,Input_Lieferant!$B$9:$B$158,-1),"",A865+1),A865),"")</f>
        <v>40</v>
      </c>
      <c r="B866" s="164"/>
      <c r="C866" s="158" t="str">
        <f t="shared" si="26"/>
        <v>001</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V_NEXT_HIGHER</v>
      </c>
      <c r="X866" s="164"/>
      <c r="Y866" s="164"/>
      <c r="Z866" s="164"/>
      <c r="AA866" s="164"/>
      <c r="AB866" s="164"/>
      <c r="AC866" s="164"/>
      <c r="AD866" s="164"/>
      <c r="AE866" s="164"/>
      <c r="AF866" s="164"/>
      <c r="AG866" s="164"/>
      <c r="AH866" s="164"/>
    </row>
    <row r="867" spans="1:34" x14ac:dyDescent="0.4">
      <c r="A867" s="164">
        <f>IFERROR(IF(AND(A845=A846,A846=A847,A847=A848,A848=A849,A849=A850,A850=A851,A851=A852,A852=A853,A853=A854,A854=A855,A855=A856,A856=A857,A857=A858,A858=A859,A859=A860,A860=A861,A861=A862,A862=A863,A863=A864,A864=A865,A865=A866),IF(A866+1&gt;MATCH(0,Input_Lieferant!$B$9:$B$158,-1),"",A866+1),A866),"")</f>
        <v>40</v>
      </c>
      <c r="B867" s="164"/>
      <c r="C867" s="158" t="str">
        <f t="shared" si="26"/>
        <v>001</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V_ZERTFLUG</v>
      </c>
      <c r="X867" s="164"/>
      <c r="Y867" s="164"/>
      <c r="Z867" s="164"/>
      <c r="AA867" s="164"/>
      <c r="AB867" s="164"/>
      <c r="AC867" s="164"/>
      <c r="AD867" s="164"/>
      <c r="AE867" s="164"/>
      <c r="AF867" s="164"/>
      <c r="AG867" s="164"/>
      <c r="AH867" s="164"/>
    </row>
    <row r="868" spans="1:34" x14ac:dyDescent="0.4">
      <c r="A868" s="164">
        <f>IFERROR(IF(AND(A846=A847,A847=A848,A848=A849,A849=A850,A850=A851,A851=A852,A852=A853,A853=A854,A854=A855,A855=A856,A856=A857,A857=A858,A858=A859,A859=A860,A860=A861,A861=A862,A862=A863,A863=A864,A864=A865,A865=A866,A866=A867),IF(A867+1&gt;MATCH(0,Input_Lieferant!$B$9:$B$158,-1),"",A867+1),A867),"")</f>
        <v>40</v>
      </c>
      <c r="B868" s="164"/>
      <c r="C868" s="158" t="str">
        <f t="shared" si="26"/>
        <v>001</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V_APM</v>
      </c>
      <c r="X868" s="164"/>
      <c r="Y868" s="164"/>
      <c r="Z868" s="164"/>
      <c r="AA868" s="164"/>
      <c r="AB868" s="164"/>
      <c r="AC868" s="164"/>
      <c r="AD868" s="164"/>
      <c r="AE868" s="164"/>
      <c r="AF868" s="164"/>
      <c r="AG868" s="164"/>
      <c r="AH868" s="164"/>
    </row>
    <row r="869" spans="1:34" x14ac:dyDescent="0.4">
      <c r="A869" s="164">
        <f>IFERROR(IF(AND(A847=A848,A848=A849,A849=A850,A850=A851,A851=A852,A852=A853,A853=A854,A854=A855,A855=A856,A856=A857,A857=A858,A858=A859,A859=A860,A860=A861,A861=A862,A862=A863,A863=A864,A864=A865,A865=A866,A866=A867,A867=A868),IF(A868+1&gt;MATCH(0,Input_Lieferant!$B$9:$B$158,-1),"",A868+1),A868),"")</f>
        <v>40</v>
      </c>
      <c r="B869" s="164"/>
      <c r="C869" s="158" t="str">
        <f t="shared" si="26"/>
        <v>001</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V_CHEOPS</v>
      </c>
      <c r="X869" s="164"/>
      <c r="Y869" s="164"/>
      <c r="Z869" s="164"/>
      <c r="AA869" s="164"/>
      <c r="AB869" s="164"/>
      <c r="AC869" s="164"/>
      <c r="AD869" s="164"/>
      <c r="AE869" s="164"/>
      <c r="AF869" s="164"/>
      <c r="AG869" s="164"/>
      <c r="AH869" s="164"/>
    </row>
    <row r="870" spans="1:34" x14ac:dyDescent="0.4">
      <c r="A870" s="164">
        <f>IFERROR(IF(AND(A848=A849,A849=A850,A850=A851,A851=A852,A852=A853,A853=A854,A854=A855,A855=A856,A856=A857,A857=A858,A858=A859,A859=A860,A860=A861,A861=A862,A862=A863,A863=A864,A864=A865,A865=A866,A866=A867,A867=A868,A868=A869),IF(A869+1&gt;MATCH(0,Input_Lieferant!$B$9:$B$158,-1),"",A869+1),A869),"")</f>
        <v>40</v>
      </c>
      <c r="B870" s="164"/>
      <c r="C870" s="158" t="str">
        <f t="shared" si="26"/>
        <v>001</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V_SVSAA</v>
      </c>
      <c r="X870" s="164"/>
      <c r="Y870" s="164"/>
      <c r="Z870" s="164"/>
      <c r="AA870" s="164"/>
      <c r="AB870" s="164"/>
      <c r="AC870" s="164"/>
      <c r="AD870" s="164"/>
      <c r="AE870" s="164"/>
      <c r="AF870" s="164"/>
      <c r="AG870" s="164"/>
      <c r="AH870" s="164"/>
    </row>
    <row r="871" spans="1:34" x14ac:dyDescent="0.4">
      <c r="A871" s="164">
        <f>IFERROR(IF(AND(A849=A850,A850=A851,A851=A852,A852=A853,A853=A854,A854=A855,A855=A856,A856=A857,A857=A858,A858=A859,A859=A860,A860=A861,A861=A862,A862=A863,A863=A864,A864=A865,A865=A866,A866=A867,A867=A868,A868=A869,A869=A870),IF(A870+1&gt;MATCH(0,Input_Lieferant!$B$9:$B$158,-1),"",A870+1),A870),"")</f>
        <v>40</v>
      </c>
      <c r="B871" s="164"/>
      <c r="C871" s="158" t="str">
        <f t="shared" si="26"/>
        <v>001</v>
      </c>
      <c r="D871" s="164"/>
      <c r="E871" s="164"/>
      <c r="F871" s="164" t="str">
        <f>IF(A871&lt;&gt;"", IFERROR(ROUND(INDEX(Input_Lieferant!$A$9:$AS$159,MATCH(A871,Input_Lieferant!$B$9:$B$158,0),MATCH(W871,Input_Lieferant!$A$8:$AS$8,0)),2),""), "")&amp;""</f>
        <v>200</v>
      </c>
      <c r="G871" s="164"/>
      <c r="H871" s="164"/>
      <c r="I871" s="164"/>
      <c r="J871" s="164"/>
      <c r="K871" s="164"/>
      <c r="L871" s="164"/>
      <c r="M871" s="164"/>
      <c r="N871" s="164"/>
      <c r="O871" s="164"/>
      <c r="P871" s="164"/>
      <c r="Q871" s="164"/>
      <c r="R871" s="164"/>
      <c r="S871" s="164"/>
      <c r="T871" s="164"/>
      <c r="U871" s="164"/>
      <c r="V871" s="164"/>
      <c r="W871" s="164" t="str">
        <f t="shared" si="27"/>
        <v>V_BEWERTUNGSPREIS</v>
      </c>
      <c r="X871" s="164"/>
      <c r="Y871" s="164"/>
      <c r="Z871" s="164"/>
      <c r="AA871" s="164"/>
      <c r="AB871" s="164"/>
      <c r="AC871" s="164"/>
      <c r="AD871" s="164"/>
      <c r="AE871" s="164"/>
      <c r="AF871" s="164"/>
      <c r="AG871" s="164"/>
      <c r="AH871" s="164"/>
    </row>
    <row r="872" spans="1:34" x14ac:dyDescent="0.4">
      <c r="A872" s="164">
        <f>IFERROR(IF(AND(A850=A851,A851=A852,A852=A853,A853=A854,A854=A855,A855=A856,A856=A857,A857=A858,A858=A859,A859=A860,A860=A861,A861=A862,A862=A863,A863=A864,A864=A865,A865=A866,A866=A867,A867=A868,A868=A869,A869=A870,A870=A871),IF(A871+1&gt;MATCH(0,Input_Lieferant!$B$9:$B$158,-1),"",A871+1),A871),"")</f>
        <v>40</v>
      </c>
      <c r="B872" s="164"/>
      <c r="C872" s="158" t="str">
        <f t="shared" si="26"/>
        <v>001</v>
      </c>
      <c r="D872" s="164"/>
      <c r="E872" s="164"/>
      <c r="F872" s="164" t="str">
        <f>IF(A872&lt;&gt;"", _xlfn.IFNA(INDEX(Input_Lieferant!$A$9:$AS$159,MATCH(A872,Input_Lieferant!$B$9:$B$158,0),MATCH(W872,Input_Lieferant!$A$8:$AS$8,0)),""), "")&amp;""</f>
        <v>CHF</v>
      </c>
      <c r="G872" s="164"/>
      <c r="H872" s="164"/>
      <c r="I872" s="164"/>
      <c r="J872" s="164"/>
      <c r="K872" s="164"/>
      <c r="L872" s="164"/>
      <c r="M872" s="164"/>
      <c r="N872" s="164"/>
      <c r="O872" s="164"/>
      <c r="P872" s="164"/>
      <c r="Q872" s="164"/>
      <c r="R872" s="164"/>
      <c r="S872" s="164"/>
      <c r="T872" s="164"/>
      <c r="U872" s="164"/>
      <c r="V872" s="164"/>
      <c r="W872" s="164" t="str">
        <f t="shared" si="27"/>
        <v>V_WAEHRUNG</v>
      </c>
      <c r="X872" s="164"/>
      <c r="Y872" s="164"/>
      <c r="Z872" s="164"/>
      <c r="AA872" s="164"/>
      <c r="AB872" s="164"/>
      <c r="AC872" s="164"/>
      <c r="AD872" s="164"/>
      <c r="AE872" s="164"/>
      <c r="AF872" s="164"/>
      <c r="AG872" s="164"/>
      <c r="AH872" s="164"/>
    </row>
    <row r="873" spans="1:34" x14ac:dyDescent="0.4">
      <c r="A873" s="164">
        <f>IFERROR(IF(AND(A851=A852,A852=A853,A853=A854,A854=A855,A855=A856,A856=A857,A857=A858,A858=A859,A859=A860,A860=A861,A861=A862,A862=A863,A863=A864,A864=A865,A865=A866,A866=A867,A867=A868,A868=A869,A869=A870,A870=A871,A871=A872),IF(A872+1&gt;MATCH(0,Input_Lieferant!$B$9:$B$158,-1),"",A872+1),A872),"")</f>
        <v>40</v>
      </c>
      <c r="B873" s="164"/>
      <c r="C873" s="158" t="str">
        <f t="shared" si="26"/>
        <v>001</v>
      </c>
      <c r="D873" s="164"/>
      <c r="E873" s="164"/>
      <c r="F873" s="164" t="str">
        <f>IF(A873&lt;&gt;"", _xlfn.IFNA(INDEX(Input_Lieferant!$A$9:$AS$159,MATCH(A873,Input_Lieferant!$B$9:$B$158,0),MATCH(W873,Input_Lieferant!$A$8:$AS$8,0)),""), "")&amp;""</f>
        <v>1</v>
      </c>
      <c r="G873" s="164"/>
      <c r="H873" s="164"/>
      <c r="I873" s="164"/>
      <c r="J873" s="164"/>
      <c r="K873" s="164"/>
      <c r="L873" s="164"/>
      <c r="M873" s="164"/>
      <c r="N873" s="164"/>
      <c r="O873" s="164"/>
      <c r="P873" s="164"/>
      <c r="Q873" s="164"/>
      <c r="R873" s="164"/>
      <c r="S873" s="164"/>
      <c r="T873" s="164"/>
      <c r="U873" s="164"/>
      <c r="V873" s="164"/>
      <c r="W873" s="164" t="str">
        <f t="shared" si="27"/>
        <v>V_PREISEINHEIT</v>
      </c>
      <c r="X873" s="164"/>
      <c r="Y873" s="164"/>
      <c r="Z873" s="164"/>
      <c r="AA873" s="164"/>
      <c r="AB873" s="164"/>
      <c r="AC873" s="164"/>
      <c r="AD873" s="164"/>
      <c r="AE873" s="164"/>
      <c r="AF873" s="164"/>
      <c r="AG873" s="164"/>
      <c r="AH873" s="164"/>
    </row>
    <row r="874" spans="1:34" x14ac:dyDescent="0.4">
      <c r="A874" s="164">
        <f>IFERROR(IF(AND(A852=A853,A853=A854,A854=A855,A855=A856,A856=A857,A857=A858,A858=A859,A859=A860,A860=A861,A861=A862,A862=A863,A863=A864,A864=A865,A865=A866,A866=A867,A867=A868,A868=A869,A869=A870,A870=A871,A871=A872,A872=A873),IF(A873+1&gt;MATCH(0,Input_Lieferant!$B$9:$B$158,-1),"",A873+1),A873),"")</f>
        <v>40</v>
      </c>
      <c r="B874" s="164"/>
      <c r="C874" s="158" t="str">
        <f t="shared" si="26"/>
        <v>001</v>
      </c>
      <c r="D874" s="164"/>
      <c r="E874" s="164"/>
      <c r="F874" s="164">
        <f ca="1">IF(A874&lt;&gt;"",NOW(),"")</f>
        <v>45712.6528869213</v>
      </c>
      <c r="G874" s="164"/>
      <c r="H874" s="164"/>
      <c r="I874" s="164"/>
      <c r="J874" s="164"/>
      <c r="K874" s="164"/>
      <c r="L874" s="164"/>
      <c r="M874" s="164"/>
      <c r="N874" s="164"/>
      <c r="O874" s="164"/>
      <c r="P874" s="164"/>
      <c r="Q874" s="164"/>
      <c r="R874" s="164"/>
      <c r="S874" s="164"/>
      <c r="T874" s="164"/>
      <c r="U874" s="164"/>
      <c r="V874" s="164"/>
      <c r="W874" s="164" t="str">
        <f t="shared" si="27"/>
        <v>V_GUELTIGAB</v>
      </c>
      <c r="X874" s="164"/>
      <c r="Y874" s="164"/>
      <c r="Z874" s="164"/>
      <c r="AA874" s="164"/>
      <c r="AB874" s="164"/>
      <c r="AC874" s="164"/>
      <c r="AD874" s="164"/>
      <c r="AE874" s="164"/>
      <c r="AF874" s="164"/>
      <c r="AG874" s="164"/>
      <c r="AH874" s="164"/>
    </row>
    <row r="875" spans="1:34" x14ac:dyDescent="0.4">
      <c r="A875" s="164">
        <f>IFERROR(IF(AND(A853=A854,A854=A855,A855=A856,A856=A857,A857=A858,A858=A859,A859=A860,A860=A861,A861=A862,A862=A863,A863=A864,A864=A865,A865=A866,A866=A867,A867=A868,A868=A869,A869=A870,A870=A871,A871=A872,A872=A873,A873=A874),IF(A874+1&gt;MATCH(0,Input_Lieferant!$B$9:$B$158,-1),"",A874+1),A874),"")</f>
        <v>40</v>
      </c>
      <c r="B875" s="164"/>
      <c r="C875" s="158" t="str">
        <f t="shared" si="26"/>
        <v>001</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V_MIET_RELEVANZ</v>
      </c>
      <c r="X875" s="164"/>
      <c r="Y875" s="164"/>
      <c r="Z875" s="164"/>
      <c r="AA875" s="164"/>
      <c r="AB875" s="164"/>
      <c r="AC875" s="164"/>
      <c r="AD875" s="164"/>
      <c r="AE875" s="164"/>
      <c r="AF875" s="164"/>
      <c r="AG875" s="164"/>
      <c r="AH875" s="164"/>
    </row>
    <row r="876" spans="1:34" x14ac:dyDescent="0.4">
      <c r="A876" s="164">
        <f>IFERROR(IF(AND(A854=A855,A855=A856,A856=A857,A857=A858,A858=A859,A859=A860,A860=A861,A861=A862,A862=A863,A863=A864,A864=A865,A865=A866,A866=A867,A867=A868,A868=A869,A869=A870,A870=A871,A871=A872,A872=A873,A873=A874,A874=A875),IF(A875+1&gt;MATCH(0,Input_Lieferant!$B$9:$B$158,-1),"",A875+1),A875),"")</f>
        <v>40</v>
      </c>
      <c r="B876" s="164"/>
      <c r="C876" s="158" t="str">
        <f t="shared" si="26"/>
        <v>001</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V_NACHSCHUBKLASSE</v>
      </c>
      <c r="X876" s="164"/>
      <c r="Y876" s="164"/>
      <c r="Z876" s="164"/>
      <c r="AA876" s="164"/>
      <c r="AB876" s="164"/>
      <c r="AC876" s="164"/>
      <c r="AD876" s="164"/>
      <c r="AE876" s="164"/>
      <c r="AF876" s="164"/>
      <c r="AG876" s="164"/>
      <c r="AH876" s="164"/>
    </row>
    <row r="877" spans="1:34" x14ac:dyDescent="0.4">
      <c r="A877" s="164">
        <f>IFERROR(IF(AND(A855=A856,A856=A857,A857=A858,A858=A859,A859=A860,A860=A861,A861=A862,A862=A863,A863=A864,A864=A865,A865=A866,A866=A867,A867=A868,A868=A869,A869=A870,A870=A871,A871=A872,A872=A873,A873=A874,A874=A875,A875=A876),IF(A876+1&gt;MATCH(0,Input_Lieferant!$B$9:$B$158,-1),"",A876+1),A876),"")</f>
        <v>40</v>
      </c>
      <c r="B877" s="164"/>
      <c r="C877" s="158" t="str">
        <f t="shared" si="26"/>
        <v>001</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V_LAGERFAEHIGKEIT</v>
      </c>
      <c r="X877" s="164"/>
      <c r="Y877" s="164"/>
      <c r="Z877" s="164"/>
      <c r="AA877" s="164"/>
      <c r="AB877" s="164"/>
      <c r="AC877" s="164"/>
      <c r="AD877" s="164"/>
      <c r="AE877" s="164"/>
      <c r="AF877" s="164"/>
      <c r="AG877" s="164"/>
      <c r="AH877" s="164"/>
    </row>
    <row r="878" spans="1:34" x14ac:dyDescent="0.4">
      <c r="A878" s="164">
        <f>IFERROR(IF(AND(A856=A857,A857=A858,A858=A859,A859=A860,A860=A861,A861=A862,A862=A863,A863=A864,A864=A865,A865=A866,A866=A867,A867=A868,A868=A869,A869=A870,A870=A871,A871=A872,A872=A873,A873=A874,A874=A875,A875=A876,A876=A877),IF(A877+1&gt;MATCH(0,Input_Lieferant!$B$9:$B$158,-1),"",A877+1),A877),"")</f>
        <v>40</v>
      </c>
      <c r="B878" s="164"/>
      <c r="C878" s="158" t="str">
        <f t="shared" si="26"/>
        <v>001</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V_BETRIEBSMITTEL</v>
      </c>
      <c r="X878" s="164"/>
      <c r="Y878" s="164"/>
      <c r="Z878" s="164"/>
      <c r="AA878" s="164"/>
      <c r="AB878" s="164"/>
      <c r="AC878" s="164"/>
      <c r="AD878" s="164"/>
      <c r="AE878" s="164"/>
      <c r="AF878" s="164"/>
      <c r="AG878" s="164"/>
      <c r="AH878" s="164"/>
    </row>
    <row r="879" spans="1:34" x14ac:dyDescent="0.4">
      <c r="A879" s="164">
        <f>IFERROR(IF(AND(A857=A858,A858=A859,A859=A860,A860=A861,A861=A862,A862=A863,A863=A864,A864=A865,A865=A866,A866=A867,A867=A868,A868=A869,A869=A870,A870=A871,A871=A872,A872=A873,A873=A874,A874=A875,A875=A876,A876=A877,A877=A878),IF(A878+1&gt;MATCH(0,Input_Lieferant!$B$9:$B$158,-1),"",A878+1),A878),"")</f>
        <v>40</v>
      </c>
      <c r="B879" s="164"/>
      <c r="C879" s="158" t="str">
        <f t="shared" si="26"/>
        <v>001</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V_SONDERBETRIEBSMITTEL_MKZ</v>
      </c>
      <c r="X879" s="164"/>
      <c r="Y879" s="164"/>
      <c r="Z879" s="164"/>
      <c r="AA879" s="164"/>
      <c r="AB879" s="164"/>
      <c r="AC879" s="164"/>
      <c r="AD879" s="164"/>
      <c r="AE879" s="164"/>
      <c r="AF879" s="164"/>
      <c r="AG879" s="164"/>
      <c r="AH879" s="164"/>
    </row>
    <row r="880" spans="1:34" x14ac:dyDescent="0.4">
      <c r="A880" s="164">
        <f>IFERROR(IF(AND(A858=A859,A859=A860,A860=A861,A861=A862,A862=A863,A863=A864,A864=A865,A865=A866,A866=A867,A867=A868,A868=A869,A869=A870,A870=A871,A871=A872,A872=A873,A873=A874,A874=A875,A875=A876,A876=A877,A877=A878,A878=A879),IF(A879+1&gt;MATCH(0,Input_Lieferant!$B$9:$B$158,-1),"",A879+1),A879),"")</f>
        <v>40</v>
      </c>
      <c r="B880" s="164"/>
      <c r="C880" s="158" t="str">
        <f t="shared" si="26"/>
        <v>001</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V_SONDERBETRIEBSMITTEL_PRD</v>
      </c>
      <c r="X880" s="164"/>
      <c r="Y880" s="164"/>
      <c r="Z880" s="164"/>
      <c r="AA880" s="164"/>
      <c r="AB880" s="164"/>
      <c r="AC880" s="164"/>
      <c r="AD880" s="164"/>
      <c r="AE880" s="164"/>
      <c r="AF880" s="164"/>
      <c r="AG880" s="164"/>
      <c r="AH880" s="164"/>
    </row>
    <row r="881" spans="1:34" x14ac:dyDescent="0.4">
      <c r="A881" s="164">
        <f>IFERROR(IF(AND(A859=A860,A860=A861,A861=A862,A862=A863,A863=A864,A864=A865,A865=A866,A866=A867,A867=A868,A868=A869,A869=A870,A870=A871,A871=A872,A872=A873,A873=A874,A874=A875,A875=A876,A876=A877,A877=A878,A878=A879,A879=A880),IF(A880+1&gt;MATCH(0,Input_Lieferant!$B$9:$B$158,-1),"",A880+1),A880),"")</f>
        <v>40</v>
      </c>
      <c r="B881" s="164"/>
      <c r="C881" s="158" t="str">
        <f t="shared" si="26"/>
        <v>001</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V_SONDERBETRIEBSMITTEL_TRP</v>
      </c>
      <c r="X881" s="164"/>
      <c r="Y881" s="164"/>
      <c r="Z881" s="164"/>
      <c r="AA881" s="164"/>
      <c r="AB881" s="164"/>
      <c r="AC881" s="164"/>
      <c r="AD881" s="164"/>
      <c r="AE881" s="164"/>
      <c r="AF881" s="164"/>
      <c r="AG881" s="164"/>
      <c r="AH881" s="164"/>
    </row>
    <row r="882" spans="1:34" x14ac:dyDescent="0.4">
      <c r="A882" s="164">
        <f>IFERROR(IF(AND(A860=A861,A861=A862,A862=A863,A863=A864,A864=A865,A865=A866,A866=A867,A867=A868,A868=A869,A869=A870,A870=A871,A871=A872,A872=A873,A873=A874,A874=A875,A875=A876,A876=A877,A877=A878,A878=A879,A879=A880,A880=A881),IF(A881+1&gt;MATCH(0,Input_Lieferant!$B$9:$B$158,-1),"",A881+1),A881),"")</f>
        <v>41</v>
      </c>
      <c r="B882" s="164"/>
      <c r="C882" s="158" t="str">
        <f t="shared" si="26"/>
        <v>001</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V_A_NUMMER</v>
      </c>
      <c r="X882" s="164"/>
      <c r="Y882" s="164"/>
      <c r="Z882" s="164"/>
      <c r="AA882" s="164"/>
      <c r="AB882" s="164"/>
      <c r="AC882" s="164"/>
      <c r="AD882" s="164"/>
      <c r="AE882" s="164"/>
      <c r="AF882" s="164"/>
      <c r="AG882" s="164"/>
      <c r="AH882" s="164"/>
    </row>
    <row r="883" spans="1:34" x14ac:dyDescent="0.4">
      <c r="A883" s="164">
        <f>IFERROR(IF(AND(A861=A862,A862=A863,A863=A864,A864=A865,A865=A866,A866=A867,A867=A868,A868=A869,A869=A870,A870=A871,A871=A872,A872=A873,A873=A874,A874=A875,A875=A876,A876=A877,A877=A878,A878=A879,A879=A880,A880=A881,A881=A882),IF(A882+1&gt;MATCH(0,Input_Lieferant!$B$9:$B$158,-1),"",A882+1),A882),"")</f>
        <v>41</v>
      </c>
      <c r="B883" s="164"/>
      <c r="C883" s="158" t="str">
        <f t="shared" si="26"/>
        <v>001</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V_REVFREMD</v>
      </c>
      <c r="X883" s="164"/>
      <c r="Y883" s="164"/>
      <c r="Z883" s="164"/>
      <c r="AA883" s="164"/>
      <c r="AB883" s="164"/>
      <c r="AC883" s="164"/>
      <c r="AD883" s="164"/>
      <c r="AE883" s="164"/>
      <c r="AF883" s="164"/>
      <c r="AG883" s="164"/>
      <c r="AH883" s="164"/>
    </row>
    <row r="884" spans="1:34" x14ac:dyDescent="0.4">
      <c r="A884" s="164">
        <f>IFERROR(IF(AND(A862=A863,A863=A864,A864=A865,A865=A866,A866=A867,A867=A868,A868=A869,A869=A870,A870=A871,A871=A872,A872=A873,A873=A874,A874=A875,A875=A876,A876=A877,A877=A878,A878=A879,A879=A880,A880=A881,A881=A882,A882=A883),IF(A883+1&gt;MATCH(0,Input_Lieferant!$B$9:$B$158,-1),"",A883+1),A883),"")</f>
        <v>41</v>
      </c>
      <c r="B884" s="164"/>
      <c r="C884" s="158" t="str">
        <f t="shared" si="26"/>
        <v>001</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V_REVEIGEN</v>
      </c>
      <c r="X884" s="164"/>
      <c r="Y884" s="164"/>
      <c r="Z884" s="164"/>
      <c r="AA884" s="164"/>
      <c r="AB884" s="164"/>
      <c r="AC884" s="164"/>
      <c r="AD884" s="164"/>
      <c r="AE884" s="164"/>
      <c r="AF884" s="164"/>
      <c r="AG884" s="164"/>
      <c r="AH884" s="164"/>
    </row>
    <row r="885" spans="1:34" x14ac:dyDescent="0.4">
      <c r="A885" s="164">
        <f>IFERROR(IF(AND(A863=A864,A864=A865,A865=A866,A866=A867,A867=A868,A868=A869,A869=A870,A870=A871,A871=A872,A872=A873,A873=A874,A874=A875,A875=A876,A876=A877,A877=A878,A878=A879,A879=A880,A880=A881,A881=A882,A882=A883,A883=A884),IF(A884+1&gt;MATCH(0,Input_Lieferant!$B$9:$B$158,-1),"",A884+1),A884),"")</f>
        <v>41</v>
      </c>
      <c r="B885" s="164"/>
      <c r="C885" s="158" t="str">
        <f t="shared" si="26"/>
        <v>001</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V_SYSTEMMANAGER</v>
      </c>
      <c r="X885" s="164"/>
      <c r="Y885" s="164"/>
      <c r="Z885" s="164"/>
      <c r="AA885" s="164"/>
      <c r="AB885" s="164"/>
      <c r="AC885" s="164"/>
      <c r="AD885" s="164"/>
      <c r="AE885" s="164"/>
      <c r="AF885" s="164"/>
      <c r="AG885" s="164"/>
      <c r="AH885" s="164"/>
    </row>
    <row r="886" spans="1:34" x14ac:dyDescent="0.4">
      <c r="A886" s="164">
        <f>IFERROR(IF(AND(A864=A865,A865=A866,A866=A867,A867=A868,A868=A869,A869=A870,A870=A871,A871=A872,A872=A873,A873=A874,A874=A875,A875=A876,A876=A877,A877=A878,A878=A879,A879=A880,A880=A881,A881=A882,A882=A883,A883=A884,A884=A885),IF(A885+1&gt;MATCH(0,Input_Lieferant!$B$9:$B$158,-1),"",A885+1),A885),"")</f>
        <v>41</v>
      </c>
      <c r="B886" s="164"/>
      <c r="C886" s="158" t="str">
        <f t="shared" si="26"/>
        <v>001</v>
      </c>
      <c r="D886" s="164"/>
      <c r="E886" s="164"/>
      <c r="F886" s="164" t="str">
        <f>IF(A886&lt;&gt;"", _xlfn.IFNA(INDEX(Grunddaten!$A$9:$S$159,MATCH(A886,Input_Lieferant!$B$9:$B$158,0),MATCH(W886,Grunddaten!$A$8:$M$8,0)),""), "")&amp;""</f>
        <v>U</v>
      </c>
      <c r="G886" s="164"/>
      <c r="H886" s="164"/>
      <c r="I886" s="164"/>
      <c r="J886" s="164"/>
      <c r="K886" s="164"/>
      <c r="L886" s="164"/>
      <c r="M886" s="164"/>
      <c r="N886" s="164"/>
      <c r="O886" s="164"/>
      <c r="P886" s="164"/>
      <c r="Q886" s="164"/>
      <c r="R886" s="164"/>
      <c r="S886" s="164"/>
      <c r="T886" s="164"/>
      <c r="U886" s="164"/>
      <c r="V886" s="164"/>
      <c r="W886" s="164" t="str">
        <f t="shared" si="27"/>
        <v>V_UEBERSETZUNG</v>
      </c>
      <c r="X886" s="164"/>
      <c r="Y886" s="164"/>
      <c r="Z886" s="164"/>
      <c r="AA886" s="164"/>
      <c r="AB886" s="164"/>
      <c r="AC886" s="164"/>
      <c r="AD886" s="164"/>
      <c r="AE886" s="164"/>
      <c r="AF886" s="164"/>
      <c r="AG886" s="164"/>
      <c r="AH886" s="164"/>
    </row>
    <row r="887" spans="1:34" x14ac:dyDescent="0.4">
      <c r="A887" s="164">
        <f>IFERROR(IF(AND(A865=A866,A866=A867,A867=A868,A868=A869,A869=A870,A870=A871,A871=A872,A872=A873,A873=A874,A874=A875,A875=A876,A876=A877,A877=A878,A878=A879,A879=A880,A880=A881,A881=A882,A882=A883,A883=A884,A884=A885,A885=A886),IF(A886+1&gt;MATCH(0,Input_Lieferant!$B$9:$B$158,-1),"",A886+1),A886),"")</f>
        <v>41</v>
      </c>
      <c r="B887" s="164"/>
      <c r="C887" s="158" t="str">
        <f t="shared" si="26"/>
        <v>001</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V_KENNZIFFER</v>
      </c>
      <c r="X887" s="164"/>
      <c r="Y887" s="164"/>
      <c r="Z887" s="164"/>
      <c r="AA887" s="164"/>
      <c r="AB887" s="164"/>
      <c r="AC887" s="164"/>
      <c r="AD887" s="164"/>
      <c r="AE887" s="164"/>
      <c r="AF887" s="164"/>
      <c r="AG887" s="164"/>
      <c r="AH887" s="164"/>
    </row>
    <row r="888" spans="1:34" x14ac:dyDescent="0.4">
      <c r="A888" s="164">
        <f>IFERROR(IF(AND(A866=A867,A867=A868,A868=A869,A869=A870,A870=A871,A871=A872,A872=A873,A873=A874,A874=A875,A875=A876,A876=A877,A877=A878,A878=A879,A879=A880,A880=A881,A881=A882,A882=A883,A883=A884,A884=A885,A885=A886,A886=A887),IF(A887+1&gt;MATCH(0,Input_Lieferant!$B$9:$B$158,-1),"",A887+1),A887),"")</f>
        <v>41</v>
      </c>
      <c r="B888" s="164"/>
      <c r="C888" s="158" t="str">
        <f t="shared" si="26"/>
        <v>001</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V_NEXT_HIGHER</v>
      </c>
      <c r="X888" s="164"/>
      <c r="Y888" s="164"/>
      <c r="Z888" s="164"/>
      <c r="AA888" s="164"/>
      <c r="AB888" s="164"/>
      <c r="AC888" s="164"/>
      <c r="AD888" s="164"/>
      <c r="AE888" s="164"/>
      <c r="AF888" s="164"/>
      <c r="AG888" s="164"/>
      <c r="AH888" s="164"/>
    </row>
    <row r="889" spans="1:34" x14ac:dyDescent="0.4">
      <c r="A889" s="164">
        <f>IFERROR(IF(AND(A867=A868,A868=A869,A869=A870,A870=A871,A871=A872,A872=A873,A873=A874,A874=A875,A875=A876,A876=A877,A877=A878,A878=A879,A879=A880,A880=A881,A881=A882,A882=A883,A883=A884,A884=A885,A885=A886,A886=A887,A887=A888),IF(A888+1&gt;MATCH(0,Input_Lieferant!$B$9:$B$158,-1),"",A888+1),A888),"")</f>
        <v>41</v>
      </c>
      <c r="B889" s="164"/>
      <c r="C889" s="158" t="str">
        <f t="shared" si="26"/>
        <v>001</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V_ZERTFLUG</v>
      </c>
      <c r="X889" s="164"/>
      <c r="Y889" s="164"/>
      <c r="Z889" s="164"/>
      <c r="AA889" s="164"/>
      <c r="AB889" s="164"/>
      <c r="AC889" s="164"/>
      <c r="AD889" s="164"/>
      <c r="AE889" s="164"/>
      <c r="AF889" s="164"/>
      <c r="AG889" s="164"/>
      <c r="AH889" s="164"/>
    </row>
    <row r="890" spans="1:34" x14ac:dyDescent="0.4">
      <c r="A890" s="164">
        <f>IFERROR(IF(AND(A868=A869,A869=A870,A870=A871,A871=A872,A872=A873,A873=A874,A874=A875,A875=A876,A876=A877,A877=A878,A878=A879,A879=A880,A880=A881,A881=A882,A882=A883,A883=A884,A884=A885,A885=A886,A886=A887,A887=A888,A888=A889),IF(A889+1&gt;MATCH(0,Input_Lieferant!$B$9:$B$158,-1),"",A889+1),A889),"")</f>
        <v>41</v>
      </c>
      <c r="B890" s="164"/>
      <c r="C890" s="158" t="str">
        <f t="shared" si="26"/>
        <v>001</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V_APM</v>
      </c>
      <c r="X890" s="164"/>
      <c r="Y890" s="164"/>
      <c r="Z890" s="164"/>
      <c r="AA890" s="164"/>
      <c r="AB890" s="164"/>
      <c r="AC890" s="164"/>
      <c r="AD890" s="164"/>
      <c r="AE890" s="164"/>
      <c r="AF890" s="164"/>
      <c r="AG890" s="164"/>
      <c r="AH890" s="164"/>
    </row>
    <row r="891" spans="1:34" x14ac:dyDescent="0.4">
      <c r="A891" s="164">
        <f>IFERROR(IF(AND(A869=A870,A870=A871,A871=A872,A872=A873,A873=A874,A874=A875,A875=A876,A876=A877,A877=A878,A878=A879,A879=A880,A880=A881,A881=A882,A882=A883,A883=A884,A884=A885,A885=A886,A886=A887,A887=A888,A888=A889,A889=A890),IF(A890+1&gt;MATCH(0,Input_Lieferant!$B$9:$B$158,-1),"",A890+1),A890),"")</f>
        <v>41</v>
      </c>
      <c r="B891" s="164"/>
      <c r="C891" s="158" t="str">
        <f t="shared" si="26"/>
        <v>001</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V_CHEOPS</v>
      </c>
      <c r="X891" s="164"/>
      <c r="Y891" s="164"/>
      <c r="Z891" s="164"/>
      <c r="AA891" s="164"/>
      <c r="AB891" s="164"/>
      <c r="AC891" s="164"/>
      <c r="AD891" s="164"/>
      <c r="AE891" s="164"/>
      <c r="AF891" s="164"/>
      <c r="AG891" s="164"/>
      <c r="AH891" s="164"/>
    </row>
    <row r="892" spans="1:34" x14ac:dyDescent="0.4">
      <c r="A892" s="164">
        <f>IFERROR(IF(AND(A870=A871,A871=A872,A872=A873,A873=A874,A874=A875,A875=A876,A876=A877,A877=A878,A878=A879,A879=A880,A880=A881,A881=A882,A882=A883,A883=A884,A884=A885,A885=A886,A886=A887,A887=A888,A888=A889,A889=A890,A890=A891),IF(A891+1&gt;MATCH(0,Input_Lieferant!$B$9:$B$158,-1),"",A891+1),A891),"")</f>
        <v>41</v>
      </c>
      <c r="B892" s="164"/>
      <c r="C892" s="158" t="str">
        <f t="shared" si="26"/>
        <v>001</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V_SVSAA</v>
      </c>
      <c r="X892" s="164"/>
      <c r="Y892" s="164"/>
      <c r="Z892" s="164"/>
      <c r="AA892" s="164"/>
      <c r="AB892" s="164"/>
      <c r="AC892" s="164"/>
      <c r="AD892" s="164"/>
      <c r="AE892" s="164"/>
      <c r="AF892" s="164"/>
      <c r="AG892" s="164"/>
      <c r="AH892" s="164"/>
    </row>
    <row r="893" spans="1:34" x14ac:dyDescent="0.4">
      <c r="A893" s="164">
        <f>IFERROR(IF(AND(A871=A872,A872=A873,A873=A874,A874=A875,A875=A876,A876=A877,A877=A878,A878=A879,A879=A880,A880=A881,A881=A882,A882=A883,A883=A884,A884=A885,A885=A886,A886=A887,A887=A888,A888=A889,A889=A890,A890=A891,A891=A892),IF(A892+1&gt;MATCH(0,Input_Lieferant!$B$9:$B$158,-1),"",A892+1),A892),"")</f>
        <v>41</v>
      </c>
      <c r="B893" s="164"/>
      <c r="C893" s="158" t="str">
        <f t="shared" si="26"/>
        <v>001</v>
      </c>
      <c r="D893" s="164"/>
      <c r="E893" s="164"/>
      <c r="F893" s="164" t="str">
        <f>IF(A893&lt;&gt;"", IFERROR(ROUND(INDEX(Input_Lieferant!$A$9:$AS$159,MATCH(A893,Input_Lieferant!$B$9:$B$158,0),MATCH(W893,Input_Lieferant!$A$8:$AS$8,0)),2),""), "")&amp;""</f>
        <v>200</v>
      </c>
      <c r="G893" s="164"/>
      <c r="H893" s="164"/>
      <c r="I893" s="164"/>
      <c r="J893" s="164"/>
      <c r="K893" s="164"/>
      <c r="L893" s="164"/>
      <c r="M893" s="164"/>
      <c r="N893" s="164"/>
      <c r="O893" s="164"/>
      <c r="P893" s="164"/>
      <c r="Q893" s="164"/>
      <c r="R893" s="164"/>
      <c r="S893" s="164"/>
      <c r="T893" s="164"/>
      <c r="U893" s="164"/>
      <c r="V893" s="164"/>
      <c r="W893" s="164" t="str">
        <f t="shared" si="27"/>
        <v>V_BEWERTUNGSPREIS</v>
      </c>
      <c r="X893" s="164"/>
      <c r="Y893" s="164"/>
      <c r="Z893" s="164"/>
      <c r="AA893" s="164"/>
      <c r="AB893" s="164"/>
      <c r="AC893" s="164"/>
      <c r="AD893" s="164"/>
      <c r="AE893" s="164"/>
      <c r="AF893" s="164"/>
      <c r="AG893" s="164"/>
      <c r="AH893" s="164"/>
    </row>
    <row r="894" spans="1:34" x14ac:dyDescent="0.4">
      <c r="A894" s="164">
        <f>IFERROR(IF(AND(A872=A873,A873=A874,A874=A875,A875=A876,A876=A877,A877=A878,A878=A879,A879=A880,A880=A881,A881=A882,A882=A883,A883=A884,A884=A885,A885=A886,A886=A887,A887=A888,A888=A889,A889=A890,A890=A891,A891=A892,A892=A893),IF(A893+1&gt;MATCH(0,Input_Lieferant!$B$9:$B$158,-1),"",A893+1),A893),"")</f>
        <v>41</v>
      </c>
      <c r="B894" s="164"/>
      <c r="C894" s="158" t="str">
        <f t="shared" si="26"/>
        <v>001</v>
      </c>
      <c r="D894" s="164"/>
      <c r="E894" s="164"/>
      <c r="F894" s="164" t="str">
        <f>IF(A894&lt;&gt;"", _xlfn.IFNA(INDEX(Input_Lieferant!$A$9:$AS$159,MATCH(A894,Input_Lieferant!$B$9:$B$158,0),MATCH(W894,Input_Lieferant!$A$8:$AS$8,0)),""), "")&amp;""</f>
        <v>CHF</v>
      </c>
      <c r="G894" s="164"/>
      <c r="H894" s="164"/>
      <c r="I894" s="164"/>
      <c r="J894" s="164"/>
      <c r="K894" s="164"/>
      <c r="L894" s="164"/>
      <c r="M894" s="164"/>
      <c r="N894" s="164"/>
      <c r="O894" s="164"/>
      <c r="P894" s="164"/>
      <c r="Q894" s="164"/>
      <c r="R894" s="164"/>
      <c r="S894" s="164"/>
      <c r="T894" s="164"/>
      <c r="U894" s="164"/>
      <c r="V894" s="164"/>
      <c r="W894" s="164" t="str">
        <f t="shared" si="27"/>
        <v>V_WAEHRUNG</v>
      </c>
      <c r="X894" s="164"/>
      <c r="Y894" s="164"/>
      <c r="Z894" s="164"/>
      <c r="AA894" s="164"/>
      <c r="AB894" s="164"/>
      <c r="AC894" s="164"/>
      <c r="AD894" s="164"/>
      <c r="AE894" s="164"/>
      <c r="AF894" s="164"/>
      <c r="AG894" s="164"/>
      <c r="AH894" s="164"/>
    </row>
    <row r="895" spans="1:34" x14ac:dyDescent="0.4">
      <c r="A895" s="164">
        <f>IFERROR(IF(AND(A873=A874,A874=A875,A875=A876,A876=A877,A877=A878,A878=A879,A879=A880,A880=A881,A881=A882,A882=A883,A883=A884,A884=A885,A885=A886,A886=A887,A887=A888,A888=A889,A889=A890,A890=A891,A891=A892,A892=A893,A893=A894),IF(A894+1&gt;MATCH(0,Input_Lieferant!$B$9:$B$158,-1),"",A894+1),A894),"")</f>
        <v>41</v>
      </c>
      <c r="B895" s="164"/>
      <c r="C895" s="158" t="str">
        <f t="shared" si="26"/>
        <v>001</v>
      </c>
      <c r="D895" s="164"/>
      <c r="E895" s="164"/>
      <c r="F895" s="164" t="str">
        <f>IF(A895&lt;&gt;"", _xlfn.IFNA(INDEX(Input_Lieferant!$A$9:$AS$159,MATCH(A895,Input_Lieferant!$B$9:$B$158,0),MATCH(W895,Input_Lieferant!$A$8:$AS$8,0)),""), "")&amp;""</f>
        <v>1</v>
      </c>
      <c r="G895" s="164"/>
      <c r="H895" s="164"/>
      <c r="I895" s="164"/>
      <c r="J895" s="164"/>
      <c r="K895" s="164"/>
      <c r="L895" s="164"/>
      <c r="M895" s="164"/>
      <c r="N895" s="164"/>
      <c r="O895" s="164"/>
      <c r="P895" s="164"/>
      <c r="Q895" s="164"/>
      <c r="R895" s="164"/>
      <c r="S895" s="164"/>
      <c r="T895" s="164"/>
      <c r="U895" s="164"/>
      <c r="V895" s="164"/>
      <c r="W895" s="164" t="str">
        <f t="shared" si="27"/>
        <v>V_PREISEINHEIT</v>
      </c>
      <c r="X895" s="164"/>
      <c r="Y895" s="164"/>
      <c r="Z895" s="164"/>
      <c r="AA895" s="164"/>
      <c r="AB895" s="164"/>
      <c r="AC895" s="164"/>
      <c r="AD895" s="164"/>
      <c r="AE895" s="164"/>
      <c r="AF895" s="164"/>
      <c r="AG895" s="164"/>
      <c r="AH895" s="164"/>
    </row>
    <row r="896" spans="1:34" x14ac:dyDescent="0.4">
      <c r="A896" s="164">
        <f>IFERROR(IF(AND(A874=A875,A875=A876,A876=A877,A877=A878,A878=A879,A879=A880,A880=A881,A881=A882,A882=A883,A883=A884,A884=A885,A885=A886,A886=A887,A887=A888,A888=A889,A889=A890,A890=A891,A891=A892,A892=A893,A893=A894,A894=A895),IF(A895+1&gt;MATCH(0,Input_Lieferant!$B$9:$B$158,-1),"",A895+1),A895),"")</f>
        <v>41</v>
      </c>
      <c r="B896" s="164"/>
      <c r="C896" s="158" t="str">
        <f t="shared" si="26"/>
        <v>001</v>
      </c>
      <c r="D896" s="164"/>
      <c r="E896" s="164"/>
      <c r="F896" s="164">
        <f ca="1">IF(A896&lt;&gt;"",NOW(),"")</f>
        <v>45712.6528869213</v>
      </c>
      <c r="G896" s="164"/>
      <c r="H896" s="164"/>
      <c r="I896" s="164"/>
      <c r="J896" s="164"/>
      <c r="K896" s="164"/>
      <c r="L896" s="164"/>
      <c r="M896" s="164"/>
      <c r="N896" s="164"/>
      <c r="O896" s="164"/>
      <c r="P896" s="164"/>
      <c r="Q896" s="164"/>
      <c r="R896" s="164"/>
      <c r="S896" s="164"/>
      <c r="T896" s="164"/>
      <c r="U896" s="164"/>
      <c r="V896" s="164"/>
      <c r="W896" s="164" t="str">
        <f t="shared" si="27"/>
        <v>V_GUELTIGAB</v>
      </c>
      <c r="X896" s="164"/>
      <c r="Y896" s="164"/>
      <c r="Z896" s="164"/>
      <c r="AA896" s="164"/>
      <c r="AB896" s="164"/>
      <c r="AC896" s="164"/>
      <c r="AD896" s="164"/>
      <c r="AE896" s="164"/>
      <c r="AF896" s="164"/>
      <c r="AG896" s="164"/>
      <c r="AH896" s="164"/>
    </row>
    <row r="897" spans="1:34" x14ac:dyDescent="0.4">
      <c r="A897" s="164">
        <f>IFERROR(IF(AND(A875=A876,A876=A877,A877=A878,A878=A879,A879=A880,A880=A881,A881=A882,A882=A883,A883=A884,A884=A885,A885=A886,A886=A887,A887=A888,A888=A889,A889=A890,A890=A891,A891=A892,A892=A893,A893=A894,A894=A895,A895=A896),IF(A896+1&gt;MATCH(0,Input_Lieferant!$B$9:$B$158,-1),"",A896+1),A896),"")</f>
        <v>41</v>
      </c>
      <c r="B897" s="164"/>
      <c r="C897" s="158" t="str">
        <f t="shared" si="26"/>
        <v>001</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V_MIET_RELEVANZ</v>
      </c>
      <c r="X897" s="164"/>
      <c r="Y897" s="164"/>
      <c r="Z897" s="164"/>
      <c r="AA897" s="164"/>
      <c r="AB897" s="164"/>
      <c r="AC897" s="164"/>
      <c r="AD897" s="164"/>
      <c r="AE897" s="164"/>
      <c r="AF897" s="164"/>
      <c r="AG897" s="164"/>
      <c r="AH897" s="164"/>
    </row>
    <row r="898" spans="1:34" x14ac:dyDescent="0.4">
      <c r="A898" s="164">
        <f>IFERROR(IF(AND(A876=A877,A877=A878,A878=A879,A879=A880,A880=A881,A881=A882,A882=A883,A883=A884,A884=A885,A885=A886,A886=A887,A887=A888,A888=A889,A889=A890,A890=A891,A891=A892,A892=A893,A893=A894,A894=A895,A895=A896,A896=A897),IF(A897+1&gt;MATCH(0,Input_Lieferant!$B$9:$B$158,-1),"",A897+1),A897),"")</f>
        <v>41</v>
      </c>
      <c r="B898" s="164"/>
      <c r="C898" s="158" t="str">
        <f t="shared" ref="C898:C961" si="28">IF(A898="","","001")</f>
        <v>001</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V_NACHSCHUBKLASSE</v>
      </c>
      <c r="X898" s="164"/>
      <c r="Y898" s="164"/>
      <c r="Z898" s="164"/>
      <c r="AA898" s="164"/>
      <c r="AB898" s="164"/>
      <c r="AC898" s="164"/>
      <c r="AD898" s="164"/>
      <c r="AE898" s="164"/>
      <c r="AF898" s="164"/>
      <c r="AG898" s="164"/>
      <c r="AH898" s="164"/>
    </row>
    <row r="899" spans="1:34" x14ac:dyDescent="0.4">
      <c r="A899" s="164">
        <f>IFERROR(IF(AND(A877=A878,A878=A879,A879=A880,A880=A881,A881=A882,A882=A883,A883=A884,A884=A885,A885=A886,A886=A887,A887=A888,A888=A889,A889=A890,A890=A891,A891=A892,A892=A893,A893=A894,A894=A895,A895=A896,A896=A897,A897=A898),IF(A898+1&gt;MATCH(0,Input_Lieferant!$B$9:$B$158,-1),"",A898+1),A898),"")</f>
        <v>41</v>
      </c>
      <c r="B899" s="164"/>
      <c r="C899" s="158" t="str">
        <f t="shared" si="28"/>
        <v>001</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V_LAGERFAEHIGKEIT</v>
      </c>
      <c r="X899" s="164"/>
      <c r="Y899" s="164"/>
      <c r="Z899" s="164"/>
      <c r="AA899" s="164"/>
      <c r="AB899" s="164"/>
      <c r="AC899" s="164"/>
      <c r="AD899" s="164"/>
      <c r="AE899" s="164"/>
      <c r="AF899" s="164"/>
      <c r="AG899" s="164"/>
      <c r="AH899" s="164"/>
    </row>
    <row r="900" spans="1:34" x14ac:dyDescent="0.4">
      <c r="A900" s="164">
        <f>IFERROR(IF(AND(A878=A879,A879=A880,A880=A881,A881=A882,A882=A883,A883=A884,A884=A885,A885=A886,A886=A887,A887=A888,A888=A889,A889=A890,A890=A891,A891=A892,A892=A893,A893=A894,A894=A895,A895=A896,A896=A897,A897=A898,A898=A899),IF(A899+1&gt;MATCH(0,Input_Lieferant!$B$9:$B$158,-1),"",A899+1),A899),"")</f>
        <v>41</v>
      </c>
      <c r="B900" s="164"/>
      <c r="C900" s="158" t="str">
        <f t="shared" si="28"/>
        <v>001</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V_BETRIEBSMITTEL</v>
      </c>
      <c r="X900" s="164"/>
      <c r="Y900" s="164"/>
      <c r="Z900" s="164"/>
      <c r="AA900" s="164"/>
      <c r="AB900" s="164"/>
      <c r="AC900" s="164"/>
      <c r="AD900" s="164"/>
      <c r="AE900" s="164"/>
      <c r="AF900" s="164"/>
      <c r="AG900" s="164"/>
      <c r="AH900" s="164"/>
    </row>
    <row r="901" spans="1:34" x14ac:dyDescent="0.4">
      <c r="A901" s="164">
        <f>IFERROR(IF(AND(A879=A880,A880=A881,A881=A882,A882=A883,A883=A884,A884=A885,A885=A886,A886=A887,A887=A888,A888=A889,A889=A890,A890=A891,A891=A892,A892=A893,A893=A894,A894=A895,A895=A896,A896=A897,A897=A898,A898=A899,A899=A900),IF(A900+1&gt;MATCH(0,Input_Lieferant!$B$9:$B$158,-1),"",A900+1),A900),"")</f>
        <v>41</v>
      </c>
      <c r="B901" s="164"/>
      <c r="C901" s="158" t="str">
        <f t="shared" si="28"/>
        <v>001</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V_SONDERBETRIEBSMITTEL_MKZ</v>
      </c>
      <c r="X901" s="164"/>
      <c r="Y901" s="164"/>
      <c r="Z901" s="164"/>
      <c r="AA901" s="164"/>
      <c r="AB901" s="164"/>
      <c r="AC901" s="164"/>
      <c r="AD901" s="164"/>
      <c r="AE901" s="164"/>
      <c r="AF901" s="164"/>
      <c r="AG901" s="164"/>
      <c r="AH901" s="164"/>
    </row>
    <row r="902" spans="1:34" x14ac:dyDescent="0.4">
      <c r="A902" s="164">
        <f>IFERROR(IF(AND(A880=A881,A881=A882,A882=A883,A883=A884,A884=A885,A885=A886,A886=A887,A887=A888,A888=A889,A889=A890,A890=A891,A891=A892,A892=A893,A893=A894,A894=A895,A895=A896,A896=A897,A897=A898,A898=A899,A899=A900,A900=A901),IF(A901+1&gt;MATCH(0,Input_Lieferant!$B$9:$B$158,-1),"",A901+1),A901),"")</f>
        <v>41</v>
      </c>
      <c r="B902" s="164"/>
      <c r="C902" s="158" t="str">
        <f t="shared" si="28"/>
        <v>001</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V_SONDERBETRIEBSMITTEL_PRD</v>
      </c>
      <c r="X902" s="164"/>
      <c r="Y902" s="164"/>
      <c r="Z902" s="164"/>
      <c r="AA902" s="164"/>
      <c r="AB902" s="164"/>
      <c r="AC902" s="164"/>
      <c r="AD902" s="164"/>
      <c r="AE902" s="164"/>
      <c r="AF902" s="164"/>
      <c r="AG902" s="164"/>
      <c r="AH902" s="164"/>
    </row>
    <row r="903" spans="1:34" x14ac:dyDescent="0.4">
      <c r="A903" s="164">
        <f>IFERROR(IF(AND(A881=A882,A882=A883,A883=A884,A884=A885,A885=A886,A886=A887,A887=A888,A888=A889,A889=A890,A890=A891,A891=A892,A892=A893,A893=A894,A894=A895,A895=A896,A896=A897,A897=A898,A898=A899,A899=A900,A900=A901,A901=A902),IF(A902+1&gt;MATCH(0,Input_Lieferant!$B$9:$B$158,-1),"",A902+1),A902),"")</f>
        <v>41</v>
      </c>
      <c r="B903" s="164"/>
      <c r="C903" s="158" t="str">
        <f t="shared" si="28"/>
        <v>001</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V_SONDERBETRIEBSMITTEL_TRP</v>
      </c>
      <c r="X903" s="164"/>
      <c r="Y903" s="164"/>
      <c r="Z903" s="164"/>
      <c r="AA903" s="164"/>
      <c r="AB903" s="164"/>
      <c r="AC903" s="164"/>
      <c r="AD903" s="164"/>
      <c r="AE903" s="164"/>
      <c r="AF903" s="164"/>
      <c r="AG903" s="164"/>
      <c r="AH903" s="164"/>
    </row>
    <row r="904" spans="1:34" x14ac:dyDescent="0.4">
      <c r="A904" s="164">
        <f>IFERROR(IF(AND(A882=A883,A883=A884,A884=A885,A885=A886,A886=A887,A887=A888,A888=A889,A889=A890,A890=A891,A891=A892,A892=A893,A893=A894,A894=A895,A895=A896,A896=A897,A897=A898,A898=A899,A899=A900,A900=A901,A901=A902,A902=A903),IF(A903+1&gt;MATCH(0,Input_Lieferant!$B$9:$B$158,-1),"",A903+1),A903),"")</f>
        <v>42</v>
      </c>
      <c r="B904" s="164"/>
      <c r="C904" s="158" t="str">
        <f t="shared" si="28"/>
        <v>001</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V_A_NUMMER</v>
      </c>
      <c r="X904" s="164"/>
      <c r="Y904" s="164"/>
      <c r="Z904" s="164"/>
      <c r="AA904" s="164"/>
      <c r="AB904" s="164"/>
      <c r="AC904" s="164"/>
      <c r="AD904" s="164"/>
      <c r="AE904" s="164"/>
      <c r="AF904" s="164"/>
      <c r="AG904" s="164"/>
      <c r="AH904" s="164"/>
    </row>
    <row r="905" spans="1:34" x14ac:dyDescent="0.4">
      <c r="A905" s="164">
        <f>IFERROR(IF(AND(A883=A884,A884=A885,A885=A886,A886=A887,A887=A888,A888=A889,A889=A890,A890=A891,A891=A892,A892=A893,A893=A894,A894=A895,A895=A896,A896=A897,A897=A898,A898=A899,A899=A900,A900=A901,A901=A902,A902=A903,A903=A904),IF(A904+1&gt;MATCH(0,Input_Lieferant!$B$9:$B$158,-1),"",A904+1),A904),"")</f>
        <v>42</v>
      </c>
      <c r="B905" s="164"/>
      <c r="C905" s="158" t="str">
        <f t="shared" si="28"/>
        <v>001</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V_REVFREMD</v>
      </c>
      <c r="X905" s="164"/>
      <c r="Y905" s="164"/>
      <c r="Z905" s="164"/>
      <c r="AA905" s="164"/>
      <c r="AB905" s="164"/>
      <c r="AC905" s="164"/>
      <c r="AD905" s="164"/>
      <c r="AE905" s="164"/>
      <c r="AF905" s="164"/>
      <c r="AG905" s="164"/>
      <c r="AH905" s="164"/>
    </row>
    <row r="906" spans="1:34" x14ac:dyDescent="0.4">
      <c r="A906" s="164">
        <f>IFERROR(IF(AND(A884=A885,A885=A886,A886=A887,A887=A888,A888=A889,A889=A890,A890=A891,A891=A892,A892=A893,A893=A894,A894=A895,A895=A896,A896=A897,A897=A898,A898=A899,A899=A900,A900=A901,A901=A902,A902=A903,A903=A904,A904=A905),IF(A905+1&gt;MATCH(0,Input_Lieferant!$B$9:$B$158,-1),"",A905+1),A905),"")</f>
        <v>42</v>
      </c>
      <c r="B906" s="164"/>
      <c r="C906" s="158" t="str">
        <f t="shared" si="28"/>
        <v>001</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V_REVEIGEN</v>
      </c>
      <c r="X906" s="164"/>
      <c r="Y906" s="164"/>
      <c r="Z906" s="164"/>
      <c r="AA906" s="164"/>
      <c r="AB906" s="164"/>
      <c r="AC906" s="164"/>
      <c r="AD906" s="164"/>
      <c r="AE906" s="164"/>
      <c r="AF906" s="164"/>
      <c r="AG906" s="164"/>
      <c r="AH906" s="164"/>
    </row>
    <row r="907" spans="1:34" x14ac:dyDescent="0.4">
      <c r="A907" s="164">
        <f>IFERROR(IF(AND(A885=A886,A886=A887,A887=A888,A888=A889,A889=A890,A890=A891,A891=A892,A892=A893,A893=A894,A894=A895,A895=A896,A896=A897,A897=A898,A898=A899,A899=A900,A900=A901,A901=A902,A902=A903,A903=A904,A904=A905,A905=A906),IF(A906+1&gt;MATCH(0,Input_Lieferant!$B$9:$B$158,-1),"",A906+1),A906),"")</f>
        <v>42</v>
      </c>
      <c r="B907" s="164"/>
      <c r="C907" s="158" t="str">
        <f t="shared" si="28"/>
        <v>001</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V_SYSTEMMANAGER</v>
      </c>
      <c r="X907" s="164"/>
      <c r="Y907" s="164"/>
      <c r="Z907" s="164"/>
      <c r="AA907" s="164"/>
      <c r="AB907" s="164"/>
      <c r="AC907" s="164"/>
      <c r="AD907" s="164"/>
      <c r="AE907" s="164"/>
      <c r="AF907" s="164"/>
      <c r="AG907" s="164"/>
      <c r="AH907" s="164"/>
    </row>
    <row r="908" spans="1:34" x14ac:dyDescent="0.4">
      <c r="A908" s="164">
        <f>IFERROR(IF(AND(A886=A887,A887=A888,A888=A889,A889=A890,A890=A891,A891=A892,A892=A893,A893=A894,A894=A895,A895=A896,A896=A897,A897=A898,A898=A899,A899=A900,A900=A901,A901=A902,A902=A903,A903=A904,A904=A905,A905=A906,A906=A907),IF(A907+1&gt;MATCH(0,Input_Lieferant!$B$9:$B$158,-1),"",A907+1),A907),"")</f>
        <v>42</v>
      </c>
      <c r="B908" s="164"/>
      <c r="C908" s="158" t="str">
        <f t="shared" si="28"/>
        <v>001</v>
      </c>
      <c r="D908" s="164"/>
      <c r="E908" s="164"/>
      <c r="F908" s="164" t="str">
        <f>IF(A908&lt;&gt;"", _xlfn.IFNA(INDEX(Grunddaten!$A$9:$S$159,MATCH(A908,Input_Lieferant!$B$9:$B$158,0),MATCH(W908,Grunddaten!$A$8:$M$8,0)),""), "")&amp;""</f>
        <v>U</v>
      </c>
      <c r="G908" s="164"/>
      <c r="H908" s="164"/>
      <c r="I908" s="164"/>
      <c r="J908" s="164"/>
      <c r="K908" s="164"/>
      <c r="L908" s="164"/>
      <c r="M908" s="164"/>
      <c r="N908" s="164"/>
      <c r="O908" s="164"/>
      <c r="P908" s="164"/>
      <c r="Q908" s="164"/>
      <c r="R908" s="164"/>
      <c r="S908" s="164"/>
      <c r="T908" s="164"/>
      <c r="U908" s="164"/>
      <c r="V908" s="164"/>
      <c r="W908" s="164" t="str">
        <f t="shared" si="27"/>
        <v>V_UEBERSETZUNG</v>
      </c>
      <c r="X908" s="164"/>
      <c r="Y908" s="164"/>
      <c r="Z908" s="164"/>
      <c r="AA908" s="164"/>
      <c r="AB908" s="164"/>
      <c r="AC908" s="164"/>
      <c r="AD908" s="164"/>
      <c r="AE908" s="164"/>
      <c r="AF908" s="164"/>
      <c r="AG908" s="164"/>
      <c r="AH908" s="164"/>
    </row>
    <row r="909" spans="1:34" x14ac:dyDescent="0.4">
      <c r="A909" s="164">
        <f>IFERROR(IF(AND(A887=A888,A888=A889,A889=A890,A890=A891,A891=A892,A892=A893,A893=A894,A894=A895,A895=A896,A896=A897,A897=A898,A898=A899,A899=A900,A900=A901,A901=A902,A902=A903,A903=A904,A904=A905,A905=A906,A906=A907,A907=A908),IF(A908+1&gt;MATCH(0,Input_Lieferant!$B$9:$B$158,-1),"",A908+1),A908),"")</f>
        <v>42</v>
      </c>
      <c r="B909" s="164"/>
      <c r="C909" s="158" t="str">
        <f t="shared" si="28"/>
        <v>001</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V_KENNZIFFER</v>
      </c>
      <c r="X909" s="164"/>
      <c r="Y909" s="164"/>
      <c r="Z909" s="164"/>
      <c r="AA909" s="164"/>
      <c r="AB909" s="164"/>
      <c r="AC909" s="164"/>
      <c r="AD909" s="164"/>
      <c r="AE909" s="164"/>
      <c r="AF909" s="164"/>
      <c r="AG909" s="164"/>
      <c r="AH909" s="164"/>
    </row>
    <row r="910" spans="1:34" x14ac:dyDescent="0.4">
      <c r="A910" s="164">
        <f>IFERROR(IF(AND(A888=A889,A889=A890,A890=A891,A891=A892,A892=A893,A893=A894,A894=A895,A895=A896,A896=A897,A897=A898,A898=A899,A899=A900,A900=A901,A901=A902,A902=A903,A903=A904,A904=A905,A905=A906,A906=A907,A907=A908,A908=A909),IF(A909+1&gt;MATCH(0,Input_Lieferant!$B$9:$B$158,-1),"",A909+1),A909),"")</f>
        <v>42</v>
      </c>
      <c r="B910" s="164"/>
      <c r="C910" s="158" t="str">
        <f t="shared" si="28"/>
        <v>001</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V_NEXT_HIGHER</v>
      </c>
      <c r="X910" s="164"/>
      <c r="Y910" s="164"/>
      <c r="Z910" s="164"/>
      <c r="AA910" s="164"/>
      <c r="AB910" s="164"/>
      <c r="AC910" s="164"/>
      <c r="AD910" s="164"/>
      <c r="AE910" s="164"/>
      <c r="AF910" s="164"/>
      <c r="AG910" s="164"/>
      <c r="AH910" s="164"/>
    </row>
    <row r="911" spans="1:34" x14ac:dyDescent="0.4">
      <c r="A911" s="164">
        <f>IFERROR(IF(AND(A889=A890,A890=A891,A891=A892,A892=A893,A893=A894,A894=A895,A895=A896,A896=A897,A897=A898,A898=A899,A899=A900,A900=A901,A901=A902,A902=A903,A903=A904,A904=A905,A905=A906,A906=A907,A907=A908,A908=A909,A909=A910),IF(A910+1&gt;MATCH(0,Input_Lieferant!$B$9:$B$158,-1),"",A910+1),A910),"")</f>
        <v>42</v>
      </c>
      <c r="B911" s="164"/>
      <c r="C911" s="158" t="str">
        <f t="shared" si="28"/>
        <v>001</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V_ZERTFLUG</v>
      </c>
      <c r="X911" s="164"/>
      <c r="Y911" s="164"/>
      <c r="Z911" s="164"/>
      <c r="AA911" s="164"/>
      <c r="AB911" s="164"/>
      <c r="AC911" s="164"/>
      <c r="AD911" s="164"/>
      <c r="AE911" s="164"/>
      <c r="AF911" s="164"/>
      <c r="AG911" s="164"/>
      <c r="AH911" s="164"/>
    </row>
    <row r="912" spans="1:34" x14ac:dyDescent="0.4">
      <c r="A912" s="164">
        <f>IFERROR(IF(AND(A890=A891,A891=A892,A892=A893,A893=A894,A894=A895,A895=A896,A896=A897,A897=A898,A898=A899,A899=A900,A900=A901,A901=A902,A902=A903,A903=A904,A904=A905,A905=A906,A906=A907,A907=A908,A908=A909,A909=A910,A910=A911),IF(A911+1&gt;MATCH(0,Input_Lieferant!$B$9:$B$158,-1),"",A911+1),A911),"")</f>
        <v>42</v>
      </c>
      <c r="B912" s="164"/>
      <c r="C912" s="158" t="str">
        <f t="shared" si="28"/>
        <v>001</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V_APM</v>
      </c>
      <c r="X912" s="164"/>
      <c r="Y912" s="164"/>
      <c r="Z912" s="164"/>
      <c r="AA912" s="164"/>
      <c r="AB912" s="164"/>
      <c r="AC912" s="164"/>
      <c r="AD912" s="164"/>
      <c r="AE912" s="164"/>
      <c r="AF912" s="164"/>
      <c r="AG912" s="164"/>
      <c r="AH912" s="164"/>
    </row>
    <row r="913" spans="1:34" x14ac:dyDescent="0.4">
      <c r="A913" s="164">
        <f>IFERROR(IF(AND(A891=A892,A892=A893,A893=A894,A894=A895,A895=A896,A896=A897,A897=A898,A898=A899,A899=A900,A900=A901,A901=A902,A902=A903,A903=A904,A904=A905,A905=A906,A906=A907,A907=A908,A908=A909,A909=A910,A910=A911,A911=A912),IF(A912+1&gt;MATCH(0,Input_Lieferant!$B$9:$B$158,-1),"",A912+1),A912),"")</f>
        <v>42</v>
      </c>
      <c r="B913" s="164"/>
      <c r="C913" s="158" t="str">
        <f t="shared" si="28"/>
        <v>001</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V_CHEOPS</v>
      </c>
      <c r="X913" s="164"/>
      <c r="Y913" s="164"/>
      <c r="Z913" s="164"/>
      <c r="AA913" s="164"/>
      <c r="AB913" s="164"/>
      <c r="AC913" s="164"/>
      <c r="AD913" s="164"/>
      <c r="AE913" s="164"/>
      <c r="AF913" s="164"/>
      <c r="AG913" s="164"/>
      <c r="AH913" s="164"/>
    </row>
    <row r="914" spans="1:34" x14ac:dyDescent="0.4">
      <c r="A914" s="164">
        <f>IFERROR(IF(AND(A892=A893,A893=A894,A894=A895,A895=A896,A896=A897,A897=A898,A898=A899,A899=A900,A900=A901,A901=A902,A902=A903,A903=A904,A904=A905,A905=A906,A906=A907,A907=A908,A908=A909,A909=A910,A910=A911,A911=A912,A912=A913),IF(A913+1&gt;MATCH(0,Input_Lieferant!$B$9:$B$158,-1),"",A913+1),A913),"")</f>
        <v>42</v>
      </c>
      <c r="B914" s="164"/>
      <c r="C914" s="158" t="str">
        <f t="shared" si="28"/>
        <v>001</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V_SVSAA</v>
      </c>
      <c r="X914" s="164"/>
      <c r="Y914" s="164"/>
      <c r="Z914" s="164"/>
      <c r="AA914" s="164"/>
      <c r="AB914" s="164"/>
      <c r="AC914" s="164"/>
      <c r="AD914" s="164"/>
      <c r="AE914" s="164"/>
      <c r="AF914" s="164"/>
      <c r="AG914" s="164"/>
      <c r="AH914" s="164"/>
    </row>
    <row r="915" spans="1:34" x14ac:dyDescent="0.4">
      <c r="A915" s="164">
        <f>IFERROR(IF(AND(A893=A894,A894=A895,A895=A896,A896=A897,A897=A898,A898=A899,A899=A900,A900=A901,A901=A902,A902=A903,A903=A904,A904=A905,A905=A906,A906=A907,A907=A908,A908=A909,A909=A910,A910=A911,A911=A912,A912=A913,A913=A914),IF(A914+1&gt;MATCH(0,Input_Lieferant!$B$9:$B$158,-1),"",A914+1),A914),"")</f>
        <v>42</v>
      </c>
      <c r="B915" s="164"/>
      <c r="C915" s="158" t="str">
        <f t="shared" si="28"/>
        <v>001</v>
      </c>
      <c r="D915" s="164"/>
      <c r="E915" s="164"/>
      <c r="F915" s="164" t="str">
        <f>IF(A915&lt;&gt;"", IFERROR(ROUND(INDEX(Input_Lieferant!$A$9:$AS$159,MATCH(A915,Input_Lieferant!$B$9:$B$158,0),MATCH(W915,Input_Lieferant!$A$8:$AS$8,0)),2),""), "")&amp;""</f>
        <v>200</v>
      </c>
      <c r="G915" s="164"/>
      <c r="H915" s="164"/>
      <c r="I915" s="164"/>
      <c r="J915" s="164"/>
      <c r="K915" s="164"/>
      <c r="L915" s="164"/>
      <c r="M915" s="164"/>
      <c r="N915" s="164"/>
      <c r="O915" s="164"/>
      <c r="P915" s="164"/>
      <c r="Q915" s="164"/>
      <c r="R915" s="164"/>
      <c r="S915" s="164"/>
      <c r="T915" s="164"/>
      <c r="U915" s="164"/>
      <c r="V915" s="164"/>
      <c r="W915" s="164" t="str">
        <f t="shared" si="27"/>
        <v>V_BEWERTUNGSPREIS</v>
      </c>
      <c r="X915" s="164"/>
      <c r="Y915" s="164"/>
      <c r="Z915" s="164"/>
      <c r="AA915" s="164"/>
      <c r="AB915" s="164"/>
      <c r="AC915" s="164"/>
      <c r="AD915" s="164"/>
      <c r="AE915" s="164"/>
      <c r="AF915" s="164"/>
      <c r="AG915" s="164"/>
      <c r="AH915" s="164"/>
    </row>
    <row r="916" spans="1:34" x14ac:dyDescent="0.4">
      <c r="A916" s="164">
        <f>IFERROR(IF(AND(A894=A895,A895=A896,A896=A897,A897=A898,A898=A899,A899=A900,A900=A901,A901=A902,A902=A903,A903=A904,A904=A905,A905=A906,A906=A907,A907=A908,A908=A909,A909=A910,A910=A911,A911=A912,A912=A913,A913=A914,A914=A915),IF(A915+1&gt;MATCH(0,Input_Lieferant!$B$9:$B$158,-1),"",A915+1),A915),"")</f>
        <v>42</v>
      </c>
      <c r="B916" s="164"/>
      <c r="C916" s="158" t="str">
        <f t="shared" si="28"/>
        <v>001</v>
      </c>
      <c r="D916" s="164"/>
      <c r="E916" s="164"/>
      <c r="F916" s="164" t="str">
        <f>IF(A916&lt;&gt;"", _xlfn.IFNA(INDEX(Input_Lieferant!$A$9:$AS$159,MATCH(A916,Input_Lieferant!$B$9:$B$158,0),MATCH(W916,Input_Lieferant!$A$8:$AS$8,0)),""), "")&amp;""</f>
        <v>CHF</v>
      </c>
      <c r="G916" s="164"/>
      <c r="H916" s="164"/>
      <c r="I916" s="164"/>
      <c r="J916" s="164"/>
      <c r="K916" s="164"/>
      <c r="L916" s="164"/>
      <c r="M916" s="164"/>
      <c r="N916" s="164"/>
      <c r="O916" s="164"/>
      <c r="P916" s="164"/>
      <c r="Q916" s="164"/>
      <c r="R916" s="164"/>
      <c r="S916" s="164"/>
      <c r="T916" s="164"/>
      <c r="U916" s="164"/>
      <c r="V916" s="164"/>
      <c r="W916" s="164" t="str">
        <f t="shared" si="27"/>
        <v>V_WAEHRUNG</v>
      </c>
      <c r="X916" s="164"/>
      <c r="Y916" s="164"/>
      <c r="Z916" s="164"/>
      <c r="AA916" s="164"/>
      <c r="AB916" s="164"/>
      <c r="AC916" s="164"/>
      <c r="AD916" s="164"/>
      <c r="AE916" s="164"/>
      <c r="AF916" s="164"/>
      <c r="AG916" s="164"/>
      <c r="AH916" s="164"/>
    </row>
    <row r="917" spans="1:34" x14ac:dyDescent="0.4">
      <c r="A917" s="164">
        <f>IFERROR(IF(AND(A895=A896,A896=A897,A897=A898,A898=A899,A899=A900,A900=A901,A901=A902,A902=A903,A903=A904,A904=A905,A905=A906,A906=A907,A907=A908,A908=A909,A909=A910,A910=A911,A911=A912,A912=A913,A913=A914,A914=A915,A915=A916),IF(A916+1&gt;MATCH(0,Input_Lieferant!$B$9:$B$158,-1),"",A916+1),A916),"")</f>
        <v>42</v>
      </c>
      <c r="B917" s="164"/>
      <c r="C917" s="158" t="str">
        <f t="shared" si="28"/>
        <v>001</v>
      </c>
      <c r="D917" s="164"/>
      <c r="E917" s="164"/>
      <c r="F917" s="164" t="str">
        <f>IF(A917&lt;&gt;"", _xlfn.IFNA(INDEX(Input_Lieferant!$A$9:$AS$159,MATCH(A917,Input_Lieferant!$B$9:$B$158,0),MATCH(W917,Input_Lieferant!$A$8:$AS$8,0)),""), "")&amp;""</f>
        <v>1</v>
      </c>
      <c r="G917" s="164"/>
      <c r="H917" s="164"/>
      <c r="I917" s="164"/>
      <c r="J917" s="164"/>
      <c r="K917" s="164"/>
      <c r="L917" s="164"/>
      <c r="M917" s="164"/>
      <c r="N917" s="164"/>
      <c r="O917" s="164"/>
      <c r="P917" s="164"/>
      <c r="Q917" s="164"/>
      <c r="R917" s="164"/>
      <c r="S917" s="164"/>
      <c r="T917" s="164"/>
      <c r="U917" s="164"/>
      <c r="V917" s="164"/>
      <c r="W917" s="164" t="str">
        <f t="shared" si="27"/>
        <v>V_PREISEINHEIT</v>
      </c>
      <c r="X917" s="164"/>
      <c r="Y917" s="164"/>
      <c r="Z917" s="164"/>
      <c r="AA917" s="164"/>
      <c r="AB917" s="164"/>
      <c r="AC917" s="164"/>
      <c r="AD917" s="164"/>
      <c r="AE917" s="164"/>
      <c r="AF917" s="164"/>
      <c r="AG917" s="164"/>
      <c r="AH917" s="164"/>
    </row>
    <row r="918" spans="1:34" x14ac:dyDescent="0.4">
      <c r="A918" s="164">
        <f>IFERROR(IF(AND(A896=A897,A897=A898,A898=A899,A899=A900,A900=A901,A901=A902,A902=A903,A903=A904,A904=A905,A905=A906,A906=A907,A907=A908,A908=A909,A909=A910,A910=A911,A911=A912,A912=A913,A913=A914,A914=A915,A915=A916,A916=A917),IF(A917+1&gt;MATCH(0,Input_Lieferant!$B$9:$B$158,-1),"",A917+1),A917),"")</f>
        <v>42</v>
      </c>
      <c r="B918" s="164"/>
      <c r="C918" s="158" t="str">
        <f t="shared" si="28"/>
        <v>001</v>
      </c>
      <c r="D918" s="164"/>
      <c r="E918" s="164"/>
      <c r="F918" s="164">
        <f ca="1">IF(A918&lt;&gt;"",NOW(),"")</f>
        <v>45712.6528869213</v>
      </c>
      <c r="G918" s="164"/>
      <c r="H918" s="164"/>
      <c r="I918" s="164"/>
      <c r="J918" s="164"/>
      <c r="K918" s="164"/>
      <c r="L918" s="164"/>
      <c r="M918" s="164"/>
      <c r="N918" s="164"/>
      <c r="O918" s="164"/>
      <c r="P918" s="164"/>
      <c r="Q918" s="164"/>
      <c r="R918" s="164"/>
      <c r="S918" s="164"/>
      <c r="T918" s="164"/>
      <c r="U918" s="164"/>
      <c r="V918" s="164"/>
      <c r="W918" s="164" t="str">
        <f t="shared" si="27"/>
        <v>V_GUELTIGAB</v>
      </c>
      <c r="X918" s="164"/>
      <c r="Y918" s="164"/>
      <c r="Z918" s="164"/>
      <c r="AA918" s="164"/>
      <c r="AB918" s="164"/>
      <c r="AC918" s="164"/>
      <c r="AD918" s="164"/>
      <c r="AE918" s="164"/>
      <c r="AF918" s="164"/>
      <c r="AG918" s="164"/>
      <c r="AH918" s="164"/>
    </row>
    <row r="919" spans="1:34" x14ac:dyDescent="0.4">
      <c r="A919" s="164">
        <f>IFERROR(IF(AND(A897=A898,A898=A899,A899=A900,A900=A901,A901=A902,A902=A903,A903=A904,A904=A905,A905=A906,A906=A907,A907=A908,A908=A909,A909=A910,A910=A911,A911=A912,A912=A913,A913=A914,A914=A915,A915=A916,A916=A917,A917=A918),IF(A918+1&gt;MATCH(0,Input_Lieferant!$B$9:$B$158,-1),"",A918+1),A918),"")</f>
        <v>42</v>
      </c>
      <c r="B919" s="164"/>
      <c r="C919" s="158" t="str">
        <f t="shared" si="28"/>
        <v>001</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V_MIET_RELEVANZ</v>
      </c>
      <c r="X919" s="164"/>
      <c r="Y919" s="164"/>
      <c r="Z919" s="164"/>
      <c r="AA919" s="164"/>
      <c r="AB919" s="164"/>
      <c r="AC919" s="164"/>
      <c r="AD919" s="164"/>
      <c r="AE919" s="164"/>
      <c r="AF919" s="164"/>
      <c r="AG919" s="164"/>
      <c r="AH919" s="164"/>
    </row>
    <row r="920" spans="1:34" x14ac:dyDescent="0.4">
      <c r="A920" s="164">
        <f>IFERROR(IF(AND(A898=A899,A899=A900,A900=A901,A901=A902,A902=A903,A903=A904,A904=A905,A905=A906,A906=A907,A907=A908,A908=A909,A909=A910,A910=A911,A911=A912,A912=A913,A913=A914,A914=A915,A915=A916,A916=A917,A917=A918,A918=A919),IF(A919+1&gt;MATCH(0,Input_Lieferant!$B$9:$B$158,-1),"",A919+1),A919),"")</f>
        <v>42</v>
      </c>
      <c r="B920" s="164"/>
      <c r="C920" s="158" t="str">
        <f t="shared" si="28"/>
        <v>001</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V_NACHSCHUBKLASSE</v>
      </c>
      <c r="X920" s="164"/>
      <c r="Y920" s="164"/>
      <c r="Z920" s="164"/>
      <c r="AA920" s="164"/>
      <c r="AB920" s="164"/>
      <c r="AC920" s="164"/>
      <c r="AD920" s="164"/>
      <c r="AE920" s="164"/>
      <c r="AF920" s="164"/>
      <c r="AG920" s="164"/>
      <c r="AH920" s="164"/>
    </row>
    <row r="921" spans="1:34" x14ac:dyDescent="0.4">
      <c r="A921" s="164">
        <f>IFERROR(IF(AND(A899=A900,A900=A901,A901=A902,A902=A903,A903=A904,A904=A905,A905=A906,A906=A907,A907=A908,A908=A909,A909=A910,A910=A911,A911=A912,A912=A913,A913=A914,A914=A915,A915=A916,A916=A917,A917=A918,A918=A919,A919=A920),IF(A920+1&gt;MATCH(0,Input_Lieferant!$B$9:$B$158,-1),"",A920+1),A920),"")</f>
        <v>42</v>
      </c>
      <c r="B921" s="164"/>
      <c r="C921" s="158" t="str">
        <f t="shared" si="28"/>
        <v>001</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V_LAGERFAEHIGKEIT</v>
      </c>
      <c r="X921" s="164"/>
      <c r="Y921" s="164"/>
      <c r="Z921" s="164"/>
      <c r="AA921" s="164"/>
      <c r="AB921" s="164"/>
      <c r="AC921" s="164"/>
      <c r="AD921" s="164"/>
      <c r="AE921" s="164"/>
      <c r="AF921" s="164"/>
      <c r="AG921" s="164"/>
      <c r="AH921" s="164"/>
    </row>
    <row r="922" spans="1:34" x14ac:dyDescent="0.4">
      <c r="A922" s="164">
        <f>IFERROR(IF(AND(A900=A901,A901=A902,A902=A903,A903=A904,A904=A905,A905=A906,A906=A907,A907=A908,A908=A909,A909=A910,A910=A911,A911=A912,A912=A913,A913=A914,A914=A915,A915=A916,A916=A917,A917=A918,A918=A919,A919=A920,A920=A921),IF(A921+1&gt;MATCH(0,Input_Lieferant!$B$9:$B$158,-1),"",A921+1),A921),"")</f>
        <v>42</v>
      </c>
      <c r="B922" s="164"/>
      <c r="C922" s="158" t="str">
        <f t="shared" si="28"/>
        <v>001</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V_BETRIEBSMITTEL</v>
      </c>
      <c r="X922" s="164"/>
      <c r="Y922" s="164"/>
      <c r="Z922" s="164"/>
      <c r="AA922" s="164"/>
      <c r="AB922" s="164"/>
      <c r="AC922" s="164"/>
      <c r="AD922" s="164"/>
      <c r="AE922" s="164"/>
      <c r="AF922" s="164"/>
      <c r="AG922" s="164"/>
      <c r="AH922" s="164"/>
    </row>
    <row r="923" spans="1:34" x14ac:dyDescent="0.4">
      <c r="A923" s="164">
        <f>IFERROR(IF(AND(A901=A902,A902=A903,A903=A904,A904=A905,A905=A906,A906=A907,A907=A908,A908=A909,A909=A910,A910=A911,A911=A912,A912=A913,A913=A914,A914=A915,A915=A916,A916=A917,A917=A918,A918=A919,A919=A920,A920=A921,A921=A922),IF(A922+1&gt;MATCH(0,Input_Lieferant!$B$9:$B$158,-1),"",A922+1),A922),"")</f>
        <v>42</v>
      </c>
      <c r="B923" s="164"/>
      <c r="C923" s="158" t="str">
        <f t="shared" si="28"/>
        <v>001</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V_SONDERBETRIEBSMITTEL_MKZ</v>
      </c>
      <c r="X923" s="164"/>
      <c r="Y923" s="164"/>
      <c r="Z923" s="164"/>
      <c r="AA923" s="164"/>
      <c r="AB923" s="164"/>
      <c r="AC923" s="164"/>
      <c r="AD923" s="164"/>
      <c r="AE923" s="164"/>
      <c r="AF923" s="164"/>
      <c r="AG923" s="164"/>
      <c r="AH923" s="164"/>
    </row>
    <row r="924" spans="1:34" x14ac:dyDescent="0.4">
      <c r="A924" s="164">
        <f>IFERROR(IF(AND(A902=A903,A903=A904,A904=A905,A905=A906,A906=A907,A907=A908,A908=A909,A909=A910,A910=A911,A911=A912,A912=A913,A913=A914,A914=A915,A915=A916,A916=A917,A917=A918,A918=A919,A919=A920,A920=A921,A921=A922,A922=A923),IF(A923+1&gt;MATCH(0,Input_Lieferant!$B$9:$B$158,-1),"",A923+1),A923),"")</f>
        <v>42</v>
      </c>
      <c r="B924" s="164"/>
      <c r="C924" s="158" t="str">
        <f t="shared" si="28"/>
        <v>001</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V_SONDERBETRIEBSMITTEL_PRD</v>
      </c>
      <c r="X924" s="164"/>
      <c r="Y924" s="164"/>
      <c r="Z924" s="164"/>
      <c r="AA924" s="164"/>
      <c r="AB924" s="164"/>
      <c r="AC924" s="164"/>
      <c r="AD924" s="164"/>
      <c r="AE924" s="164"/>
      <c r="AF924" s="164"/>
      <c r="AG924" s="164"/>
      <c r="AH924" s="164"/>
    </row>
    <row r="925" spans="1:34" x14ac:dyDescent="0.4">
      <c r="A925" s="164">
        <f>IFERROR(IF(AND(A903=A904,A904=A905,A905=A906,A906=A907,A907=A908,A908=A909,A909=A910,A910=A911,A911=A912,A912=A913,A913=A914,A914=A915,A915=A916,A916=A917,A917=A918,A918=A919,A919=A920,A920=A921,A921=A922,A922=A923,A923=A924),IF(A924+1&gt;MATCH(0,Input_Lieferant!$B$9:$B$158,-1),"",A924+1),A924),"")</f>
        <v>42</v>
      </c>
      <c r="B925" s="164"/>
      <c r="C925" s="158" t="str">
        <f t="shared" si="28"/>
        <v>001</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V_SONDERBETRIEBSMITTEL_TRP</v>
      </c>
      <c r="X925" s="164"/>
      <c r="Y925" s="164"/>
      <c r="Z925" s="164"/>
      <c r="AA925" s="164"/>
      <c r="AB925" s="164"/>
      <c r="AC925" s="164"/>
      <c r="AD925" s="164"/>
      <c r="AE925" s="164"/>
      <c r="AF925" s="164"/>
      <c r="AG925" s="164"/>
      <c r="AH925" s="164"/>
    </row>
    <row r="926" spans="1:34" x14ac:dyDescent="0.4">
      <c r="A926" s="164">
        <f>IFERROR(IF(AND(A904=A905,A905=A906,A906=A907,A907=A908,A908=A909,A909=A910,A910=A911,A911=A912,A912=A913,A913=A914,A914=A915,A915=A916,A916=A917,A917=A918,A918=A919,A919=A920,A920=A921,A921=A922,A922=A923,A923=A924,A924=A925),IF(A925+1&gt;MATCH(0,Input_Lieferant!$B$9:$B$158,-1),"",A925+1),A925),"")</f>
        <v>43</v>
      </c>
      <c r="B926" s="164"/>
      <c r="C926" s="158" t="str">
        <f t="shared" si="28"/>
        <v>001</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V_A_NUMMER</v>
      </c>
      <c r="X926" s="164"/>
      <c r="Y926" s="164"/>
      <c r="Z926" s="164"/>
      <c r="AA926" s="164"/>
      <c r="AB926" s="164"/>
      <c r="AC926" s="164"/>
      <c r="AD926" s="164"/>
      <c r="AE926" s="164"/>
      <c r="AF926" s="164"/>
      <c r="AG926" s="164"/>
      <c r="AH926" s="164"/>
    </row>
    <row r="927" spans="1:34" x14ac:dyDescent="0.4">
      <c r="A927" s="164">
        <f>IFERROR(IF(AND(A905=A906,A906=A907,A907=A908,A908=A909,A909=A910,A910=A911,A911=A912,A912=A913,A913=A914,A914=A915,A915=A916,A916=A917,A917=A918,A918=A919,A919=A920,A920=A921,A921=A922,A922=A923,A923=A924,A924=A925,A925=A926),IF(A926+1&gt;MATCH(0,Input_Lieferant!$B$9:$B$158,-1),"",A926+1),A926),"")</f>
        <v>43</v>
      </c>
      <c r="B927" s="164"/>
      <c r="C927" s="158" t="str">
        <f t="shared" si="28"/>
        <v>001</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V_REVFREMD</v>
      </c>
      <c r="X927" s="164"/>
      <c r="Y927" s="164"/>
      <c r="Z927" s="164"/>
      <c r="AA927" s="164"/>
      <c r="AB927" s="164"/>
      <c r="AC927" s="164"/>
      <c r="AD927" s="164"/>
      <c r="AE927" s="164"/>
      <c r="AF927" s="164"/>
      <c r="AG927" s="164"/>
      <c r="AH927" s="164"/>
    </row>
    <row r="928" spans="1:34" x14ac:dyDescent="0.4">
      <c r="A928" s="164">
        <f>IFERROR(IF(AND(A906=A907,A907=A908,A908=A909,A909=A910,A910=A911,A911=A912,A912=A913,A913=A914,A914=A915,A915=A916,A916=A917,A917=A918,A918=A919,A919=A920,A920=A921,A921=A922,A922=A923,A923=A924,A924=A925,A925=A926,A926=A927),IF(A927+1&gt;MATCH(0,Input_Lieferant!$B$9:$B$158,-1),"",A927+1),A927),"")</f>
        <v>43</v>
      </c>
      <c r="B928" s="164"/>
      <c r="C928" s="158" t="str">
        <f t="shared" si="28"/>
        <v>001</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V_REVEIGEN</v>
      </c>
      <c r="X928" s="164"/>
      <c r="Y928" s="164"/>
      <c r="Z928" s="164"/>
      <c r="AA928" s="164"/>
      <c r="AB928" s="164"/>
      <c r="AC928" s="164"/>
      <c r="AD928" s="164"/>
      <c r="AE928" s="164"/>
      <c r="AF928" s="164"/>
      <c r="AG928" s="164"/>
      <c r="AH928" s="164"/>
    </row>
    <row r="929" spans="1:34" x14ac:dyDescent="0.4">
      <c r="A929" s="164">
        <f>IFERROR(IF(AND(A907=A908,A908=A909,A909=A910,A910=A911,A911=A912,A912=A913,A913=A914,A914=A915,A915=A916,A916=A917,A917=A918,A918=A919,A919=A920,A920=A921,A921=A922,A922=A923,A923=A924,A924=A925,A925=A926,A926=A927,A927=A928),IF(A928+1&gt;MATCH(0,Input_Lieferant!$B$9:$B$158,-1),"",A928+1),A928),"")</f>
        <v>43</v>
      </c>
      <c r="B929" s="164"/>
      <c r="C929" s="158" t="str">
        <f t="shared" si="28"/>
        <v>001</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V_SYSTEMMANAGER</v>
      </c>
      <c r="X929" s="164"/>
      <c r="Y929" s="164"/>
      <c r="Z929" s="164"/>
      <c r="AA929" s="164"/>
      <c r="AB929" s="164"/>
      <c r="AC929" s="164"/>
      <c r="AD929" s="164"/>
      <c r="AE929" s="164"/>
      <c r="AF929" s="164"/>
      <c r="AG929" s="164"/>
      <c r="AH929" s="164"/>
    </row>
    <row r="930" spans="1:34" x14ac:dyDescent="0.4">
      <c r="A930" s="164">
        <f>IFERROR(IF(AND(A908=A909,A909=A910,A910=A911,A911=A912,A912=A913,A913=A914,A914=A915,A915=A916,A916=A917,A917=A918,A918=A919,A919=A920,A920=A921,A921=A922,A922=A923,A923=A924,A924=A925,A925=A926,A926=A927,A927=A928,A928=A929),IF(A929+1&gt;MATCH(0,Input_Lieferant!$B$9:$B$158,-1),"",A929+1),A929),"")</f>
        <v>43</v>
      </c>
      <c r="B930" s="164"/>
      <c r="C930" s="158" t="str">
        <f t="shared" si="28"/>
        <v>001</v>
      </c>
      <c r="D930" s="164"/>
      <c r="E930" s="164"/>
      <c r="F930" s="164" t="str">
        <f>IF(A930&lt;&gt;"", _xlfn.IFNA(INDEX(Grunddaten!$A$9:$S$159,MATCH(A930,Input_Lieferant!$B$9:$B$158,0),MATCH(W930,Grunddaten!$A$8:$M$8,0)),""), "")&amp;""</f>
        <v>U</v>
      </c>
      <c r="G930" s="164"/>
      <c r="H930" s="164"/>
      <c r="I930" s="164"/>
      <c r="J930" s="164"/>
      <c r="K930" s="164"/>
      <c r="L930" s="164"/>
      <c r="M930" s="164"/>
      <c r="N930" s="164"/>
      <c r="O930" s="164"/>
      <c r="P930" s="164"/>
      <c r="Q930" s="164"/>
      <c r="R930" s="164"/>
      <c r="S930" s="164"/>
      <c r="T930" s="164"/>
      <c r="U930" s="164"/>
      <c r="V930" s="164"/>
      <c r="W930" s="164" t="str">
        <f t="shared" si="29"/>
        <v>V_UEBERSETZUNG</v>
      </c>
      <c r="X930" s="164"/>
      <c r="Y930" s="164"/>
      <c r="Z930" s="164"/>
      <c r="AA930" s="164"/>
      <c r="AB930" s="164"/>
      <c r="AC930" s="164"/>
      <c r="AD930" s="164"/>
      <c r="AE930" s="164"/>
      <c r="AF930" s="164"/>
      <c r="AG930" s="164"/>
      <c r="AH930" s="164"/>
    </row>
    <row r="931" spans="1:34" x14ac:dyDescent="0.4">
      <c r="A931" s="164">
        <f>IFERROR(IF(AND(A909=A910,A910=A911,A911=A912,A912=A913,A913=A914,A914=A915,A915=A916,A916=A917,A917=A918,A918=A919,A919=A920,A920=A921,A921=A922,A922=A923,A923=A924,A924=A925,A925=A926,A926=A927,A927=A928,A928=A929,A929=A930),IF(A930+1&gt;MATCH(0,Input_Lieferant!$B$9:$B$158,-1),"",A930+1),A930),"")</f>
        <v>43</v>
      </c>
      <c r="B931" s="164"/>
      <c r="C931" s="158" t="str">
        <f t="shared" si="28"/>
        <v>001</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V_KENNZIFFER</v>
      </c>
      <c r="X931" s="164"/>
      <c r="Y931" s="164"/>
      <c r="Z931" s="164"/>
      <c r="AA931" s="164"/>
      <c r="AB931" s="164"/>
      <c r="AC931" s="164"/>
      <c r="AD931" s="164"/>
      <c r="AE931" s="164"/>
      <c r="AF931" s="164"/>
      <c r="AG931" s="164"/>
      <c r="AH931" s="164"/>
    </row>
    <row r="932" spans="1:34" x14ac:dyDescent="0.4">
      <c r="A932" s="164">
        <f>IFERROR(IF(AND(A910=A911,A911=A912,A912=A913,A913=A914,A914=A915,A915=A916,A916=A917,A917=A918,A918=A919,A919=A920,A920=A921,A921=A922,A922=A923,A923=A924,A924=A925,A925=A926,A926=A927,A927=A928,A928=A929,A929=A930,A930=A931),IF(A931+1&gt;MATCH(0,Input_Lieferant!$B$9:$B$158,-1),"",A931+1),A931),"")</f>
        <v>43</v>
      </c>
      <c r="B932" s="164"/>
      <c r="C932" s="158" t="str">
        <f t="shared" si="28"/>
        <v>001</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V_NEXT_HIGHER</v>
      </c>
      <c r="X932" s="164"/>
      <c r="Y932" s="164"/>
      <c r="Z932" s="164"/>
      <c r="AA932" s="164"/>
      <c r="AB932" s="164"/>
      <c r="AC932" s="164"/>
      <c r="AD932" s="164"/>
      <c r="AE932" s="164"/>
      <c r="AF932" s="164"/>
      <c r="AG932" s="164"/>
      <c r="AH932" s="164"/>
    </row>
    <row r="933" spans="1:34" x14ac:dyDescent="0.4">
      <c r="A933" s="164">
        <f>IFERROR(IF(AND(A911=A912,A912=A913,A913=A914,A914=A915,A915=A916,A916=A917,A917=A918,A918=A919,A919=A920,A920=A921,A921=A922,A922=A923,A923=A924,A924=A925,A925=A926,A926=A927,A927=A928,A928=A929,A929=A930,A930=A931,A931=A932),IF(A932+1&gt;MATCH(0,Input_Lieferant!$B$9:$B$158,-1),"",A932+1),A932),"")</f>
        <v>43</v>
      </c>
      <c r="B933" s="164"/>
      <c r="C933" s="158" t="str">
        <f t="shared" si="28"/>
        <v>001</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V_ZERTFLUG</v>
      </c>
      <c r="X933" s="164"/>
      <c r="Y933" s="164"/>
      <c r="Z933" s="164"/>
      <c r="AA933" s="164"/>
      <c r="AB933" s="164"/>
      <c r="AC933" s="164"/>
      <c r="AD933" s="164"/>
      <c r="AE933" s="164"/>
      <c r="AF933" s="164"/>
      <c r="AG933" s="164"/>
      <c r="AH933" s="164"/>
    </row>
    <row r="934" spans="1:34" x14ac:dyDescent="0.4">
      <c r="A934" s="164">
        <f>IFERROR(IF(AND(A912=A913,A913=A914,A914=A915,A915=A916,A916=A917,A917=A918,A918=A919,A919=A920,A920=A921,A921=A922,A922=A923,A923=A924,A924=A925,A925=A926,A926=A927,A927=A928,A928=A929,A929=A930,A930=A931,A931=A932,A932=A933),IF(A933+1&gt;MATCH(0,Input_Lieferant!$B$9:$B$158,-1),"",A933+1),A933),"")</f>
        <v>43</v>
      </c>
      <c r="B934" s="164"/>
      <c r="C934" s="158" t="str">
        <f t="shared" si="28"/>
        <v>001</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V_APM</v>
      </c>
      <c r="X934" s="164"/>
      <c r="Y934" s="164"/>
      <c r="Z934" s="164"/>
      <c r="AA934" s="164"/>
      <c r="AB934" s="164"/>
      <c r="AC934" s="164"/>
      <c r="AD934" s="164"/>
      <c r="AE934" s="164"/>
      <c r="AF934" s="164"/>
      <c r="AG934" s="164"/>
      <c r="AH934" s="164"/>
    </row>
    <row r="935" spans="1:34" x14ac:dyDescent="0.4">
      <c r="A935" s="164">
        <f>IFERROR(IF(AND(A913=A914,A914=A915,A915=A916,A916=A917,A917=A918,A918=A919,A919=A920,A920=A921,A921=A922,A922=A923,A923=A924,A924=A925,A925=A926,A926=A927,A927=A928,A928=A929,A929=A930,A930=A931,A931=A932,A932=A933,A933=A934),IF(A934+1&gt;MATCH(0,Input_Lieferant!$B$9:$B$158,-1),"",A934+1),A934),"")</f>
        <v>43</v>
      </c>
      <c r="B935" s="164"/>
      <c r="C935" s="158" t="str">
        <f t="shared" si="28"/>
        <v>001</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V_CHEOPS</v>
      </c>
      <c r="X935" s="164"/>
      <c r="Y935" s="164"/>
      <c r="Z935" s="164"/>
      <c r="AA935" s="164"/>
      <c r="AB935" s="164"/>
      <c r="AC935" s="164"/>
      <c r="AD935" s="164"/>
      <c r="AE935" s="164"/>
      <c r="AF935" s="164"/>
      <c r="AG935" s="164"/>
      <c r="AH935" s="164"/>
    </row>
    <row r="936" spans="1:34" x14ac:dyDescent="0.4">
      <c r="A936" s="164">
        <f>IFERROR(IF(AND(A914=A915,A915=A916,A916=A917,A917=A918,A918=A919,A919=A920,A920=A921,A921=A922,A922=A923,A923=A924,A924=A925,A925=A926,A926=A927,A927=A928,A928=A929,A929=A930,A930=A931,A931=A932,A932=A933,A933=A934,A934=A935),IF(A935+1&gt;MATCH(0,Input_Lieferant!$B$9:$B$158,-1),"",A935+1),A935),"")</f>
        <v>43</v>
      </c>
      <c r="B936" s="164"/>
      <c r="C936" s="158" t="str">
        <f t="shared" si="28"/>
        <v>001</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V_SVSAA</v>
      </c>
      <c r="X936" s="164"/>
      <c r="Y936" s="164"/>
      <c r="Z936" s="164"/>
      <c r="AA936" s="164"/>
      <c r="AB936" s="164"/>
      <c r="AC936" s="164"/>
      <c r="AD936" s="164"/>
      <c r="AE936" s="164"/>
      <c r="AF936" s="164"/>
      <c r="AG936" s="164"/>
      <c r="AH936" s="164"/>
    </row>
    <row r="937" spans="1:34" x14ac:dyDescent="0.4">
      <c r="A937" s="164">
        <f>IFERROR(IF(AND(A915=A916,A916=A917,A917=A918,A918=A919,A919=A920,A920=A921,A921=A922,A922=A923,A923=A924,A924=A925,A925=A926,A926=A927,A927=A928,A928=A929,A929=A930,A930=A931,A931=A932,A932=A933,A933=A934,A934=A935,A935=A936),IF(A936+1&gt;MATCH(0,Input_Lieferant!$B$9:$B$158,-1),"",A936+1),A936),"")</f>
        <v>43</v>
      </c>
      <c r="B937" s="164"/>
      <c r="C937" s="158" t="str">
        <f t="shared" si="28"/>
        <v>001</v>
      </c>
      <c r="D937" s="164"/>
      <c r="E937" s="164"/>
      <c r="F937" s="164" t="str">
        <f>IF(A937&lt;&gt;"", IFERROR(ROUND(INDEX(Input_Lieferant!$A$9:$AS$159,MATCH(A937,Input_Lieferant!$B$9:$B$158,0),MATCH(W937,Input_Lieferant!$A$8:$AS$8,0)),2),""), "")&amp;""</f>
        <v>200</v>
      </c>
      <c r="G937" s="164"/>
      <c r="H937" s="164"/>
      <c r="I937" s="164"/>
      <c r="J937" s="164"/>
      <c r="K937" s="164"/>
      <c r="L937" s="164"/>
      <c r="M937" s="164"/>
      <c r="N937" s="164"/>
      <c r="O937" s="164"/>
      <c r="P937" s="164"/>
      <c r="Q937" s="164"/>
      <c r="R937" s="164"/>
      <c r="S937" s="164"/>
      <c r="T937" s="164"/>
      <c r="U937" s="164"/>
      <c r="V937" s="164"/>
      <c r="W937" s="164" t="str">
        <f t="shared" si="29"/>
        <v>V_BEWERTUNGSPREIS</v>
      </c>
      <c r="X937" s="164"/>
      <c r="Y937" s="164"/>
      <c r="Z937" s="164"/>
      <c r="AA937" s="164"/>
      <c r="AB937" s="164"/>
      <c r="AC937" s="164"/>
      <c r="AD937" s="164"/>
      <c r="AE937" s="164"/>
      <c r="AF937" s="164"/>
      <c r="AG937" s="164"/>
      <c r="AH937" s="164"/>
    </row>
    <row r="938" spans="1:34" x14ac:dyDescent="0.4">
      <c r="A938" s="164">
        <f>IFERROR(IF(AND(A916=A917,A917=A918,A918=A919,A919=A920,A920=A921,A921=A922,A922=A923,A923=A924,A924=A925,A925=A926,A926=A927,A927=A928,A928=A929,A929=A930,A930=A931,A931=A932,A932=A933,A933=A934,A934=A935,A935=A936,A936=A937),IF(A937+1&gt;MATCH(0,Input_Lieferant!$B$9:$B$158,-1),"",A937+1),A937),"")</f>
        <v>43</v>
      </c>
      <c r="B938" s="164"/>
      <c r="C938" s="158" t="str">
        <f t="shared" si="28"/>
        <v>001</v>
      </c>
      <c r="D938" s="164"/>
      <c r="E938" s="164"/>
      <c r="F938" s="164" t="str">
        <f>IF(A938&lt;&gt;"", _xlfn.IFNA(INDEX(Input_Lieferant!$A$9:$AS$159,MATCH(A938,Input_Lieferant!$B$9:$B$158,0),MATCH(W938,Input_Lieferant!$A$8:$AS$8,0)),""), "")&amp;""</f>
        <v>CHF</v>
      </c>
      <c r="G938" s="164"/>
      <c r="H938" s="164"/>
      <c r="I938" s="164"/>
      <c r="J938" s="164"/>
      <c r="K938" s="164"/>
      <c r="L938" s="164"/>
      <c r="M938" s="164"/>
      <c r="N938" s="164"/>
      <c r="O938" s="164"/>
      <c r="P938" s="164"/>
      <c r="Q938" s="164"/>
      <c r="R938" s="164"/>
      <c r="S938" s="164"/>
      <c r="T938" s="164"/>
      <c r="U938" s="164"/>
      <c r="V938" s="164"/>
      <c r="W938" s="164" t="str">
        <f t="shared" si="29"/>
        <v>V_WAEHRUNG</v>
      </c>
      <c r="X938" s="164"/>
      <c r="Y938" s="164"/>
      <c r="Z938" s="164"/>
      <c r="AA938" s="164"/>
      <c r="AB938" s="164"/>
      <c r="AC938" s="164"/>
      <c r="AD938" s="164"/>
      <c r="AE938" s="164"/>
      <c r="AF938" s="164"/>
      <c r="AG938" s="164"/>
      <c r="AH938" s="164"/>
    </row>
    <row r="939" spans="1:34" x14ac:dyDescent="0.4">
      <c r="A939" s="164">
        <f>IFERROR(IF(AND(A917=A918,A918=A919,A919=A920,A920=A921,A921=A922,A922=A923,A923=A924,A924=A925,A925=A926,A926=A927,A927=A928,A928=A929,A929=A930,A930=A931,A931=A932,A932=A933,A933=A934,A934=A935,A935=A936,A936=A937,A937=A938),IF(A938+1&gt;MATCH(0,Input_Lieferant!$B$9:$B$158,-1),"",A938+1),A938),"")</f>
        <v>43</v>
      </c>
      <c r="B939" s="164"/>
      <c r="C939" s="158" t="str">
        <f t="shared" si="28"/>
        <v>001</v>
      </c>
      <c r="D939" s="164"/>
      <c r="E939" s="164"/>
      <c r="F939" s="164" t="str">
        <f>IF(A939&lt;&gt;"", _xlfn.IFNA(INDEX(Input_Lieferant!$A$9:$AS$159,MATCH(A939,Input_Lieferant!$B$9:$B$158,0),MATCH(W939,Input_Lieferant!$A$8:$AS$8,0)),""), "")&amp;""</f>
        <v>1</v>
      </c>
      <c r="G939" s="164"/>
      <c r="H939" s="164"/>
      <c r="I939" s="164"/>
      <c r="J939" s="164"/>
      <c r="K939" s="164"/>
      <c r="L939" s="164"/>
      <c r="M939" s="164"/>
      <c r="N939" s="164"/>
      <c r="O939" s="164"/>
      <c r="P939" s="164"/>
      <c r="Q939" s="164"/>
      <c r="R939" s="164"/>
      <c r="S939" s="164"/>
      <c r="T939" s="164"/>
      <c r="U939" s="164"/>
      <c r="V939" s="164"/>
      <c r="W939" s="164" t="str">
        <f t="shared" si="29"/>
        <v>V_PREISEINHEIT</v>
      </c>
      <c r="X939" s="164"/>
      <c r="Y939" s="164"/>
      <c r="Z939" s="164"/>
      <c r="AA939" s="164"/>
      <c r="AB939" s="164"/>
      <c r="AC939" s="164"/>
      <c r="AD939" s="164"/>
      <c r="AE939" s="164"/>
      <c r="AF939" s="164"/>
      <c r="AG939" s="164"/>
      <c r="AH939" s="164"/>
    </row>
    <row r="940" spans="1:34" x14ac:dyDescent="0.4">
      <c r="A940" s="164">
        <f>IFERROR(IF(AND(A918=A919,A919=A920,A920=A921,A921=A922,A922=A923,A923=A924,A924=A925,A925=A926,A926=A927,A927=A928,A928=A929,A929=A930,A930=A931,A931=A932,A932=A933,A933=A934,A934=A935,A935=A936,A936=A937,A937=A938,A938=A939),IF(A939+1&gt;MATCH(0,Input_Lieferant!$B$9:$B$158,-1),"",A939+1),A939),"")</f>
        <v>43</v>
      </c>
      <c r="B940" s="164"/>
      <c r="C940" s="158" t="str">
        <f t="shared" si="28"/>
        <v>001</v>
      </c>
      <c r="D940" s="164"/>
      <c r="E940" s="164"/>
      <c r="F940" s="164">
        <f ca="1">IF(A940&lt;&gt;"",NOW(),"")</f>
        <v>45712.6528869213</v>
      </c>
      <c r="G940" s="164"/>
      <c r="H940" s="164"/>
      <c r="I940" s="164"/>
      <c r="J940" s="164"/>
      <c r="K940" s="164"/>
      <c r="L940" s="164"/>
      <c r="M940" s="164"/>
      <c r="N940" s="164"/>
      <c r="O940" s="164"/>
      <c r="P940" s="164"/>
      <c r="Q940" s="164"/>
      <c r="R940" s="164"/>
      <c r="S940" s="164"/>
      <c r="T940" s="164"/>
      <c r="U940" s="164"/>
      <c r="V940" s="164"/>
      <c r="W940" s="164" t="str">
        <f t="shared" si="29"/>
        <v>V_GUELTIGAB</v>
      </c>
      <c r="X940" s="164"/>
      <c r="Y940" s="164"/>
      <c r="Z940" s="164"/>
      <c r="AA940" s="164"/>
      <c r="AB940" s="164"/>
      <c r="AC940" s="164"/>
      <c r="AD940" s="164"/>
      <c r="AE940" s="164"/>
      <c r="AF940" s="164"/>
      <c r="AG940" s="164"/>
      <c r="AH940" s="164"/>
    </row>
    <row r="941" spans="1:34" x14ac:dyDescent="0.4">
      <c r="A941" s="164">
        <f>IFERROR(IF(AND(A919=A920,A920=A921,A921=A922,A922=A923,A923=A924,A924=A925,A925=A926,A926=A927,A927=A928,A928=A929,A929=A930,A930=A931,A931=A932,A932=A933,A933=A934,A934=A935,A935=A936,A936=A937,A937=A938,A938=A939,A939=A940),IF(A940+1&gt;MATCH(0,Input_Lieferant!$B$9:$B$158,-1),"",A940+1),A940),"")</f>
        <v>43</v>
      </c>
      <c r="B941" s="164"/>
      <c r="C941" s="158" t="str">
        <f t="shared" si="28"/>
        <v>001</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V_MIET_RELEVANZ</v>
      </c>
      <c r="X941" s="164"/>
      <c r="Y941" s="164"/>
      <c r="Z941" s="164"/>
      <c r="AA941" s="164"/>
      <c r="AB941" s="164"/>
      <c r="AC941" s="164"/>
      <c r="AD941" s="164"/>
      <c r="AE941" s="164"/>
      <c r="AF941" s="164"/>
      <c r="AG941" s="164"/>
      <c r="AH941" s="164"/>
    </row>
    <row r="942" spans="1:34" x14ac:dyDescent="0.4">
      <c r="A942" s="164">
        <f>IFERROR(IF(AND(A920=A921,A921=A922,A922=A923,A923=A924,A924=A925,A925=A926,A926=A927,A927=A928,A928=A929,A929=A930,A930=A931,A931=A932,A932=A933,A933=A934,A934=A935,A935=A936,A936=A937,A937=A938,A938=A939,A939=A940,A940=A941),IF(A941+1&gt;MATCH(0,Input_Lieferant!$B$9:$B$158,-1),"",A941+1),A941),"")</f>
        <v>43</v>
      </c>
      <c r="B942" s="164"/>
      <c r="C942" s="158" t="str">
        <f t="shared" si="28"/>
        <v>001</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V_NACHSCHUBKLASSE</v>
      </c>
      <c r="X942" s="164"/>
      <c r="Y942" s="164"/>
      <c r="Z942" s="164"/>
      <c r="AA942" s="164"/>
      <c r="AB942" s="164"/>
      <c r="AC942" s="164"/>
      <c r="AD942" s="164"/>
      <c r="AE942" s="164"/>
      <c r="AF942" s="164"/>
      <c r="AG942" s="164"/>
      <c r="AH942" s="164"/>
    </row>
    <row r="943" spans="1:34" x14ac:dyDescent="0.4">
      <c r="A943" s="164">
        <f>IFERROR(IF(AND(A921=A922,A922=A923,A923=A924,A924=A925,A925=A926,A926=A927,A927=A928,A928=A929,A929=A930,A930=A931,A931=A932,A932=A933,A933=A934,A934=A935,A935=A936,A936=A937,A937=A938,A938=A939,A939=A940,A940=A941,A941=A942),IF(A942+1&gt;MATCH(0,Input_Lieferant!$B$9:$B$158,-1),"",A942+1),A942),"")</f>
        <v>43</v>
      </c>
      <c r="B943" s="164"/>
      <c r="C943" s="158" t="str">
        <f t="shared" si="28"/>
        <v>001</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V_LAGERFAEHIGKEIT</v>
      </c>
      <c r="X943" s="164"/>
      <c r="Y943" s="164"/>
      <c r="Z943" s="164"/>
      <c r="AA943" s="164"/>
      <c r="AB943" s="164"/>
      <c r="AC943" s="164"/>
      <c r="AD943" s="164"/>
      <c r="AE943" s="164"/>
      <c r="AF943" s="164"/>
      <c r="AG943" s="164"/>
      <c r="AH943" s="164"/>
    </row>
    <row r="944" spans="1:34" x14ac:dyDescent="0.4">
      <c r="A944" s="164">
        <f>IFERROR(IF(AND(A922=A923,A923=A924,A924=A925,A925=A926,A926=A927,A927=A928,A928=A929,A929=A930,A930=A931,A931=A932,A932=A933,A933=A934,A934=A935,A935=A936,A936=A937,A937=A938,A938=A939,A939=A940,A940=A941,A941=A942,A942=A943),IF(A943+1&gt;MATCH(0,Input_Lieferant!$B$9:$B$158,-1),"",A943+1),A943),"")</f>
        <v>43</v>
      </c>
      <c r="B944" s="164"/>
      <c r="C944" s="158" t="str">
        <f t="shared" si="28"/>
        <v>001</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V_BETRIEBSMITTEL</v>
      </c>
      <c r="X944" s="164"/>
      <c r="Y944" s="164"/>
      <c r="Z944" s="164"/>
      <c r="AA944" s="164"/>
      <c r="AB944" s="164"/>
      <c r="AC944" s="164"/>
      <c r="AD944" s="164"/>
      <c r="AE944" s="164"/>
      <c r="AF944" s="164"/>
      <c r="AG944" s="164"/>
      <c r="AH944" s="164"/>
    </row>
    <row r="945" spans="1:34" x14ac:dyDescent="0.4">
      <c r="A945" s="164">
        <f>IFERROR(IF(AND(A923=A924,A924=A925,A925=A926,A926=A927,A927=A928,A928=A929,A929=A930,A930=A931,A931=A932,A932=A933,A933=A934,A934=A935,A935=A936,A936=A937,A937=A938,A938=A939,A939=A940,A940=A941,A941=A942,A942=A943,A943=A944),IF(A944+1&gt;MATCH(0,Input_Lieferant!$B$9:$B$158,-1),"",A944+1),A944),"")</f>
        <v>43</v>
      </c>
      <c r="B945" s="164"/>
      <c r="C945" s="158" t="str">
        <f t="shared" si="28"/>
        <v>001</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V_SONDERBETRIEBSMITTEL_MKZ</v>
      </c>
      <c r="X945" s="164"/>
      <c r="Y945" s="164"/>
      <c r="Z945" s="164"/>
      <c r="AA945" s="164"/>
      <c r="AB945" s="164"/>
      <c r="AC945" s="164"/>
      <c r="AD945" s="164"/>
      <c r="AE945" s="164"/>
      <c r="AF945" s="164"/>
      <c r="AG945" s="164"/>
      <c r="AH945" s="164"/>
    </row>
    <row r="946" spans="1:34" x14ac:dyDescent="0.4">
      <c r="A946" s="164">
        <f>IFERROR(IF(AND(A924=A925,A925=A926,A926=A927,A927=A928,A928=A929,A929=A930,A930=A931,A931=A932,A932=A933,A933=A934,A934=A935,A935=A936,A936=A937,A937=A938,A938=A939,A939=A940,A940=A941,A941=A942,A942=A943,A943=A944,A944=A945),IF(A945+1&gt;MATCH(0,Input_Lieferant!$B$9:$B$158,-1),"",A945+1),A945),"")</f>
        <v>43</v>
      </c>
      <c r="B946" s="164"/>
      <c r="C946" s="158" t="str">
        <f t="shared" si="28"/>
        <v>001</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V_SONDERBETRIEBSMITTEL_PRD</v>
      </c>
      <c r="X946" s="164"/>
      <c r="Y946" s="164"/>
      <c r="Z946" s="164"/>
      <c r="AA946" s="164"/>
      <c r="AB946" s="164"/>
      <c r="AC946" s="164"/>
      <c r="AD946" s="164"/>
      <c r="AE946" s="164"/>
      <c r="AF946" s="164"/>
      <c r="AG946" s="164"/>
      <c r="AH946" s="164"/>
    </row>
    <row r="947" spans="1:34" x14ac:dyDescent="0.4">
      <c r="A947" s="164">
        <f>IFERROR(IF(AND(A925=A926,A926=A927,A927=A928,A928=A929,A929=A930,A930=A931,A931=A932,A932=A933,A933=A934,A934=A935,A935=A936,A936=A937,A937=A938,A938=A939,A939=A940,A940=A941,A941=A942,A942=A943,A943=A944,A944=A945,A945=A946),IF(A946+1&gt;MATCH(0,Input_Lieferant!$B$9:$B$158,-1),"",A946+1),A946),"")</f>
        <v>43</v>
      </c>
      <c r="B947" s="164"/>
      <c r="C947" s="158" t="str">
        <f t="shared" si="28"/>
        <v>001</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V_SONDERBETRIEBSMITTEL_TRP</v>
      </c>
      <c r="X947" s="164"/>
      <c r="Y947" s="164"/>
      <c r="Z947" s="164"/>
      <c r="AA947" s="164"/>
      <c r="AB947" s="164"/>
      <c r="AC947" s="164"/>
      <c r="AD947" s="164"/>
      <c r="AE947" s="164"/>
      <c r="AF947" s="164"/>
      <c r="AG947" s="164"/>
      <c r="AH947" s="164"/>
    </row>
    <row r="948" spans="1:34" x14ac:dyDescent="0.4">
      <c r="A948" s="164">
        <f>IFERROR(IF(AND(A926=A927,A927=A928,A928=A929,A929=A930,A930=A931,A931=A932,A932=A933,A933=A934,A934=A935,A935=A936,A936=A937,A937=A938,A938=A939,A939=A940,A940=A941,A941=A942,A942=A943,A943=A944,A944=A945,A945=A946,A946=A947),IF(A947+1&gt;MATCH(0,Input_Lieferant!$B$9:$B$158,-1),"",A947+1),A947),"")</f>
        <v>44</v>
      </c>
      <c r="B948" s="164"/>
      <c r="C948" s="158" t="str">
        <f t="shared" si="28"/>
        <v>001</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V_A_NUMMER</v>
      </c>
      <c r="X948" s="164"/>
      <c r="Y948" s="164"/>
      <c r="Z948" s="164"/>
      <c r="AA948" s="164"/>
      <c r="AB948" s="164"/>
      <c r="AC948" s="164"/>
      <c r="AD948" s="164"/>
      <c r="AE948" s="164"/>
      <c r="AF948" s="164"/>
      <c r="AG948" s="164"/>
      <c r="AH948" s="164"/>
    </row>
    <row r="949" spans="1:34" x14ac:dyDescent="0.4">
      <c r="A949" s="164">
        <f>IFERROR(IF(AND(A927=A928,A928=A929,A929=A930,A930=A931,A931=A932,A932=A933,A933=A934,A934=A935,A935=A936,A936=A937,A937=A938,A938=A939,A939=A940,A940=A941,A941=A942,A942=A943,A943=A944,A944=A945,A945=A946,A946=A947,A947=A948),IF(A948+1&gt;MATCH(0,Input_Lieferant!$B$9:$B$158,-1),"",A948+1),A948),"")</f>
        <v>44</v>
      </c>
      <c r="B949" s="164"/>
      <c r="C949" s="158" t="str">
        <f t="shared" si="28"/>
        <v>001</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V_REVFREMD</v>
      </c>
      <c r="X949" s="164"/>
      <c r="Y949" s="164"/>
      <c r="Z949" s="164"/>
      <c r="AA949" s="164"/>
      <c r="AB949" s="164"/>
      <c r="AC949" s="164"/>
      <c r="AD949" s="164"/>
      <c r="AE949" s="164"/>
      <c r="AF949" s="164"/>
      <c r="AG949" s="164"/>
      <c r="AH949" s="164"/>
    </row>
    <row r="950" spans="1:34" x14ac:dyDescent="0.4">
      <c r="A950" s="164">
        <f>IFERROR(IF(AND(A928=A929,A929=A930,A930=A931,A931=A932,A932=A933,A933=A934,A934=A935,A935=A936,A936=A937,A937=A938,A938=A939,A939=A940,A940=A941,A941=A942,A942=A943,A943=A944,A944=A945,A945=A946,A946=A947,A947=A948,A948=A949),IF(A949+1&gt;MATCH(0,Input_Lieferant!$B$9:$B$158,-1),"",A949+1),A949),"")</f>
        <v>44</v>
      </c>
      <c r="B950" s="164"/>
      <c r="C950" s="158" t="str">
        <f t="shared" si="28"/>
        <v>001</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V_REVEIGEN</v>
      </c>
      <c r="X950" s="164"/>
      <c r="Y950" s="164"/>
      <c r="Z950" s="164"/>
      <c r="AA950" s="164"/>
      <c r="AB950" s="164"/>
      <c r="AC950" s="164"/>
      <c r="AD950" s="164"/>
      <c r="AE950" s="164"/>
      <c r="AF950" s="164"/>
      <c r="AG950" s="164"/>
      <c r="AH950" s="164"/>
    </row>
    <row r="951" spans="1:34" x14ac:dyDescent="0.4">
      <c r="A951" s="164">
        <f>IFERROR(IF(AND(A929=A930,A930=A931,A931=A932,A932=A933,A933=A934,A934=A935,A935=A936,A936=A937,A937=A938,A938=A939,A939=A940,A940=A941,A941=A942,A942=A943,A943=A944,A944=A945,A945=A946,A946=A947,A947=A948,A948=A949,A949=A950),IF(A950+1&gt;MATCH(0,Input_Lieferant!$B$9:$B$158,-1),"",A950+1),A950),"")</f>
        <v>44</v>
      </c>
      <c r="B951" s="164"/>
      <c r="C951" s="158" t="str">
        <f t="shared" si="28"/>
        <v>001</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V_SYSTEMMANAGER</v>
      </c>
      <c r="X951" s="164"/>
      <c r="Y951" s="164"/>
      <c r="Z951" s="164"/>
      <c r="AA951" s="164"/>
      <c r="AB951" s="164"/>
      <c r="AC951" s="164"/>
      <c r="AD951" s="164"/>
      <c r="AE951" s="164"/>
      <c r="AF951" s="164"/>
      <c r="AG951" s="164"/>
      <c r="AH951" s="164"/>
    </row>
    <row r="952" spans="1:34" x14ac:dyDescent="0.4">
      <c r="A952" s="164">
        <f>IFERROR(IF(AND(A930=A931,A931=A932,A932=A933,A933=A934,A934=A935,A935=A936,A936=A937,A937=A938,A938=A939,A939=A940,A940=A941,A941=A942,A942=A943,A943=A944,A944=A945,A945=A946,A946=A947,A947=A948,A948=A949,A949=A950,A950=A951),IF(A951+1&gt;MATCH(0,Input_Lieferant!$B$9:$B$158,-1),"",A951+1),A951),"")</f>
        <v>44</v>
      </c>
      <c r="B952" s="164"/>
      <c r="C952" s="158" t="str">
        <f t="shared" si="28"/>
        <v>001</v>
      </c>
      <c r="D952" s="164"/>
      <c r="E952" s="164"/>
      <c r="F952" s="164" t="str">
        <f>IF(A952&lt;&gt;"", _xlfn.IFNA(INDEX(Grunddaten!$A$9:$S$159,MATCH(A952,Input_Lieferant!$B$9:$B$158,0),MATCH(W952,Grunddaten!$A$8:$M$8,0)),""), "")&amp;""</f>
        <v>U</v>
      </c>
      <c r="G952" s="164"/>
      <c r="H952" s="164"/>
      <c r="I952" s="164"/>
      <c r="J952" s="164"/>
      <c r="K952" s="164"/>
      <c r="L952" s="164"/>
      <c r="M952" s="164"/>
      <c r="N952" s="164"/>
      <c r="O952" s="164"/>
      <c r="P952" s="164"/>
      <c r="Q952" s="164"/>
      <c r="R952" s="164"/>
      <c r="S952" s="164"/>
      <c r="T952" s="164"/>
      <c r="U952" s="164"/>
      <c r="V952" s="164"/>
      <c r="W952" s="164" t="str">
        <f t="shared" si="29"/>
        <v>V_UEBERSETZUNG</v>
      </c>
      <c r="X952" s="164"/>
      <c r="Y952" s="164"/>
      <c r="Z952" s="164"/>
      <c r="AA952" s="164"/>
      <c r="AB952" s="164"/>
      <c r="AC952" s="164"/>
      <c r="AD952" s="164"/>
      <c r="AE952" s="164"/>
      <c r="AF952" s="164"/>
      <c r="AG952" s="164"/>
      <c r="AH952" s="164"/>
    </row>
    <row r="953" spans="1:34" x14ac:dyDescent="0.4">
      <c r="A953" s="164">
        <f>IFERROR(IF(AND(A931=A932,A932=A933,A933=A934,A934=A935,A935=A936,A936=A937,A937=A938,A938=A939,A939=A940,A940=A941,A941=A942,A942=A943,A943=A944,A944=A945,A945=A946,A946=A947,A947=A948,A948=A949,A949=A950,A950=A951,A951=A952),IF(A952+1&gt;MATCH(0,Input_Lieferant!$B$9:$B$158,-1),"",A952+1),A952),"")</f>
        <v>44</v>
      </c>
      <c r="B953" s="164"/>
      <c r="C953" s="158" t="str">
        <f t="shared" si="28"/>
        <v>001</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V_KENNZIFFER</v>
      </c>
      <c r="X953" s="164"/>
      <c r="Y953" s="164"/>
      <c r="Z953" s="164"/>
      <c r="AA953" s="164"/>
      <c r="AB953" s="164"/>
      <c r="AC953" s="164"/>
      <c r="AD953" s="164"/>
      <c r="AE953" s="164"/>
      <c r="AF953" s="164"/>
      <c r="AG953" s="164"/>
      <c r="AH953" s="164"/>
    </row>
    <row r="954" spans="1:34" x14ac:dyDescent="0.4">
      <c r="A954" s="164">
        <f>IFERROR(IF(AND(A932=A933,A933=A934,A934=A935,A935=A936,A936=A937,A937=A938,A938=A939,A939=A940,A940=A941,A941=A942,A942=A943,A943=A944,A944=A945,A945=A946,A946=A947,A947=A948,A948=A949,A949=A950,A950=A951,A951=A952,A952=A953),IF(A953+1&gt;MATCH(0,Input_Lieferant!$B$9:$B$158,-1),"",A953+1),A953),"")</f>
        <v>44</v>
      </c>
      <c r="B954" s="164"/>
      <c r="C954" s="158" t="str">
        <f t="shared" si="28"/>
        <v>001</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V_NEXT_HIGHER</v>
      </c>
      <c r="X954" s="164"/>
      <c r="Y954" s="164"/>
      <c r="Z954" s="164"/>
      <c r="AA954" s="164"/>
      <c r="AB954" s="164"/>
      <c r="AC954" s="164"/>
      <c r="AD954" s="164"/>
      <c r="AE954" s="164"/>
      <c r="AF954" s="164"/>
      <c r="AG954" s="164"/>
      <c r="AH954" s="164"/>
    </row>
    <row r="955" spans="1:34" x14ac:dyDescent="0.4">
      <c r="A955" s="164">
        <f>IFERROR(IF(AND(A933=A934,A934=A935,A935=A936,A936=A937,A937=A938,A938=A939,A939=A940,A940=A941,A941=A942,A942=A943,A943=A944,A944=A945,A945=A946,A946=A947,A947=A948,A948=A949,A949=A950,A950=A951,A951=A952,A952=A953,A953=A954),IF(A954+1&gt;MATCH(0,Input_Lieferant!$B$9:$B$158,-1),"",A954+1),A954),"")</f>
        <v>44</v>
      </c>
      <c r="B955" s="164"/>
      <c r="C955" s="158" t="str">
        <f t="shared" si="28"/>
        <v>001</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V_ZERTFLUG</v>
      </c>
      <c r="X955" s="164"/>
      <c r="Y955" s="164"/>
      <c r="Z955" s="164"/>
      <c r="AA955" s="164"/>
      <c r="AB955" s="164"/>
      <c r="AC955" s="164"/>
      <c r="AD955" s="164"/>
      <c r="AE955" s="164"/>
      <c r="AF955" s="164"/>
      <c r="AG955" s="164"/>
      <c r="AH955" s="164"/>
    </row>
    <row r="956" spans="1:34" x14ac:dyDescent="0.4">
      <c r="A956" s="164">
        <f>IFERROR(IF(AND(A934=A935,A935=A936,A936=A937,A937=A938,A938=A939,A939=A940,A940=A941,A941=A942,A942=A943,A943=A944,A944=A945,A945=A946,A946=A947,A947=A948,A948=A949,A949=A950,A950=A951,A951=A952,A952=A953,A953=A954,A954=A955),IF(A955+1&gt;MATCH(0,Input_Lieferant!$B$9:$B$158,-1),"",A955+1),A955),"")</f>
        <v>44</v>
      </c>
      <c r="B956" s="164"/>
      <c r="C956" s="158" t="str">
        <f t="shared" si="28"/>
        <v>001</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V_APM</v>
      </c>
      <c r="X956" s="164"/>
      <c r="Y956" s="164"/>
      <c r="Z956" s="164"/>
      <c r="AA956" s="164"/>
      <c r="AB956" s="164"/>
      <c r="AC956" s="164"/>
      <c r="AD956" s="164"/>
      <c r="AE956" s="164"/>
      <c r="AF956" s="164"/>
      <c r="AG956" s="164"/>
      <c r="AH956" s="164"/>
    </row>
    <row r="957" spans="1:34" x14ac:dyDescent="0.4">
      <c r="A957" s="164">
        <f>IFERROR(IF(AND(A935=A936,A936=A937,A937=A938,A938=A939,A939=A940,A940=A941,A941=A942,A942=A943,A943=A944,A944=A945,A945=A946,A946=A947,A947=A948,A948=A949,A949=A950,A950=A951,A951=A952,A952=A953,A953=A954,A954=A955,A955=A956),IF(A956+1&gt;MATCH(0,Input_Lieferant!$B$9:$B$158,-1),"",A956+1),A956),"")</f>
        <v>44</v>
      </c>
      <c r="B957" s="164"/>
      <c r="C957" s="158" t="str">
        <f t="shared" si="28"/>
        <v>001</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V_CHEOPS</v>
      </c>
      <c r="X957" s="164"/>
      <c r="Y957" s="164"/>
      <c r="Z957" s="164"/>
      <c r="AA957" s="164"/>
      <c r="AB957" s="164"/>
      <c r="AC957" s="164"/>
      <c r="AD957" s="164"/>
      <c r="AE957" s="164"/>
      <c r="AF957" s="164"/>
      <c r="AG957" s="164"/>
      <c r="AH957" s="164"/>
    </row>
    <row r="958" spans="1:34" x14ac:dyDescent="0.4">
      <c r="A958" s="164">
        <f>IFERROR(IF(AND(A936=A937,A937=A938,A938=A939,A939=A940,A940=A941,A941=A942,A942=A943,A943=A944,A944=A945,A945=A946,A946=A947,A947=A948,A948=A949,A949=A950,A950=A951,A951=A952,A952=A953,A953=A954,A954=A955,A955=A956,A956=A957),IF(A957+1&gt;MATCH(0,Input_Lieferant!$B$9:$B$158,-1),"",A957+1),A957),"")</f>
        <v>44</v>
      </c>
      <c r="B958" s="164"/>
      <c r="C958" s="158" t="str">
        <f t="shared" si="28"/>
        <v>001</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V_SVSAA</v>
      </c>
      <c r="X958" s="164"/>
      <c r="Y958" s="164"/>
      <c r="Z958" s="164"/>
      <c r="AA958" s="164"/>
      <c r="AB958" s="164"/>
      <c r="AC958" s="164"/>
      <c r="AD958" s="164"/>
      <c r="AE958" s="164"/>
      <c r="AF958" s="164"/>
      <c r="AG958" s="164"/>
      <c r="AH958" s="164"/>
    </row>
    <row r="959" spans="1:34" x14ac:dyDescent="0.4">
      <c r="A959" s="164">
        <f>IFERROR(IF(AND(A937=A938,A938=A939,A939=A940,A940=A941,A941=A942,A942=A943,A943=A944,A944=A945,A945=A946,A946=A947,A947=A948,A948=A949,A949=A950,A950=A951,A951=A952,A952=A953,A953=A954,A954=A955,A955=A956,A956=A957,A957=A958),IF(A958+1&gt;MATCH(0,Input_Lieferant!$B$9:$B$158,-1),"",A958+1),A958),"")</f>
        <v>44</v>
      </c>
      <c r="B959" s="164"/>
      <c r="C959" s="158" t="str">
        <f t="shared" si="28"/>
        <v>001</v>
      </c>
      <c r="D959" s="164"/>
      <c r="E959" s="164"/>
      <c r="F959" s="164" t="str">
        <f>IF(A959&lt;&gt;"", IFERROR(ROUND(INDEX(Input_Lieferant!$A$9:$AS$159,MATCH(A959,Input_Lieferant!$B$9:$B$158,0),MATCH(W959,Input_Lieferant!$A$8:$AS$8,0)),2),""), "")&amp;""</f>
        <v>200</v>
      </c>
      <c r="G959" s="164"/>
      <c r="H959" s="164"/>
      <c r="I959" s="164"/>
      <c r="J959" s="164"/>
      <c r="K959" s="164"/>
      <c r="L959" s="164"/>
      <c r="M959" s="164"/>
      <c r="N959" s="164"/>
      <c r="O959" s="164"/>
      <c r="P959" s="164"/>
      <c r="Q959" s="164"/>
      <c r="R959" s="164"/>
      <c r="S959" s="164"/>
      <c r="T959" s="164"/>
      <c r="U959" s="164"/>
      <c r="V959" s="164"/>
      <c r="W959" s="164" t="str">
        <f t="shared" si="29"/>
        <v>V_BEWERTUNGSPREIS</v>
      </c>
      <c r="X959" s="164"/>
      <c r="Y959" s="164"/>
      <c r="Z959" s="164"/>
      <c r="AA959" s="164"/>
      <c r="AB959" s="164"/>
      <c r="AC959" s="164"/>
      <c r="AD959" s="164"/>
      <c r="AE959" s="164"/>
      <c r="AF959" s="164"/>
      <c r="AG959" s="164"/>
      <c r="AH959" s="164"/>
    </row>
    <row r="960" spans="1:34" x14ac:dyDescent="0.4">
      <c r="A960" s="164">
        <f>IFERROR(IF(AND(A938=A939,A939=A940,A940=A941,A941=A942,A942=A943,A943=A944,A944=A945,A945=A946,A946=A947,A947=A948,A948=A949,A949=A950,A950=A951,A951=A952,A952=A953,A953=A954,A954=A955,A955=A956,A956=A957,A957=A958,A958=A959),IF(A959+1&gt;MATCH(0,Input_Lieferant!$B$9:$B$158,-1),"",A959+1),A959),"")</f>
        <v>44</v>
      </c>
      <c r="B960" s="164"/>
      <c r="C960" s="158" t="str">
        <f t="shared" si="28"/>
        <v>001</v>
      </c>
      <c r="D960" s="164"/>
      <c r="E960" s="164"/>
      <c r="F960" s="164" t="str">
        <f>IF(A960&lt;&gt;"", _xlfn.IFNA(INDEX(Input_Lieferant!$A$9:$AS$159,MATCH(A960,Input_Lieferant!$B$9:$B$158,0),MATCH(W960,Input_Lieferant!$A$8:$AS$8,0)),""), "")&amp;""</f>
        <v>CHF</v>
      </c>
      <c r="G960" s="164"/>
      <c r="H960" s="164"/>
      <c r="I960" s="164"/>
      <c r="J960" s="164"/>
      <c r="K960" s="164"/>
      <c r="L960" s="164"/>
      <c r="M960" s="164"/>
      <c r="N960" s="164"/>
      <c r="O960" s="164"/>
      <c r="P960" s="164"/>
      <c r="Q960" s="164"/>
      <c r="R960" s="164"/>
      <c r="S960" s="164"/>
      <c r="T960" s="164"/>
      <c r="U960" s="164"/>
      <c r="V960" s="164"/>
      <c r="W960" s="164" t="str">
        <f t="shared" si="29"/>
        <v>V_WAEHRUNG</v>
      </c>
      <c r="X960" s="164"/>
      <c r="Y960" s="164"/>
      <c r="Z960" s="164"/>
      <c r="AA960" s="164"/>
      <c r="AB960" s="164"/>
      <c r="AC960" s="164"/>
      <c r="AD960" s="164"/>
      <c r="AE960" s="164"/>
      <c r="AF960" s="164"/>
      <c r="AG960" s="164"/>
      <c r="AH960" s="164"/>
    </row>
    <row r="961" spans="1:34" x14ac:dyDescent="0.4">
      <c r="A961" s="164">
        <f>IFERROR(IF(AND(A939=A940,A940=A941,A941=A942,A942=A943,A943=A944,A944=A945,A945=A946,A946=A947,A947=A948,A948=A949,A949=A950,A950=A951,A951=A952,A952=A953,A953=A954,A954=A955,A955=A956,A956=A957,A957=A958,A958=A959,A959=A960),IF(A960+1&gt;MATCH(0,Input_Lieferant!$B$9:$B$158,-1),"",A960+1),A960),"")</f>
        <v>44</v>
      </c>
      <c r="B961" s="164"/>
      <c r="C961" s="158" t="str">
        <f t="shared" si="28"/>
        <v>001</v>
      </c>
      <c r="D961" s="164"/>
      <c r="E961" s="164"/>
      <c r="F961" s="164" t="str">
        <f>IF(A961&lt;&gt;"", _xlfn.IFNA(INDEX(Input_Lieferant!$A$9:$AS$159,MATCH(A961,Input_Lieferant!$B$9:$B$158,0),MATCH(W961,Input_Lieferant!$A$8:$AS$8,0)),""), "")&amp;""</f>
        <v>1</v>
      </c>
      <c r="G961" s="164"/>
      <c r="H961" s="164"/>
      <c r="I961" s="164"/>
      <c r="J961" s="164"/>
      <c r="K961" s="164"/>
      <c r="L961" s="164"/>
      <c r="M961" s="164"/>
      <c r="N961" s="164"/>
      <c r="O961" s="164"/>
      <c r="P961" s="164"/>
      <c r="Q961" s="164"/>
      <c r="R961" s="164"/>
      <c r="S961" s="164"/>
      <c r="T961" s="164"/>
      <c r="U961" s="164"/>
      <c r="V961" s="164"/>
      <c r="W961" s="164" t="str">
        <f t="shared" si="29"/>
        <v>V_PREISEINHEIT</v>
      </c>
      <c r="X961" s="164"/>
      <c r="Y961" s="164"/>
      <c r="Z961" s="164"/>
      <c r="AA961" s="164"/>
      <c r="AB961" s="164"/>
      <c r="AC961" s="164"/>
      <c r="AD961" s="164"/>
      <c r="AE961" s="164"/>
      <c r="AF961" s="164"/>
      <c r="AG961" s="164"/>
      <c r="AH961" s="164"/>
    </row>
    <row r="962" spans="1:34" x14ac:dyDescent="0.4">
      <c r="A962" s="164">
        <f>IFERROR(IF(AND(A940=A941,A941=A942,A942=A943,A943=A944,A944=A945,A945=A946,A946=A947,A947=A948,A948=A949,A949=A950,A950=A951,A951=A952,A952=A953,A953=A954,A954=A955,A955=A956,A956=A957,A957=A958,A958=A959,A959=A960,A960=A961),IF(A961+1&gt;MATCH(0,Input_Lieferant!$B$9:$B$158,-1),"",A961+1),A961),"")</f>
        <v>44</v>
      </c>
      <c r="B962" s="164"/>
      <c r="C962" s="158" t="str">
        <f t="shared" ref="C962:C1025" si="30">IF(A962="","","001")</f>
        <v>001</v>
      </c>
      <c r="D962" s="164"/>
      <c r="E962" s="164"/>
      <c r="F962" s="164">
        <f ca="1">IF(A962&lt;&gt;"",NOW(),"")</f>
        <v>45712.6528869213</v>
      </c>
      <c r="G962" s="164"/>
      <c r="H962" s="164"/>
      <c r="I962" s="164"/>
      <c r="J962" s="164"/>
      <c r="K962" s="164"/>
      <c r="L962" s="164"/>
      <c r="M962" s="164"/>
      <c r="N962" s="164"/>
      <c r="O962" s="164"/>
      <c r="P962" s="164"/>
      <c r="Q962" s="164"/>
      <c r="R962" s="164"/>
      <c r="S962" s="164"/>
      <c r="T962" s="164"/>
      <c r="U962" s="164"/>
      <c r="V962" s="164"/>
      <c r="W962" s="164" t="str">
        <f t="shared" si="29"/>
        <v>V_GUELTIGAB</v>
      </c>
      <c r="X962" s="164"/>
      <c r="Y962" s="164"/>
      <c r="Z962" s="164"/>
      <c r="AA962" s="164"/>
      <c r="AB962" s="164"/>
      <c r="AC962" s="164"/>
      <c r="AD962" s="164"/>
      <c r="AE962" s="164"/>
      <c r="AF962" s="164"/>
      <c r="AG962" s="164"/>
      <c r="AH962" s="164"/>
    </row>
    <row r="963" spans="1:34" x14ac:dyDescent="0.4">
      <c r="A963" s="164">
        <f>IFERROR(IF(AND(A941=A942,A942=A943,A943=A944,A944=A945,A945=A946,A946=A947,A947=A948,A948=A949,A949=A950,A950=A951,A951=A952,A952=A953,A953=A954,A954=A955,A955=A956,A956=A957,A957=A958,A958=A959,A959=A960,A960=A961,A961=A962),IF(A962+1&gt;MATCH(0,Input_Lieferant!$B$9:$B$158,-1),"",A962+1),A962),"")</f>
        <v>44</v>
      </c>
      <c r="B963" s="164"/>
      <c r="C963" s="158" t="str">
        <f t="shared" si="30"/>
        <v>001</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V_MIET_RELEVANZ</v>
      </c>
      <c r="X963" s="164"/>
      <c r="Y963" s="164"/>
      <c r="Z963" s="164"/>
      <c r="AA963" s="164"/>
      <c r="AB963" s="164"/>
      <c r="AC963" s="164"/>
      <c r="AD963" s="164"/>
      <c r="AE963" s="164"/>
      <c r="AF963" s="164"/>
      <c r="AG963" s="164"/>
      <c r="AH963" s="164"/>
    </row>
    <row r="964" spans="1:34" x14ac:dyDescent="0.4">
      <c r="A964" s="164">
        <f>IFERROR(IF(AND(A942=A943,A943=A944,A944=A945,A945=A946,A946=A947,A947=A948,A948=A949,A949=A950,A950=A951,A951=A952,A952=A953,A953=A954,A954=A955,A955=A956,A956=A957,A957=A958,A958=A959,A959=A960,A960=A961,A961=A962,A962=A963),IF(A963+1&gt;MATCH(0,Input_Lieferant!$B$9:$B$158,-1),"",A963+1),A963),"")</f>
        <v>44</v>
      </c>
      <c r="B964" s="164"/>
      <c r="C964" s="158" t="str">
        <f t="shared" si="30"/>
        <v>001</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V_NACHSCHUBKLASSE</v>
      </c>
      <c r="X964" s="164"/>
      <c r="Y964" s="164"/>
      <c r="Z964" s="164"/>
      <c r="AA964" s="164"/>
      <c r="AB964" s="164"/>
      <c r="AC964" s="164"/>
      <c r="AD964" s="164"/>
      <c r="AE964" s="164"/>
      <c r="AF964" s="164"/>
      <c r="AG964" s="164"/>
      <c r="AH964" s="164"/>
    </row>
    <row r="965" spans="1:34" x14ac:dyDescent="0.4">
      <c r="A965" s="164">
        <f>IFERROR(IF(AND(A943=A944,A944=A945,A945=A946,A946=A947,A947=A948,A948=A949,A949=A950,A950=A951,A951=A952,A952=A953,A953=A954,A954=A955,A955=A956,A956=A957,A957=A958,A958=A959,A959=A960,A960=A961,A961=A962,A962=A963,A963=A964),IF(A964+1&gt;MATCH(0,Input_Lieferant!$B$9:$B$158,-1),"",A964+1),A964),"")</f>
        <v>44</v>
      </c>
      <c r="B965" s="164"/>
      <c r="C965" s="158" t="str">
        <f t="shared" si="30"/>
        <v>001</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V_LAGERFAEHIGKEIT</v>
      </c>
      <c r="X965" s="164"/>
      <c r="Y965" s="164"/>
      <c r="Z965" s="164"/>
      <c r="AA965" s="164"/>
      <c r="AB965" s="164"/>
      <c r="AC965" s="164"/>
      <c r="AD965" s="164"/>
      <c r="AE965" s="164"/>
      <c r="AF965" s="164"/>
      <c r="AG965" s="164"/>
      <c r="AH965" s="164"/>
    </row>
    <row r="966" spans="1:34" x14ac:dyDescent="0.4">
      <c r="A966" s="164">
        <f>IFERROR(IF(AND(A944=A945,A945=A946,A946=A947,A947=A948,A948=A949,A949=A950,A950=A951,A951=A952,A952=A953,A953=A954,A954=A955,A955=A956,A956=A957,A957=A958,A958=A959,A959=A960,A960=A961,A961=A962,A962=A963,A963=A964,A964=A965),IF(A965+1&gt;MATCH(0,Input_Lieferant!$B$9:$B$158,-1),"",A965+1),A965),"")</f>
        <v>44</v>
      </c>
      <c r="B966" s="164"/>
      <c r="C966" s="158" t="str">
        <f t="shared" si="30"/>
        <v>001</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V_BETRIEBSMITTEL</v>
      </c>
      <c r="X966" s="164"/>
      <c r="Y966" s="164"/>
      <c r="Z966" s="164"/>
      <c r="AA966" s="164"/>
      <c r="AB966" s="164"/>
      <c r="AC966" s="164"/>
      <c r="AD966" s="164"/>
      <c r="AE966" s="164"/>
      <c r="AF966" s="164"/>
      <c r="AG966" s="164"/>
      <c r="AH966" s="164"/>
    </row>
    <row r="967" spans="1:34" x14ac:dyDescent="0.4">
      <c r="A967" s="164">
        <f>IFERROR(IF(AND(A945=A946,A946=A947,A947=A948,A948=A949,A949=A950,A950=A951,A951=A952,A952=A953,A953=A954,A954=A955,A955=A956,A956=A957,A957=A958,A958=A959,A959=A960,A960=A961,A961=A962,A962=A963,A963=A964,A964=A965,A965=A966),IF(A966+1&gt;MATCH(0,Input_Lieferant!$B$9:$B$158,-1),"",A966+1),A966),"")</f>
        <v>44</v>
      </c>
      <c r="B967" s="164"/>
      <c r="C967" s="158" t="str">
        <f t="shared" si="30"/>
        <v>001</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V_SONDERBETRIEBSMITTEL_MKZ</v>
      </c>
      <c r="X967" s="164"/>
      <c r="Y967" s="164"/>
      <c r="Z967" s="164"/>
      <c r="AA967" s="164"/>
      <c r="AB967" s="164"/>
      <c r="AC967" s="164"/>
      <c r="AD967" s="164"/>
      <c r="AE967" s="164"/>
      <c r="AF967" s="164"/>
      <c r="AG967" s="164"/>
      <c r="AH967" s="164"/>
    </row>
    <row r="968" spans="1:34" x14ac:dyDescent="0.4">
      <c r="A968" s="164">
        <f>IFERROR(IF(AND(A946=A947,A947=A948,A948=A949,A949=A950,A950=A951,A951=A952,A952=A953,A953=A954,A954=A955,A955=A956,A956=A957,A957=A958,A958=A959,A959=A960,A960=A961,A961=A962,A962=A963,A963=A964,A964=A965,A965=A966,A966=A967),IF(A967+1&gt;MATCH(0,Input_Lieferant!$B$9:$B$158,-1),"",A967+1),A967),"")</f>
        <v>44</v>
      </c>
      <c r="B968" s="164"/>
      <c r="C968" s="158" t="str">
        <f t="shared" si="30"/>
        <v>001</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V_SONDERBETRIEBSMITTEL_PRD</v>
      </c>
      <c r="X968" s="164"/>
      <c r="Y968" s="164"/>
      <c r="Z968" s="164"/>
      <c r="AA968" s="164"/>
      <c r="AB968" s="164"/>
      <c r="AC968" s="164"/>
      <c r="AD968" s="164"/>
      <c r="AE968" s="164"/>
      <c r="AF968" s="164"/>
      <c r="AG968" s="164"/>
      <c r="AH968" s="164"/>
    </row>
    <row r="969" spans="1:34" x14ac:dyDescent="0.4">
      <c r="A969" s="164">
        <f>IFERROR(IF(AND(A947=A948,A948=A949,A949=A950,A950=A951,A951=A952,A952=A953,A953=A954,A954=A955,A955=A956,A956=A957,A957=A958,A958=A959,A959=A960,A960=A961,A961=A962,A962=A963,A963=A964,A964=A965,A965=A966,A966=A967,A967=A968),IF(A968+1&gt;MATCH(0,Input_Lieferant!$B$9:$B$158,-1),"",A968+1),A968),"")</f>
        <v>44</v>
      </c>
      <c r="B969" s="164"/>
      <c r="C969" s="158" t="str">
        <f t="shared" si="30"/>
        <v>001</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V_SONDERBETRIEBSMITTEL_TRP</v>
      </c>
      <c r="X969" s="164"/>
      <c r="Y969" s="164"/>
      <c r="Z969" s="164"/>
      <c r="AA969" s="164"/>
      <c r="AB969" s="164"/>
      <c r="AC969" s="164"/>
      <c r="AD969" s="164"/>
      <c r="AE969" s="164"/>
      <c r="AF969" s="164"/>
      <c r="AG969" s="164"/>
      <c r="AH969" s="164"/>
    </row>
    <row r="970" spans="1:34" x14ac:dyDescent="0.4">
      <c r="A970" s="164">
        <f>IFERROR(IF(AND(A948=A949,A949=A950,A950=A951,A951=A952,A952=A953,A953=A954,A954=A955,A955=A956,A956=A957,A957=A958,A958=A959,A959=A960,A960=A961,A961=A962,A962=A963,A963=A964,A964=A965,A965=A966,A966=A967,A967=A968,A968=A969),IF(A969+1&gt;MATCH(0,Input_Lieferant!$B$9:$B$158,-1),"",A969+1),A969),"")</f>
        <v>45</v>
      </c>
      <c r="B970" s="164"/>
      <c r="C970" s="158" t="str">
        <f t="shared" si="30"/>
        <v>001</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V_A_NUMMER</v>
      </c>
      <c r="X970" s="164"/>
      <c r="Y970" s="164"/>
      <c r="Z970" s="164"/>
      <c r="AA970" s="164"/>
      <c r="AB970" s="164"/>
      <c r="AC970" s="164"/>
      <c r="AD970" s="164"/>
      <c r="AE970" s="164"/>
      <c r="AF970" s="164"/>
      <c r="AG970" s="164"/>
      <c r="AH970" s="164"/>
    </row>
    <row r="971" spans="1:34" x14ac:dyDescent="0.4">
      <c r="A971" s="164">
        <f>IFERROR(IF(AND(A949=A950,A950=A951,A951=A952,A952=A953,A953=A954,A954=A955,A955=A956,A956=A957,A957=A958,A958=A959,A959=A960,A960=A961,A961=A962,A962=A963,A963=A964,A964=A965,A965=A966,A966=A967,A967=A968,A968=A969,A969=A970),IF(A970+1&gt;MATCH(0,Input_Lieferant!$B$9:$B$158,-1),"",A970+1),A970),"")</f>
        <v>45</v>
      </c>
      <c r="B971" s="164"/>
      <c r="C971" s="158" t="str">
        <f t="shared" si="30"/>
        <v>001</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V_REVFREMD</v>
      </c>
      <c r="X971" s="164"/>
      <c r="Y971" s="164"/>
      <c r="Z971" s="164"/>
      <c r="AA971" s="164"/>
      <c r="AB971" s="164"/>
      <c r="AC971" s="164"/>
      <c r="AD971" s="164"/>
      <c r="AE971" s="164"/>
      <c r="AF971" s="164"/>
      <c r="AG971" s="164"/>
      <c r="AH971" s="164"/>
    </row>
    <row r="972" spans="1:34" x14ac:dyDescent="0.4">
      <c r="A972" s="164">
        <f>IFERROR(IF(AND(A950=A951,A951=A952,A952=A953,A953=A954,A954=A955,A955=A956,A956=A957,A957=A958,A958=A959,A959=A960,A960=A961,A961=A962,A962=A963,A963=A964,A964=A965,A965=A966,A966=A967,A967=A968,A968=A969,A969=A970,A970=A971),IF(A971+1&gt;MATCH(0,Input_Lieferant!$B$9:$B$158,-1),"",A971+1),A971),"")</f>
        <v>45</v>
      </c>
      <c r="B972" s="164"/>
      <c r="C972" s="158" t="str">
        <f t="shared" si="30"/>
        <v>001</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V_REVEIGEN</v>
      </c>
      <c r="X972" s="164"/>
      <c r="Y972" s="164"/>
      <c r="Z972" s="164"/>
      <c r="AA972" s="164"/>
      <c r="AB972" s="164"/>
      <c r="AC972" s="164"/>
      <c r="AD972" s="164"/>
      <c r="AE972" s="164"/>
      <c r="AF972" s="164"/>
      <c r="AG972" s="164"/>
      <c r="AH972" s="164"/>
    </row>
    <row r="973" spans="1:34" x14ac:dyDescent="0.4">
      <c r="A973" s="164">
        <f>IFERROR(IF(AND(A951=A952,A952=A953,A953=A954,A954=A955,A955=A956,A956=A957,A957=A958,A958=A959,A959=A960,A960=A961,A961=A962,A962=A963,A963=A964,A964=A965,A965=A966,A966=A967,A967=A968,A968=A969,A969=A970,A970=A971,A971=A972),IF(A972+1&gt;MATCH(0,Input_Lieferant!$B$9:$B$158,-1),"",A972+1),A972),"")</f>
        <v>45</v>
      </c>
      <c r="B973" s="164"/>
      <c r="C973" s="158" t="str">
        <f t="shared" si="30"/>
        <v>001</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V_SYSTEMMANAGER</v>
      </c>
      <c r="X973" s="164"/>
      <c r="Y973" s="164"/>
      <c r="Z973" s="164"/>
      <c r="AA973" s="164"/>
      <c r="AB973" s="164"/>
      <c r="AC973" s="164"/>
      <c r="AD973" s="164"/>
      <c r="AE973" s="164"/>
      <c r="AF973" s="164"/>
      <c r="AG973" s="164"/>
      <c r="AH973" s="164"/>
    </row>
    <row r="974" spans="1:34" x14ac:dyDescent="0.4">
      <c r="A974" s="164">
        <f>IFERROR(IF(AND(A952=A953,A953=A954,A954=A955,A955=A956,A956=A957,A957=A958,A958=A959,A959=A960,A960=A961,A961=A962,A962=A963,A963=A964,A964=A965,A965=A966,A966=A967,A967=A968,A968=A969,A969=A970,A970=A971,A971=A972,A972=A973),IF(A973+1&gt;MATCH(0,Input_Lieferant!$B$9:$B$158,-1),"",A973+1),A973),"")</f>
        <v>45</v>
      </c>
      <c r="B974" s="164"/>
      <c r="C974" s="158" t="str">
        <f t="shared" si="30"/>
        <v>001</v>
      </c>
      <c r="D974" s="164"/>
      <c r="E974" s="164"/>
      <c r="F974" s="164" t="str">
        <f>IF(A974&lt;&gt;"", _xlfn.IFNA(INDEX(Grunddaten!$A$9:$S$159,MATCH(A974,Input_Lieferant!$B$9:$B$158,0),MATCH(W974,Grunddaten!$A$8:$M$8,0)),""), "")&amp;""</f>
        <v>U</v>
      </c>
      <c r="G974" s="164"/>
      <c r="H974" s="164"/>
      <c r="I974" s="164"/>
      <c r="J974" s="164"/>
      <c r="K974" s="164"/>
      <c r="L974" s="164"/>
      <c r="M974" s="164"/>
      <c r="N974" s="164"/>
      <c r="O974" s="164"/>
      <c r="P974" s="164"/>
      <c r="Q974" s="164"/>
      <c r="R974" s="164"/>
      <c r="S974" s="164"/>
      <c r="T974" s="164"/>
      <c r="U974" s="164"/>
      <c r="V974" s="164"/>
      <c r="W974" s="164" t="str">
        <f t="shared" si="29"/>
        <v>V_UEBERSETZUNG</v>
      </c>
      <c r="X974" s="164"/>
      <c r="Y974" s="164"/>
      <c r="Z974" s="164"/>
      <c r="AA974" s="164"/>
      <c r="AB974" s="164"/>
      <c r="AC974" s="164"/>
      <c r="AD974" s="164"/>
      <c r="AE974" s="164"/>
      <c r="AF974" s="164"/>
      <c r="AG974" s="164"/>
      <c r="AH974" s="164"/>
    </row>
    <row r="975" spans="1:34" x14ac:dyDescent="0.4">
      <c r="A975" s="164">
        <f>IFERROR(IF(AND(A953=A954,A954=A955,A955=A956,A956=A957,A957=A958,A958=A959,A959=A960,A960=A961,A961=A962,A962=A963,A963=A964,A964=A965,A965=A966,A966=A967,A967=A968,A968=A969,A969=A970,A970=A971,A971=A972,A972=A973,A973=A974),IF(A974+1&gt;MATCH(0,Input_Lieferant!$B$9:$B$158,-1),"",A974+1),A974),"")</f>
        <v>45</v>
      </c>
      <c r="B975" s="164"/>
      <c r="C975" s="158" t="str">
        <f t="shared" si="30"/>
        <v>001</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V_KENNZIFFER</v>
      </c>
      <c r="X975" s="164"/>
      <c r="Y975" s="164"/>
      <c r="Z975" s="164"/>
      <c r="AA975" s="164"/>
      <c r="AB975" s="164"/>
      <c r="AC975" s="164"/>
      <c r="AD975" s="164"/>
      <c r="AE975" s="164"/>
      <c r="AF975" s="164"/>
      <c r="AG975" s="164"/>
      <c r="AH975" s="164"/>
    </row>
    <row r="976" spans="1:34" x14ac:dyDescent="0.4">
      <c r="A976" s="164">
        <f>IFERROR(IF(AND(A954=A955,A955=A956,A956=A957,A957=A958,A958=A959,A959=A960,A960=A961,A961=A962,A962=A963,A963=A964,A964=A965,A965=A966,A966=A967,A967=A968,A968=A969,A969=A970,A970=A971,A971=A972,A972=A973,A973=A974,A974=A975),IF(A975+1&gt;MATCH(0,Input_Lieferant!$B$9:$B$158,-1),"",A975+1),A975),"")</f>
        <v>45</v>
      </c>
      <c r="B976" s="164"/>
      <c r="C976" s="158" t="str">
        <f t="shared" si="30"/>
        <v>001</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V_NEXT_HIGHER</v>
      </c>
      <c r="X976" s="164"/>
      <c r="Y976" s="164"/>
      <c r="Z976" s="164"/>
      <c r="AA976" s="164"/>
      <c r="AB976" s="164"/>
      <c r="AC976" s="164"/>
      <c r="AD976" s="164"/>
      <c r="AE976" s="164"/>
      <c r="AF976" s="164"/>
      <c r="AG976" s="164"/>
      <c r="AH976" s="164"/>
    </row>
    <row r="977" spans="1:34" x14ac:dyDescent="0.4">
      <c r="A977" s="164">
        <f>IFERROR(IF(AND(A955=A956,A956=A957,A957=A958,A958=A959,A959=A960,A960=A961,A961=A962,A962=A963,A963=A964,A964=A965,A965=A966,A966=A967,A967=A968,A968=A969,A969=A970,A970=A971,A971=A972,A972=A973,A973=A974,A974=A975,A975=A976),IF(A976+1&gt;MATCH(0,Input_Lieferant!$B$9:$B$158,-1),"",A976+1),A976),"")</f>
        <v>45</v>
      </c>
      <c r="B977" s="164"/>
      <c r="C977" s="158" t="str">
        <f t="shared" si="30"/>
        <v>001</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V_ZERTFLUG</v>
      </c>
      <c r="X977" s="164"/>
      <c r="Y977" s="164"/>
      <c r="Z977" s="164"/>
      <c r="AA977" s="164"/>
      <c r="AB977" s="164"/>
      <c r="AC977" s="164"/>
      <c r="AD977" s="164"/>
      <c r="AE977" s="164"/>
      <c r="AF977" s="164"/>
      <c r="AG977" s="164"/>
      <c r="AH977" s="164"/>
    </row>
    <row r="978" spans="1:34" x14ac:dyDescent="0.4">
      <c r="A978" s="164">
        <f>IFERROR(IF(AND(A956=A957,A957=A958,A958=A959,A959=A960,A960=A961,A961=A962,A962=A963,A963=A964,A964=A965,A965=A966,A966=A967,A967=A968,A968=A969,A969=A970,A970=A971,A971=A972,A972=A973,A973=A974,A974=A975,A975=A976,A976=A977),IF(A977+1&gt;MATCH(0,Input_Lieferant!$B$9:$B$158,-1),"",A977+1),A977),"")</f>
        <v>45</v>
      </c>
      <c r="B978" s="164"/>
      <c r="C978" s="158" t="str">
        <f t="shared" si="30"/>
        <v>001</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V_APM</v>
      </c>
      <c r="X978" s="164"/>
      <c r="Y978" s="164"/>
      <c r="Z978" s="164"/>
      <c r="AA978" s="164"/>
      <c r="AB978" s="164"/>
      <c r="AC978" s="164"/>
      <c r="AD978" s="164"/>
      <c r="AE978" s="164"/>
      <c r="AF978" s="164"/>
      <c r="AG978" s="164"/>
      <c r="AH978" s="164"/>
    </row>
    <row r="979" spans="1:34" x14ac:dyDescent="0.4">
      <c r="A979" s="164">
        <f>IFERROR(IF(AND(A957=A958,A958=A959,A959=A960,A960=A961,A961=A962,A962=A963,A963=A964,A964=A965,A965=A966,A966=A967,A967=A968,A968=A969,A969=A970,A970=A971,A971=A972,A972=A973,A973=A974,A974=A975,A975=A976,A976=A977,A977=A978),IF(A978+1&gt;MATCH(0,Input_Lieferant!$B$9:$B$158,-1),"",A978+1),A978),"")</f>
        <v>45</v>
      </c>
      <c r="B979" s="164"/>
      <c r="C979" s="158" t="str">
        <f t="shared" si="30"/>
        <v>001</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V_CHEOPS</v>
      </c>
      <c r="X979" s="164"/>
      <c r="Y979" s="164"/>
      <c r="Z979" s="164"/>
      <c r="AA979" s="164"/>
      <c r="AB979" s="164"/>
      <c r="AC979" s="164"/>
      <c r="AD979" s="164"/>
      <c r="AE979" s="164"/>
      <c r="AF979" s="164"/>
      <c r="AG979" s="164"/>
      <c r="AH979" s="164"/>
    </row>
    <row r="980" spans="1:34" x14ac:dyDescent="0.4">
      <c r="A980" s="164">
        <f>IFERROR(IF(AND(A958=A959,A959=A960,A960=A961,A961=A962,A962=A963,A963=A964,A964=A965,A965=A966,A966=A967,A967=A968,A968=A969,A969=A970,A970=A971,A971=A972,A972=A973,A973=A974,A974=A975,A975=A976,A976=A977,A977=A978,A978=A979),IF(A979+1&gt;MATCH(0,Input_Lieferant!$B$9:$B$158,-1),"",A979+1),A979),"")</f>
        <v>45</v>
      </c>
      <c r="B980" s="164"/>
      <c r="C980" s="158" t="str">
        <f t="shared" si="30"/>
        <v>001</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V_SVSAA</v>
      </c>
      <c r="X980" s="164"/>
      <c r="Y980" s="164"/>
      <c r="Z980" s="164"/>
      <c r="AA980" s="164"/>
      <c r="AB980" s="164"/>
      <c r="AC980" s="164"/>
      <c r="AD980" s="164"/>
      <c r="AE980" s="164"/>
      <c r="AF980" s="164"/>
      <c r="AG980" s="164"/>
      <c r="AH980" s="164"/>
    </row>
    <row r="981" spans="1:34" x14ac:dyDescent="0.4">
      <c r="A981" s="164">
        <f>IFERROR(IF(AND(A959=A960,A960=A961,A961=A962,A962=A963,A963=A964,A964=A965,A965=A966,A966=A967,A967=A968,A968=A969,A969=A970,A970=A971,A971=A972,A972=A973,A973=A974,A974=A975,A975=A976,A976=A977,A977=A978,A978=A979,A979=A980),IF(A980+1&gt;MATCH(0,Input_Lieferant!$B$9:$B$158,-1),"",A980+1),A980),"")</f>
        <v>45</v>
      </c>
      <c r="B981" s="164"/>
      <c r="C981" s="158" t="str">
        <f t="shared" si="30"/>
        <v>001</v>
      </c>
      <c r="D981" s="164"/>
      <c r="E981" s="164"/>
      <c r="F981" s="164" t="str">
        <f>IF(A981&lt;&gt;"", IFERROR(ROUND(INDEX(Input_Lieferant!$A$9:$AS$159,MATCH(A981,Input_Lieferant!$B$9:$B$158,0),MATCH(W981,Input_Lieferant!$A$8:$AS$8,0)),2),""), "")&amp;""</f>
        <v>200</v>
      </c>
      <c r="G981" s="164"/>
      <c r="H981" s="164"/>
      <c r="I981" s="164"/>
      <c r="J981" s="164"/>
      <c r="K981" s="164"/>
      <c r="L981" s="164"/>
      <c r="M981" s="164"/>
      <c r="N981" s="164"/>
      <c r="O981" s="164"/>
      <c r="P981" s="164"/>
      <c r="Q981" s="164"/>
      <c r="R981" s="164"/>
      <c r="S981" s="164"/>
      <c r="T981" s="164"/>
      <c r="U981" s="164"/>
      <c r="V981" s="164"/>
      <c r="W981" s="164" t="str">
        <f t="shared" si="29"/>
        <v>V_BEWERTUNGSPREIS</v>
      </c>
      <c r="X981" s="164"/>
      <c r="Y981" s="164"/>
      <c r="Z981" s="164"/>
      <c r="AA981" s="164"/>
      <c r="AB981" s="164"/>
      <c r="AC981" s="164"/>
      <c r="AD981" s="164"/>
      <c r="AE981" s="164"/>
      <c r="AF981" s="164"/>
      <c r="AG981" s="164"/>
      <c r="AH981" s="164"/>
    </row>
    <row r="982" spans="1:34" x14ac:dyDescent="0.4">
      <c r="A982" s="164">
        <f>IFERROR(IF(AND(A960=A961,A961=A962,A962=A963,A963=A964,A964=A965,A965=A966,A966=A967,A967=A968,A968=A969,A969=A970,A970=A971,A971=A972,A972=A973,A973=A974,A974=A975,A975=A976,A976=A977,A977=A978,A978=A979,A979=A980,A980=A981),IF(A981+1&gt;MATCH(0,Input_Lieferant!$B$9:$B$158,-1),"",A981+1),A981),"")</f>
        <v>45</v>
      </c>
      <c r="B982" s="164"/>
      <c r="C982" s="158" t="str">
        <f t="shared" si="30"/>
        <v>001</v>
      </c>
      <c r="D982" s="164"/>
      <c r="E982" s="164"/>
      <c r="F982" s="164" t="str">
        <f>IF(A982&lt;&gt;"", _xlfn.IFNA(INDEX(Input_Lieferant!$A$9:$AS$159,MATCH(A982,Input_Lieferant!$B$9:$B$158,0),MATCH(W982,Input_Lieferant!$A$8:$AS$8,0)),""), "")&amp;""</f>
        <v>CHF</v>
      </c>
      <c r="G982" s="164"/>
      <c r="H982" s="164"/>
      <c r="I982" s="164"/>
      <c r="J982" s="164"/>
      <c r="K982" s="164"/>
      <c r="L982" s="164"/>
      <c r="M982" s="164"/>
      <c r="N982" s="164"/>
      <c r="O982" s="164"/>
      <c r="P982" s="164"/>
      <c r="Q982" s="164"/>
      <c r="R982" s="164"/>
      <c r="S982" s="164"/>
      <c r="T982" s="164"/>
      <c r="U982" s="164"/>
      <c r="V982" s="164"/>
      <c r="W982" s="164" t="str">
        <f t="shared" si="29"/>
        <v>V_WAEHRUNG</v>
      </c>
      <c r="X982" s="164"/>
      <c r="Y982" s="164"/>
      <c r="Z982" s="164"/>
      <c r="AA982" s="164"/>
      <c r="AB982" s="164"/>
      <c r="AC982" s="164"/>
      <c r="AD982" s="164"/>
      <c r="AE982" s="164"/>
      <c r="AF982" s="164"/>
      <c r="AG982" s="164"/>
      <c r="AH982" s="164"/>
    </row>
    <row r="983" spans="1:34" x14ac:dyDescent="0.4">
      <c r="A983" s="164">
        <f>IFERROR(IF(AND(A961=A962,A962=A963,A963=A964,A964=A965,A965=A966,A966=A967,A967=A968,A968=A969,A969=A970,A970=A971,A971=A972,A972=A973,A973=A974,A974=A975,A975=A976,A976=A977,A977=A978,A978=A979,A979=A980,A980=A981,A981=A982),IF(A982+1&gt;MATCH(0,Input_Lieferant!$B$9:$B$158,-1),"",A982+1),A982),"")</f>
        <v>45</v>
      </c>
      <c r="B983" s="164"/>
      <c r="C983" s="158" t="str">
        <f t="shared" si="30"/>
        <v>001</v>
      </c>
      <c r="D983" s="164"/>
      <c r="E983" s="164"/>
      <c r="F983" s="164" t="str">
        <f>IF(A983&lt;&gt;"", _xlfn.IFNA(INDEX(Input_Lieferant!$A$9:$AS$159,MATCH(A983,Input_Lieferant!$B$9:$B$158,0),MATCH(W983,Input_Lieferant!$A$8:$AS$8,0)),""), "")&amp;""</f>
        <v>1</v>
      </c>
      <c r="G983" s="164"/>
      <c r="H983" s="164"/>
      <c r="I983" s="164"/>
      <c r="J983" s="164"/>
      <c r="K983" s="164"/>
      <c r="L983" s="164"/>
      <c r="M983" s="164"/>
      <c r="N983" s="164"/>
      <c r="O983" s="164"/>
      <c r="P983" s="164"/>
      <c r="Q983" s="164"/>
      <c r="R983" s="164"/>
      <c r="S983" s="164"/>
      <c r="T983" s="164"/>
      <c r="U983" s="164"/>
      <c r="V983" s="164"/>
      <c r="W983" s="164" t="str">
        <f t="shared" si="29"/>
        <v>V_PREISEINHEIT</v>
      </c>
      <c r="X983" s="164"/>
      <c r="Y983" s="164"/>
      <c r="Z983" s="164"/>
      <c r="AA983" s="164"/>
      <c r="AB983" s="164"/>
      <c r="AC983" s="164"/>
      <c r="AD983" s="164"/>
      <c r="AE983" s="164"/>
      <c r="AF983" s="164"/>
      <c r="AG983" s="164"/>
      <c r="AH983" s="164"/>
    </row>
    <row r="984" spans="1:34" x14ac:dyDescent="0.4">
      <c r="A984" s="164">
        <f>IFERROR(IF(AND(A962=A963,A963=A964,A964=A965,A965=A966,A966=A967,A967=A968,A968=A969,A969=A970,A970=A971,A971=A972,A972=A973,A973=A974,A974=A975,A975=A976,A976=A977,A977=A978,A978=A979,A979=A980,A980=A981,A981=A982,A982=A983),IF(A983+1&gt;MATCH(0,Input_Lieferant!$B$9:$B$158,-1),"",A983+1),A983),"")</f>
        <v>45</v>
      </c>
      <c r="B984" s="164"/>
      <c r="C984" s="158" t="str">
        <f t="shared" si="30"/>
        <v>001</v>
      </c>
      <c r="D984" s="164"/>
      <c r="E984" s="164"/>
      <c r="F984" s="164">
        <f ca="1">IF(A984&lt;&gt;"",NOW(),"")</f>
        <v>45712.6528869213</v>
      </c>
      <c r="G984" s="164"/>
      <c r="H984" s="164"/>
      <c r="I984" s="164"/>
      <c r="J984" s="164"/>
      <c r="K984" s="164"/>
      <c r="L984" s="164"/>
      <c r="M984" s="164"/>
      <c r="N984" s="164"/>
      <c r="O984" s="164"/>
      <c r="P984" s="164"/>
      <c r="Q984" s="164"/>
      <c r="R984" s="164"/>
      <c r="S984" s="164"/>
      <c r="T984" s="164"/>
      <c r="U984" s="164"/>
      <c r="V984" s="164"/>
      <c r="W984" s="164" t="str">
        <f t="shared" ref="W984:W1047" si="31">IF(A984&lt;&gt;"", W962&amp;"","")</f>
        <v>V_GUELTIGAB</v>
      </c>
      <c r="X984" s="164"/>
      <c r="Y984" s="164"/>
      <c r="Z984" s="164"/>
      <c r="AA984" s="164"/>
      <c r="AB984" s="164"/>
      <c r="AC984" s="164"/>
      <c r="AD984" s="164"/>
      <c r="AE984" s="164"/>
      <c r="AF984" s="164"/>
      <c r="AG984" s="164"/>
      <c r="AH984" s="164"/>
    </row>
    <row r="985" spans="1:34" x14ac:dyDescent="0.4">
      <c r="A985" s="164">
        <f>IFERROR(IF(AND(A963=A964,A964=A965,A965=A966,A966=A967,A967=A968,A968=A969,A969=A970,A970=A971,A971=A972,A972=A973,A973=A974,A974=A975,A975=A976,A976=A977,A977=A978,A978=A979,A979=A980,A980=A981,A981=A982,A982=A983,A983=A984),IF(A984+1&gt;MATCH(0,Input_Lieferant!$B$9:$B$158,-1),"",A984+1),A984),"")</f>
        <v>45</v>
      </c>
      <c r="B985" s="164"/>
      <c r="C985" s="158" t="str">
        <f t="shared" si="30"/>
        <v>001</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V_MIET_RELEVANZ</v>
      </c>
      <c r="X985" s="164"/>
      <c r="Y985" s="164"/>
      <c r="Z985" s="164"/>
      <c r="AA985" s="164"/>
      <c r="AB985" s="164"/>
      <c r="AC985" s="164"/>
      <c r="AD985" s="164"/>
      <c r="AE985" s="164"/>
      <c r="AF985" s="164"/>
      <c r="AG985" s="164"/>
      <c r="AH985" s="164"/>
    </row>
    <row r="986" spans="1:34" x14ac:dyDescent="0.4">
      <c r="A986" s="164">
        <f>IFERROR(IF(AND(A964=A965,A965=A966,A966=A967,A967=A968,A968=A969,A969=A970,A970=A971,A971=A972,A972=A973,A973=A974,A974=A975,A975=A976,A976=A977,A977=A978,A978=A979,A979=A980,A980=A981,A981=A982,A982=A983,A983=A984,A984=A985),IF(A985+1&gt;MATCH(0,Input_Lieferant!$B$9:$B$158,-1),"",A985+1),A985),"")</f>
        <v>45</v>
      </c>
      <c r="B986" s="164"/>
      <c r="C986" s="158" t="str">
        <f t="shared" si="30"/>
        <v>001</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V_NACHSCHUBKLASSE</v>
      </c>
      <c r="X986" s="164"/>
      <c r="Y986" s="164"/>
      <c r="Z986" s="164"/>
      <c r="AA986" s="164"/>
      <c r="AB986" s="164"/>
      <c r="AC986" s="164"/>
      <c r="AD986" s="164"/>
      <c r="AE986" s="164"/>
      <c r="AF986" s="164"/>
      <c r="AG986" s="164"/>
      <c r="AH986" s="164"/>
    </row>
    <row r="987" spans="1:34" x14ac:dyDescent="0.4">
      <c r="A987" s="164">
        <f>IFERROR(IF(AND(A965=A966,A966=A967,A967=A968,A968=A969,A969=A970,A970=A971,A971=A972,A972=A973,A973=A974,A974=A975,A975=A976,A976=A977,A977=A978,A978=A979,A979=A980,A980=A981,A981=A982,A982=A983,A983=A984,A984=A985,A985=A986),IF(A986+1&gt;MATCH(0,Input_Lieferant!$B$9:$B$158,-1),"",A986+1),A986),"")</f>
        <v>45</v>
      </c>
      <c r="B987" s="164"/>
      <c r="C987" s="158" t="str">
        <f t="shared" si="30"/>
        <v>001</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V_LAGERFAEHIGKEIT</v>
      </c>
      <c r="X987" s="164"/>
      <c r="Y987" s="164"/>
      <c r="Z987" s="164"/>
      <c r="AA987" s="164"/>
      <c r="AB987" s="164"/>
      <c r="AC987" s="164"/>
      <c r="AD987" s="164"/>
      <c r="AE987" s="164"/>
      <c r="AF987" s="164"/>
      <c r="AG987" s="164"/>
      <c r="AH987" s="164"/>
    </row>
    <row r="988" spans="1:34" x14ac:dyDescent="0.4">
      <c r="A988" s="164">
        <f>IFERROR(IF(AND(A966=A967,A967=A968,A968=A969,A969=A970,A970=A971,A971=A972,A972=A973,A973=A974,A974=A975,A975=A976,A976=A977,A977=A978,A978=A979,A979=A980,A980=A981,A981=A982,A982=A983,A983=A984,A984=A985,A985=A986,A986=A987),IF(A987+1&gt;MATCH(0,Input_Lieferant!$B$9:$B$158,-1),"",A987+1),A987),"")</f>
        <v>45</v>
      </c>
      <c r="B988" s="164"/>
      <c r="C988" s="158" t="str">
        <f t="shared" si="30"/>
        <v>001</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V_BETRIEBSMITTEL</v>
      </c>
      <c r="X988" s="164"/>
      <c r="Y988" s="164"/>
      <c r="Z988" s="164"/>
      <c r="AA988" s="164"/>
      <c r="AB988" s="164"/>
      <c r="AC988" s="164"/>
      <c r="AD988" s="164"/>
      <c r="AE988" s="164"/>
      <c r="AF988" s="164"/>
      <c r="AG988" s="164"/>
      <c r="AH988" s="164"/>
    </row>
    <row r="989" spans="1:34" x14ac:dyDescent="0.4">
      <c r="A989" s="164">
        <f>IFERROR(IF(AND(A967=A968,A968=A969,A969=A970,A970=A971,A971=A972,A972=A973,A973=A974,A974=A975,A975=A976,A976=A977,A977=A978,A978=A979,A979=A980,A980=A981,A981=A982,A982=A983,A983=A984,A984=A985,A985=A986,A986=A987,A987=A988),IF(A988+1&gt;MATCH(0,Input_Lieferant!$B$9:$B$158,-1),"",A988+1),A988),"")</f>
        <v>45</v>
      </c>
      <c r="B989" s="164"/>
      <c r="C989" s="158" t="str">
        <f t="shared" si="30"/>
        <v>001</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V_SONDERBETRIEBSMITTEL_MKZ</v>
      </c>
      <c r="X989" s="164"/>
      <c r="Y989" s="164"/>
      <c r="Z989" s="164"/>
      <c r="AA989" s="164"/>
      <c r="AB989" s="164"/>
      <c r="AC989" s="164"/>
      <c r="AD989" s="164"/>
      <c r="AE989" s="164"/>
      <c r="AF989" s="164"/>
      <c r="AG989" s="164"/>
      <c r="AH989" s="164"/>
    </row>
    <row r="990" spans="1:34" x14ac:dyDescent="0.4">
      <c r="A990" s="164">
        <f>IFERROR(IF(AND(A968=A969,A969=A970,A970=A971,A971=A972,A972=A973,A973=A974,A974=A975,A975=A976,A976=A977,A977=A978,A978=A979,A979=A980,A980=A981,A981=A982,A982=A983,A983=A984,A984=A985,A985=A986,A986=A987,A987=A988,A988=A989),IF(A989+1&gt;MATCH(0,Input_Lieferant!$B$9:$B$158,-1),"",A989+1),A989),"")</f>
        <v>45</v>
      </c>
      <c r="B990" s="164"/>
      <c r="C990" s="158" t="str">
        <f t="shared" si="30"/>
        <v>001</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V_SONDERBETRIEBSMITTEL_PRD</v>
      </c>
      <c r="X990" s="164"/>
      <c r="Y990" s="164"/>
      <c r="Z990" s="164"/>
      <c r="AA990" s="164"/>
      <c r="AB990" s="164"/>
      <c r="AC990" s="164"/>
      <c r="AD990" s="164"/>
      <c r="AE990" s="164"/>
      <c r="AF990" s="164"/>
      <c r="AG990" s="164"/>
      <c r="AH990" s="164"/>
    </row>
    <row r="991" spans="1:34" x14ac:dyDescent="0.4">
      <c r="A991" s="164">
        <f>IFERROR(IF(AND(A969=A970,A970=A971,A971=A972,A972=A973,A973=A974,A974=A975,A975=A976,A976=A977,A977=A978,A978=A979,A979=A980,A980=A981,A981=A982,A982=A983,A983=A984,A984=A985,A985=A986,A986=A987,A987=A988,A988=A989,A989=A990),IF(A990+1&gt;MATCH(0,Input_Lieferant!$B$9:$B$158,-1),"",A990+1),A990),"")</f>
        <v>45</v>
      </c>
      <c r="B991" s="164"/>
      <c r="C991" s="158" t="str">
        <f t="shared" si="30"/>
        <v>001</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V_SONDERBETRIEBSMITTEL_TRP</v>
      </c>
      <c r="X991" s="164"/>
      <c r="Y991" s="164"/>
      <c r="Z991" s="164"/>
      <c r="AA991" s="164"/>
      <c r="AB991" s="164"/>
      <c r="AC991" s="164"/>
      <c r="AD991" s="164"/>
      <c r="AE991" s="164"/>
      <c r="AF991" s="164"/>
      <c r="AG991" s="164"/>
      <c r="AH991" s="164"/>
    </row>
    <row r="992" spans="1:34" x14ac:dyDescent="0.4">
      <c r="A992" s="164">
        <f>IFERROR(IF(AND(A970=A971,A971=A972,A972=A973,A973=A974,A974=A975,A975=A976,A976=A977,A977=A978,A978=A979,A979=A980,A980=A981,A981=A982,A982=A983,A983=A984,A984=A985,A985=A986,A986=A987,A987=A988,A988=A989,A989=A990,A990=A991),IF(A991+1&gt;MATCH(0,Input_Lieferant!$B$9:$B$158,-1),"",A991+1),A991),"")</f>
        <v>46</v>
      </c>
      <c r="B992" s="164"/>
      <c r="C992" s="158" t="str">
        <f t="shared" si="30"/>
        <v>001</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V_A_NUMMER</v>
      </c>
      <c r="X992" s="164"/>
      <c r="Y992" s="164"/>
      <c r="Z992" s="164"/>
      <c r="AA992" s="164"/>
      <c r="AB992" s="164"/>
      <c r="AC992" s="164"/>
      <c r="AD992" s="164"/>
      <c r="AE992" s="164"/>
      <c r="AF992" s="164"/>
      <c r="AG992" s="164"/>
      <c r="AH992" s="164"/>
    </row>
    <row r="993" spans="1:34" x14ac:dyDescent="0.4">
      <c r="A993" s="164">
        <f>IFERROR(IF(AND(A971=A972,A972=A973,A973=A974,A974=A975,A975=A976,A976=A977,A977=A978,A978=A979,A979=A980,A980=A981,A981=A982,A982=A983,A983=A984,A984=A985,A985=A986,A986=A987,A987=A988,A988=A989,A989=A990,A990=A991,A991=A992),IF(A992+1&gt;MATCH(0,Input_Lieferant!$B$9:$B$158,-1),"",A992+1),A992),"")</f>
        <v>46</v>
      </c>
      <c r="B993" s="164"/>
      <c r="C993" s="158" t="str">
        <f t="shared" si="30"/>
        <v>001</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V_REVFREMD</v>
      </c>
      <c r="X993" s="164"/>
      <c r="Y993" s="164"/>
      <c r="Z993" s="164"/>
      <c r="AA993" s="164"/>
      <c r="AB993" s="164"/>
      <c r="AC993" s="164"/>
      <c r="AD993" s="164"/>
      <c r="AE993" s="164"/>
      <c r="AF993" s="164"/>
      <c r="AG993" s="164"/>
      <c r="AH993" s="164"/>
    </row>
    <row r="994" spans="1:34" x14ac:dyDescent="0.4">
      <c r="A994" s="164">
        <f>IFERROR(IF(AND(A972=A973,A973=A974,A974=A975,A975=A976,A976=A977,A977=A978,A978=A979,A979=A980,A980=A981,A981=A982,A982=A983,A983=A984,A984=A985,A985=A986,A986=A987,A987=A988,A988=A989,A989=A990,A990=A991,A991=A992,A992=A993),IF(A993+1&gt;MATCH(0,Input_Lieferant!$B$9:$B$158,-1),"",A993+1),A993),"")</f>
        <v>46</v>
      </c>
      <c r="B994" s="164"/>
      <c r="C994" s="158" t="str">
        <f t="shared" si="30"/>
        <v>001</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V_REVEIGEN</v>
      </c>
      <c r="X994" s="164"/>
      <c r="Y994" s="164"/>
      <c r="Z994" s="164"/>
      <c r="AA994" s="164"/>
      <c r="AB994" s="164"/>
      <c r="AC994" s="164"/>
      <c r="AD994" s="164"/>
      <c r="AE994" s="164"/>
      <c r="AF994" s="164"/>
      <c r="AG994" s="164"/>
      <c r="AH994" s="164"/>
    </row>
    <row r="995" spans="1:34" x14ac:dyDescent="0.4">
      <c r="A995" s="164">
        <f>IFERROR(IF(AND(A973=A974,A974=A975,A975=A976,A976=A977,A977=A978,A978=A979,A979=A980,A980=A981,A981=A982,A982=A983,A983=A984,A984=A985,A985=A986,A986=A987,A987=A988,A988=A989,A989=A990,A990=A991,A991=A992,A992=A993,A993=A994),IF(A994+1&gt;MATCH(0,Input_Lieferant!$B$9:$B$158,-1),"",A994+1),A994),"")</f>
        <v>46</v>
      </c>
      <c r="B995" s="164"/>
      <c r="C995" s="158" t="str">
        <f t="shared" si="30"/>
        <v>001</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V_SYSTEMMANAGER</v>
      </c>
      <c r="X995" s="164"/>
      <c r="Y995" s="164"/>
      <c r="Z995" s="164"/>
      <c r="AA995" s="164"/>
      <c r="AB995" s="164"/>
      <c r="AC995" s="164"/>
      <c r="AD995" s="164"/>
      <c r="AE995" s="164"/>
      <c r="AF995" s="164"/>
      <c r="AG995" s="164"/>
      <c r="AH995" s="164"/>
    </row>
    <row r="996" spans="1:34" x14ac:dyDescent="0.4">
      <c r="A996" s="164">
        <f>IFERROR(IF(AND(A974=A975,A975=A976,A976=A977,A977=A978,A978=A979,A979=A980,A980=A981,A981=A982,A982=A983,A983=A984,A984=A985,A985=A986,A986=A987,A987=A988,A988=A989,A989=A990,A990=A991,A991=A992,A992=A993,A993=A994,A994=A995),IF(A995+1&gt;MATCH(0,Input_Lieferant!$B$9:$B$158,-1),"",A995+1),A995),"")</f>
        <v>46</v>
      </c>
      <c r="B996" s="164"/>
      <c r="C996" s="158" t="str">
        <f t="shared" si="30"/>
        <v>001</v>
      </c>
      <c r="D996" s="164"/>
      <c r="E996" s="164"/>
      <c r="F996" s="164" t="str">
        <f>IF(A996&lt;&gt;"", _xlfn.IFNA(INDEX(Grunddaten!$A$9:$S$159,MATCH(A996,Input_Lieferant!$B$9:$B$158,0),MATCH(W996,Grunddaten!$A$8:$M$8,0)),""), "")&amp;""</f>
        <v>U</v>
      </c>
      <c r="G996" s="164"/>
      <c r="H996" s="164"/>
      <c r="I996" s="164"/>
      <c r="J996" s="164"/>
      <c r="K996" s="164"/>
      <c r="L996" s="164"/>
      <c r="M996" s="164"/>
      <c r="N996" s="164"/>
      <c r="O996" s="164"/>
      <c r="P996" s="164"/>
      <c r="Q996" s="164"/>
      <c r="R996" s="164"/>
      <c r="S996" s="164"/>
      <c r="T996" s="164"/>
      <c r="U996" s="164"/>
      <c r="V996" s="164"/>
      <c r="W996" s="164" t="str">
        <f t="shared" si="31"/>
        <v>V_UEBERSETZUNG</v>
      </c>
      <c r="X996" s="164"/>
      <c r="Y996" s="164"/>
      <c r="Z996" s="164"/>
      <c r="AA996" s="164"/>
      <c r="AB996" s="164"/>
      <c r="AC996" s="164"/>
      <c r="AD996" s="164"/>
      <c r="AE996" s="164"/>
      <c r="AF996" s="164"/>
      <c r="AG996" s="164"/>
      <c r="AH996" s="164"/>
    </row>
    <row r="997" spans="1:34" x14ac:dyDescent="0.4">
      <c r="A997" s="164">
        <f>IFERROR(IF(AND(A975=A976,A976=A977,A977=A978,A978=A979,A979=A980,A980=A981,A981=A982,A982=A983,A983=A984,A984=A985,A985=A986,A986=A987,A987=A988,A988=A989,A989=A990,A990=A991,A991=A992,A992=A993,A993=A994,A994=A995,A995=A996),IF(A996+1&gt;MATCH(0,Input_Lieferant!$B$9:$B$158,-1),"",A996+1),A996),"")</f>
        <v>46</v>
      </c>
      <c r="B997" s="164"/>
      <c r="C997" s="158" t="str">
        <f t="shared" si="30"/>
        <v>001</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V_KENNZIFFER</v>
      </c>
      <c r="X997" s="164"/>
      <c r="Y997" s="164"/>
      <c r="Z997" s="164"/>
      <c r="AA997" s="164"/>
      <c r="AB997" s="164"/>
      <c r="AC997" s="164"/>
      <c r="AD997" s="164"/>
      <c r="AE997" s="164"/>
      <c r="AF997" s="164"/>
      <c r="AG997" s="164"/>
      <c r="AH997" s="164"/>
    </row>
    <row r="998" spans="1:34" x14ac:dyDescent="0.4">
      <c r="A998" s="164">
        <f>IFERROR(IF(AND(A976=A977,A977=A978,A978=A979,A979=A980,A980=A981,A981=A982,A982=A983,A983=A984,A984=A985,A985=A986,A986=A987,A987=A988,A988=A989,A989=A990,A990=A991,A991=A992,A992=A993,A993=A994,A994=A995,A995=A996,A996=A997),IF(A997+1&gt;MATCH(0,Input_Lieferant!$B$9:$B$158,-1),"",A997+1),A997),"")</f>
        <v>46</v>
      </c>
      <c r="B998" s="164"/>
      <c r="C998" s="158" t="str">
        <f t="shared" si="30"/>
        <v>001</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V_NEXT_HIGHER</v>
      </c>
      <c r="X998" s="164"/>
      <c r="Y998" s="164"/>
      <c r="Z998" s="164"/>
      <c r="AA998" s="164"/>
      <c r="AB998" s="164"/>
      <c r="AC998" s="164"/>
      <c r="AD998" s="164"/>
      <c r="AE998" s="164"/>
      <c r="AF998" s="164"/>
      <c r="AG998" s="164"/>
      <c r="AH998" s="164"/>
    </row>
    <row r="999" spans="1:34" x14ac:dyDescent="0.4">
      <c r="A999" s="164">
        <f>IFERROR(IF(AND(A977=A978,A978=A979,A979=A980,A980=A981,A981=A982,A982=A983,A983=A984,A984=A985,A985=A986,A986=A987,A987=A988,A988=A989,A989=A990,A990=A991,A991=A992,A992=A993,A993=A994,A994=A995,A995=A996,A996=A997,A997=A998),IF(A998+1&gt;MATCH(0,Input_Lieferant!$B$9:$B$158,-1),"",A998+1),A998),"")</f>
        <v>46</v>
      </c>
      <c r="B999" s="164"/>
      <c r="C999" s="158" t="str">
        <f t="shared" si="30"/>
        <v>001</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V_ZERTFLUG</v>
      </c>
      <c r="X999" s="164"/>
      <c r="Y999" s="164"/>
      <c r="Z999" s="164"/>
      <c r="AA999" s="164"/>
      <c r="AB999" s="164"/>
      <c r="AC999" s="164"/>
      <c r="AD999" s="164"/>
      <c r="AE999" s="164"/>
      <c r="AF999" s="164"/>
      <c r="AG999" s="164"/>
      <c r="AH999" s="164"/>
    </row>
    <row r="1000" spans="1:34" x14ac:dyDescent="0.4">
      <c r="A1000" s="164">
        <f>IFERROR(IF(AND(A978=A979,A979=A980,A980=A981,A981=A982,A982=A983,A983=A984,A984=A985,A985=A986,A986=A987,A987=A988,A988=A989,A989=A990,A990=A991,A991=A992,A992=A993,A993=A994,A994=A995,A995=A996,A996=A997,A997=A998,A998=A999),IF(A999+1&gt;MATCH(0,Input_Lieferant!$B$9:$B$158,-1),"",A999+1),A999),"")</f>
        <v>46</v>
      </c>
      <c r="B1000" s="164"/>
      <c r="C1000" s="158" t="str">
        <f t="shared" si="30"/>
        <v>001</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V_APM</v>
      </c>
      <c r="X1000" s="164"/>
      <c r="Y1000" s="164"/>
      <c r="Z1000" s="164"/>
      <c r="AA1000" s="164"/>
      <c r="AB1000" s="164"/>
      <c r="AC1000" s="164"/>
      <c r="AD1000" s="164"/>
      <c r="AE1000" s="164"/>
      <c r="AF1000" s="164"/>
      <c r="AG1000" s="164"/>
      <c r="AH1000" s="164"/>
    </row>
    <row r="1001" spans="1:34" x14ac:dyDescent="0.4">
      <c r="A1001" s="164">
        <f>IFERROR(IF(AND(A979=A980,A980=A981,A981=A982,A982=A983,A983=A984,A984=A985,A985=A986,A986=A987,A987=A988,A988=A989,A989=A990,A990=A991,A991=A992,A992=A993,A993=A994,A994=A995,A995=A996,A996=A997,A997=A998,A998=A999,A999=A1000),IF(A1000+1&gt;MATCH(0,Input_Lieferant!$B$9:$B$158,-1),"",A1000+1),A1000),"")</f>
        <v>46</v>
      </c>
      <c r="B1001" s="164"/>
      <c r="C1001" s="158" t="str">
        <f t="shared" si="30"/>
        <v>001</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V_CHEOPS</v>
      </c>
      <c r="X1001" s="164"/>
      <c r="Y1001" s="164"/>
      <c r="Z1001" s="164"/>
      <c r="AA1001" s="164"/>
      <c r="AB1001" s="164"/>
      <c r="AC1001" s="164"/>
      <c r="AD1001" s="164"/>
      <c r="AE1001" s="164"/>
      <c r="AF1001" s="164"/>
      <c r="AG1001" s="164"/>
      <c r="AH1001" s="164"/>
    </row>
    <row r="1002" spans="1:34" x14ac:dyDescent="0.4">
      <c r="A1002" s="164">
        <f>IFERROR(IF(AND(A980=A981,A981=A982,A982=A983,A983=A984,A984=A985,A985=A986,A986=A987,A987=A988,A988=A989,A989=A990,A990=A991,A991=A992,A992=A993,A993=A994,A994=A995,A995=A996,A996=A997,A997=A998,A998=A999,A999=A1000,A1000=A1001),IF(A1001+1&gt;MATCH(0,Input_Lieferant!$B$9:$B$158,-1),"",A1001+1),A1001),"")</f>
        <v>46</v>
      </c>
      <c r="B1002" s="164"/>
      <c r="C1002" s="158" t="str">
        <f t="shared" si="30"/>
        <v>001</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V_SVSAA</v>
      </c>
      <c r="X1002" s="164"/>
      <c r="Y1002" s="164"/>
      <c r="Z1002" s="164"/>
      <c r="AA1002" s="164"/>
      <c r="AB1002" s="164"/>
      <c r="AC1002" s="164"/>
      <c r="AD1002" s="164"/>
      <c r="AE1002" s="164"/>
      <c r="AF1002" s="164"/>
      <c r="AG1002" s="164"/>
      <c r="AH1002" s="164"/>
    </row>
    <row r="1003" spans="1:34" x14ac:dyDescent="0.4">
      <c r="A1003" s="164">
        <f>IFERROR(IF(AND(A981=A982,A982=A983,A983=A984,A984=A985,A985=A986,A986=A987,A987=A988,A988=A989,A989=A990,A990=A991,A991=A992,A992=A993,A993=A994,A994=A995,A995=A996,A996=A997,A997=A998,A998=A999,A999=A1000,A1000=A1001,A1001=A1002),IF(A1002+1&gt;MATCH(0,Input_Lieferant!$B$9:$B$158,-1),"",A1002+1),A1002),"")</f>
        <v>46</v>
      </c>
      <c r="B1003" s="164"/>
      <c r="C1003" s="158" t="str">
        <f t="shared" si="30"/>
        <v>001</v>
      </c>
      <c r="D1003" s="164"/>
      <c r="E1003" s="164"/>
      <c r="F1003" s="164" t="str">
        <f>IF(A1003&lt;&gt;"", IFERROR(ROUND(INDEX(Input_Lieferant!$A$9:$AS$159,MATCH(A1003,Input_Lieferant!$B$9:$B$158,0),MATCH(W1003,Input_Lieferant!$A$8:$AS$8,0)),2),""), "")&amp;""</f>
        <v>200</v>
      </c>
      <c r="G1003" s="164"/>
      <c r="H1003" s="164"/>
      <c r="I1003" s="164"/>
      <c r="J1003" s="164"/>
      <c r="K1003" s="164"/>
      <c r="L1003" s="164"/>
      <c r="M1003" s="164"/>
      <c r="N1003" s="164"/>
      <c r="O1003" s="164"/>
      <c r="P1003" s="164"/>
      <c r="Q1003" s="164"/>
      <c r="R1003" s="164"/>
      <c r="S1003" s="164"/>
      <c r="T1003" s="164"/>
      <c r="U1003" s="164"/>
      <c r="V1003" s="164"/>
      <c r="W1003" s="164" t="str">
        <f t="shared" si="31"/>
        <v>V_BEWERTUNGSPREIS</v>
      </c>
      <c r="X1003" s="164"/>
      <c r="Y1003" s="164"/>
      <c r="Z1003" s="164"/>
      <c r="AA1003" s="164"/>
      <c r="AB1003" s="164"/>
      <c r="AC1003" s="164"/>
      <c r="AD1003" s="164"/>
      <c r="AE1003" s="164"/>
      <c r="AF1003" s="164"/>
      <c r="AG1003" s="164"/>
      <c r="AH1003" s="164"/>
    </row>
    <row r="1004" spans="1:34" x14ac:dyDescent="0.4">
      <c r="A1004" s="164">
        <f>IFERROR(IF(AND(A982=A983,A983=A984,A984=A985,A985=A986,A986=A987,A987=A988,A988=A989,A989=A990,A990=A991,A991=A992,A992=A993,A993=A994,A994=A995,A995=A996,A996=A997,A997=A998,A998=A999,A999=A1000,A1000=A1001,A1001=A1002,A1002=A1003),IF(A1003+1&gt;MATCH(0,Input_Lieferant!$B$9:$B$158,-1),"",A1003+1),A1003),"")</f>
        <v>46</v>
      </c>
      <c r="B1004" s="164"/>
      <c r="C1004" s="158" t="str">
        <f t="shared" si="30"/>
        <v>001</v>
      </c>
      <c r="D1004" s="164"/>
      <c r="E1004" s="164"/>
      <c r="F1004" s="164" t="str">
        <f>IF(A1004&lt;&gt;"", _xlfn.IFNA(INDEX(Input_Lieferant!$A$9:$AS$159,MATCH(A1004,Input_Lieferant!$B$9:$B$158,0),MATCH(W1004,Input_Lieferant!$A$8:$AS$8,0)),""), "")&amp;""</f>
        <v>CHF</v>
      </c>
      <c r="G1004" s="164"/>
      <c r="H1004" s="164"/>
      <c r="I1004" s="164"/>
      <c r="J1004" s="164"/>
      <c r="K1004" s="164"/>
      <c r="L1004" s="164"/>
      <c r="M1004" s="164"/>
      <c r="N1004" s="164"/>
      <c r="O1004" s="164"/>
      <c r="P1004" s="164"/>
      <c r="Q1004" s="164"/>
      <c r="R1004" s="164"/>
      <c r="S1004" s="164"/>
      <c r="T1004" s="164"/>
      <c r="U1004" s="164"/>
      <c r="V1004" s="164"/>
      <c r="W1004" s="164" t="str">
        <f t="shared" si="31"/>
        <v>V_WAEHRUNG</v>
      </c>
      <c r="X1004" s="164"/>
      <c r="Y1004" s="164"/>
      <c r="Z1004" s="164"/>
      <c r="AA1004" s="164"/>
      <c r="AB1004" s="164"/>
      <c r="AC1004" s="164"/>
      <c r="AD1004" s="164"/>
      <c r="AE1004" s="164"/>
      <c r="AF1004" s="164"/>
      <c r="AG1004" s="164"/>
      <c r="AH1004" s="164"/>
    </row>
    <row r="1005" spans="1:34" x14ac:dyDescent="0.4">
      <c r="A1005" s="164">
        <f>IFERROR(IF(AND(A983=A984,A984=A985,A985=A986,A986=A987,A987=A988,A988=A989,A989=A990,A990=A991,A991=A992,A992=A993,A993=A994,A994=A995,A995=A996,A996=A997,A997=A998,A998=A999,A999=A1000,A1000=A1001,A1001=A1002,A1002=A1003,A1003=A1004),IF(A1004+1&gt;MATCH(0,Input_Lieferant!$B$9:$B$158,-1),"",A1004+1),A1004),"")</f>
        <v>46</v>
      </c>
      <c r="B1005" s="164"/>
      <c r="C1005" s="158" t="str">
        <f t="shared" si="30"/>
        <v>001</v>
      </c>
      <c r="D1005" s="164"/>
      <c r="E1005" s="164"/>
      <c r="F1005" s="164" t="str">
        <f>IF(A1005&lt;&gt;"", _xlfn.IFNA(INDEX(Input_Lieferant!$A$9:$AS$159,MATCH(A1005,Input_Lieferant!$B$9:$B$158,0),MATCH(W1005,Input_Lieferant!$A$8:$AS$8,0)),""), "")&amp;""</f>
        <v>1</v>
      </c>
      <c r="G1005" s="164"/>
      <c r="H1005" s="164"/>
      <c r="I1005" s="164"/>
      <c r="J1005" s="164"/>
      <c r="K1005" s="164"/>
      <c r="L1005" s="164"/>
      <c r="M1005" s="164"/>
      <c r="N1005" s="164"/>
      <c r="O1005" s="164"/>
      <c r="P1005" s="164"/>
      <c r="Q1005" s="164"/>
      <c r="R1005" s="164"/>
      <c r="S1005" s="164"/>
      <c r="T1005" s="164"/>
      <c r="U1005" s="164"/>
      <c r="V1005" s="164"/>
      <c r="W1005" s="164" t="str">
        <f t="shared" si="31"/>
        <v>V_PREISEINHEIT</v>
      </c>
      <c r="X1005" s="164"/>
      <c r="Y1005" s="164"/>
      <c r="Z1005" s="164"/>
      <c r="AA1005" s="164"/>
      <c r="AB1005" s="164"/>
      <c r="AC1005" s="164"/>
      <c r="AD1005" s="164"/>
      <c r="AE1005" s="164"/>
      <c r="AF1005" s="164"/>
      <c r="AG1005" s="164"/>
      <c r="AH1005" s="164"/>
    </row>
    <row r="1006" spans="1:34" x14ac:dyDescent="0.4">
      <c r="A1006" s="164">
        <f>IFERROR(IF(AND(A984=A985,A985=A986,A986=A987,A987=A988,A988=A989,A989=A990,A990=A991,A991=A992,A992=A993,A993=A994,A994=A995,A995=A996,A996=A997,A997=A998,A998=A999,A999=A1000,A1000=A1001,A1001=A1002,A1002=A1003,A1003=A1004,A1004=A1005),IF(A1005+1&gt;MATCH(0,Input_Lieferant!$B$9:$B$158,-1),"",A1005+1),A1005),"")</f>
        <v>46</v>
      </c>
      <c r="B1006" s="164"/>
      <c r="C1006" s="158" t="str">
        <f t="shared" si="30"/>
        <v>001</v>
      </c>
      <c r="D1006" s="164"/>
      <c r="E1006" s="164"/>
      <c r="F1006" s="164">
        <f ca="1">IF(A1006&lt;&gt;"",NOW(),"")</f>
        <v>45712.652887037038</v>
      </c>
      <c r="G1006" s="164"/>
      <c r="H1006" s="164"/>
      <c r="I1006" s="164"/>
      <c r="J1006" s="164"/>
      <c r="K1006" s="164"/>
      <c r="L1006" s="164"/>
      <c r="M1006" s="164"/>
      <c r="N1006" s="164"/>
      <c r="O1006" s="164"/>
      <c r="P1006" s="164"/>
      <c r="Q1006" s="164"/>
      <c r="R1006" s="164"/>
      <c r="S1006" s="164"/>
      <c r="T1006" s="164"/>
      <c r="U1006" s="164"/>
      <c r="V1006" s="164"/>
      <c r="W1006" s="164" t="str">
        <f t="shared" si="31"/>
        <v>V_GUELTIGAB</v>
      </c>
      <c r="X1006" s="164"/>
      <c r="Y1006" s="164"/>
      <c r="Z1006" s="164"/>
      <c r="AA1006" s="164"/>
      <c r="AB1006" s="164"/>
      <c r="AC1006" s="164"/>
      <c r="AD1006" s="164"/>
      <c r="AE1006" s="164"/>
      <c r="AF1006" s="164"/>
      <c r="AG1006" s="164"/>
      <c r="AH1006" s="164"/>
    </row>
    <row r="1007" spans="1:34" x14ac:dyDescent="0.4">
      <c r="A1007" s="164">
        <f>IFERROR(IF(AND(A985=A986,A986=A987,A987=A988,A988=A989,A989=A990,A990=A991,A991=A992,A992=A993,A993=A994,A994=A995,A995=A996,A996=A997,A997=A998,A998=A999,A999=A1000,A1000=A1001,A1001=A1002,A1002=A1003,A1003=A1004,A1004=A1005,A1005=A1006),IF(A1006+1&gt;MATCH(0,Input_Lieferant!$B$9:$B$158,-1),"",A1006+1),A1006),"")</f>
        <v>46</v>
      </c>
      <c r="B1007" s="164"/>
      <c r="C1007" s="158" t="str">
        <f t="shared" si="30"/>
        <v>001</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V_MIET_RELEVANZ</v>
      </c>
      <c r="X1007" s="164"/>
      <c r="Y1007" s="164"/>
      <c r="Z1007" s="164"/>
      <c r="AA1007" s="164"/>
      <c r="AB1007" s="164"/>
      <c r="AC1007" s="164"/>
      <c r="AD1007" s="164"/>
      <c r="AE1007" s="164"/>
      <c r="AF1007" s="164"/>
      <c r="AG1007" s="164"/>
      <c r="AH1007" s="164"/>
    </row>
    <row r="1008" spans="1:34" x14ac:dyDescent="0.4">
      <c r="A1008" s="164">
        <f>IFERROR(IF(AND(A986=A987,A987=A988,A988=A989,A989=A990,A990=A991,A991=A992,A992=A993,A993=A994,A994=A995,A995=A996,A996=A997,A997=A998,A998=A999,A999=A1000,A1000=A1001,A1001=A1002,A1002=A1003,A1003=A1004,A1004=A1005,A1005=A1006,A1006=A1007),IF(A1007+1&gt;MATCH(0,Input_Lieferant!$B$9:$B$158,-1),"",A1007+1),A1007),"")</f>
        <v>46</v>
      </c>
      <c r="B1008" s="164"/>
      <c r="C1008" s="158" t="str">
        <f t="shared" si="30"/>
        <v>001</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V_NACHSCHUBKLASSE</v>
      </c>
      <c r="X1008" s="164"/>
      <c r="Y1008" s="164"/>
      <c r="Z1008" s="164"/>
      <c r="AA1008" s="164"/>
      <c r="AB1008" s="164"/>
      <c r="AC1008" s="164"/>
      <c r="AD1008" s="164"/>
      <c r="AE1008" s="164"/>
      <c r="AF1008" s="164"/>
      <c r="AG1008" s="164"/>
      <c r="AH1008" s="164"/>
    </row>
    <row r="1009" spans="1:34" x14ac:dyDescent="0.4">
      <c r="A1009" s="164">
        <f>IFERROR(IF(AND(A987=A988,A988=A989,A989=A990,A990=A991,A991=A992,A992=A993,A993=A994,A994=A995,A995=A996,A996=A997,A997=A998,A998=A999,A999=A1000,A1000=A1001,A1001=A1002,A1002=A1003,A1003=A1004,A1004=A1005,A1005=A1006,A1006=A1007,A1007=A1008),IF(A1008+1&gt;MATCH(0,Input_Lieferant!$B$9:$B$158,-1),"",A1008+1),A1008),"")</f>
        <v>46</v>
      </c>
      <c r="B1009" s="164"/>
      <c r="C1009" s="158" t="str">
        <f t="shared" si="30"/>
        <v>001</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V_LAGERFAEHIGKEIT</v>
      </c>
      <c r="X1009" s="164"/>
      <c r="Y1009" s="164"/>
      <c r="Z1009" s="164"/>
      <c r="AA1009" s="164"/>
      <c r="AB1009" s="164"/>
      <c r="AC1009" s="164"/>
      <c r="AD1009" s="164"/>
      <c r="AE1009" s="164"/>
      <c r="AF1009" s="164"/>
      <c r="AG1009" s="164"/>
      <c r="AH1009" s="164"/>
    </row>
    <row r="1010" spans="1:34" x14ac:dyDescent="0.4">
      <c r="A1010" s="164">
        <f>IFERROR(IF(AND(A988=A989,A989=A990,A990=A991,A991=A992,A992=A993,A993=A994,A994=A995,A995=A996,A996=A997,A997=A998,A998=A999,A999=A1000,A1000=A1001,A1001=A1002,A1002=A1003,A1003=A1004,A1004=A1005,A1005=A1006,A1006=A1007,A1007=A1008,A1008=A1009),IF(A1009+1&gt;MATCH(0,Input_Lieferant!$B$9:$B$158,-1),"",A1009+1),A1009),"")</f>
        <v>46</v>
      </c>
      <c r="B1010" s="164"/>
      <c r="C1010" s="158" t="str">
        <f t="shared" si="30"/>
        <v>001</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V_BETRIEBSMITTEL</v>
      </c>
      <c r="X1010" s="164"/>
      <c r="Y1010" s="164"/>
      <c r="Z1010" s="164"/>
      <c r="AA1010" s="164"/>
      <c r="AB1010" s="164"/>
      <c r="AC1010" s="164"/>
      <c r="AD1010" s="164"/>
      <c r="AE1010" s="164"/>
      <c r="AF1010" s="164"/>
      <c r="AG1010" s="164"/>
      <c r="AH1010" s="164"/>
    </row>
    <row r="1011" spans="1:34" x14ac:dyDescent="0.4">
      <c r="A1011" s="164">
        <f>IFERROR(IF(AND(A989=A990,A990=A991,A991=A992,A992=A993,A993=A994,A994=A995,A995=A996,A996=A997,A997=A998,A998=A999,A999=A1000,A1000=A1001,A1001=A1002,A1002=A1003,A1003=A1004,A1004=A1005,A1005=A1006,A1006=A1007,A1007=A1008,A1008=A1009,A1009=A1010),IF(A1010+1&gt;MATCH(0,Input_Lieferant!$B$9:$B$158,-1),"",A1010+1),A1010),"")</f>
        <v>46</v>
      </c>
      <c r="B1011" s="164"/>
      <c r="C1011" s="158" t="str">
        <f t="shared" si="30"/>
        <v>001</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V_SONDERBETRIEBSMITTEL_MKZ</v>
      </c>
      <c r="X1011" s="164"/>
      <c r="Y1011" s="164"/>
      <c r="Z1011" s="164"/>
      <c r="AA1011" s="164"/>
      <c r="AB1011" s="164"/>
      <c r="AC1011" s="164"/>
      <c r="AD1011" s="164"/>
      <c r="AE1011" s="164"/>
      <c r="AF1011" s="164"/>
      <c r="AG1011" s="164"/>
      <c r="AH1011" s="164"/>
    </row>
    <row r="1012" spans="1:34" x14ac:dyDescent="0.4">
      <c r="A1012" s="164">
        <f>IFERROR(IF(AND(A990=A991,A991=A992,A992=A993,A993=A994,A994=A995,A995=A996,A996=A997,A997=A998,A998=A999,A999=A1000,A1000=A1001,A1001=A1002,A1002=A1003,A1003=A1004,A1004=A1005,A1005=A1006,A1006=A1007,A1007=A1008,A1008=A1009,A1009=A1010,A1010=A1011),IF(A1011+1&gt;MATCH(0,Input_Lieferant!$B$9:$B$158,-1),"",A1011+1),A1011),"")</f>
        <v>46</v>
      </c>
      <c r="B1012" s="164"/>
      <c r="C1012" s="158" t="str">
        <f t="shared" si="30"/>
        <v>001</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V_SONDERBETRIEBSMITTEL_PRD</v>
      </c>
      <c r="X1012" s="164"/>
      <c r="Y1012" s="164"/>
      <c r="Z1012" s="164"/>
      <c r="AA1012" s="164"/>
      <c r="AB1012" s="164"/>
      <c r="AC1012" s="164"/>
      <c r="AD1012" s="164"/>
      <c r="AE1012" s="164"/>
      <c r="AF1012" s="164"/>
      <c r="AG1012" s="164"/>
      <c r="AH1012" s="164"/>
    </row>
    <row r="1013" spans="1:34" x14ac:dyDescent="0.4">
      <c r="A1013" s="164">
        <f>IFERROR(IF(AND(A991=A992,A992=A993,A993=A994,A994=A995,A995=A996,A996=A997,A997=A998,A998=A999,A999=A1000,A1000=A1001,A1001=A1002,A1002=A1003,A1003=A1004,A1004=A1005,A1005=A1006,A1006=A1007,A1007=A1008,A1008=A1009,A1009=A1010,A1010=A1011,A1011=A1012),IF(A1012+1&gt;MATCH(0,Input_Lieferant!$B$9:$B$158,-1),"",A1012+1),A1012),"")</f>
        <v>46</v>
      </c>
      <c r="B1013" s="164"/>
      <c r="C1013" s="158" t="str">
        <f t="shared" si="30"/>
        <v>001</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V_SONDERBETRIEBSMITTEL_TRP</v>
      </c>
      <c r="X1013" s="164"/>
      <c r="Y1013" s="164"/>
      <c r="Z1013" s="164"/>
      <c r="AA1013" s="164"/>
      <c r="AB1013" s="164"/>
      <c r="AC1013" s="164"/>
      <c r="AD1013" s="164"/>
      <c r="AE1013" s="164"/>
      <c r="AF1013" s="164"/>
      <c r="AG1013" s="164"/>
      <c r="AH1013" s="164"/>
    </row>
    <row r="1014" spans="1:34" x14ac:dyDescent="0.4">
      <c r="A1014" s="164">
        <f>IFERROR(IF(AND(A992=A993,A993=A994,A994=A995,A995=A996,A996=A997,A997=A998,A998=A999,A999=A1000,A1000=A1001,A1001=A1002,A1002=A1003,A1003=A1004,A1004=A1005,A1005=A1006,A1006=A1007,A1007=A1008,A1008=A1009,A1009=A1010,A1010=A1011,A1011=A1012,A1012=A1013),IF(A1013+1&gt;MATCH(0,Input_Lieferant!$B$9:$B$158,-1),"",A1013+1),A1013),"")</f>
        <v>47</v>
      </c>
      <c r="B1014" s="164"/>
      <c r="C1014" s="158" t="str">
        <f t="shared" si="30"/>
        <v>001</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V_A_NUMMER</v>
      </c>
      <c r="X1014" s="164"/>
      <c r="Y1014" s="164"/>
      <c r="Z1014" s="164"/>
      <c r="AA1014" s="164"/>
      <c r="AB1014" s="164"/>
      <c r="AC1014" s="164"/>
      <c r="AD1014" s="164"/>
      <c r="AE1014" s="164"/>
      <c r="AF1014" s="164"/>
      <c r="AG1014" s="164"/>
      <c r="AH1014" s="164"/>
    </row>
    <row r="1015" spans="1:34" x14ac:dyDescent="0.4">
      <c r="A1015" s="164">
        <f>IFERROR(IF(AND(A993=A994,A994=A995,A995=A996,A996=A997,A997=A998,A998=A999,A999=A1000,A1000=A1001,A1001=A1002,A1002=A1003,A1003=A1004,A1004=A1005,A1005=A1006,A1006=A1007,A1007=A1008,A1008=A1009,A1009=A1010,A1010=A1011,A1011=A1012,A1012=A1013,A1013=A1014),IF(A1014+1&gt;MATCH(0,Input_Lieferant!$B$9:$B$158,-1),"",A1014+1),A1014),"")</f>
        <v>47</v>
      </c>
      <c r="B1015" s="164"/>
      <c r="C1015" s="158" t="str">
        <f t="shared" si="30"/>
        <v>001</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V_REVFREMD</v>
      </c>
      <c r="X1015" s="164"/>
      <c r="Y1015" s="164"/>
      <c r="Z1015" s="164"/>
      <c r="AA1015" s="164"/>
      <c r="AB1015" s="164"/>
      <c r="AC1015" s="164"/>
      <c r="AD1015" s="164"/>
      <c r="AE1015" s="164"/>
      <c r="AF1015" s="164"/>
      <c r="AG1015" s="164"/>
      <c r="AH1015" s="164"/>
    </row>
    <row r="1016" spans="1:34" x14ac:dyDescent="0.4">
      <c r="A1016" s="164">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164"/>
      <c r="C1016" s="158" t="str">
        <f t="shared" si="30"/>
        <v>001</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V_REVEIGEN</v>
      </c>
      <c r="X1016" s="164"/>
      <c r="Y1016" s="164"/>
      <c r="Z1016" s="164"/>
      <c r="AA1016" s="164"/>
      <c r="AB1016" s="164"/>
      <c r="AC1016" s="164"/>
      <c r="AD1016" s="164"/>
      <c r="AE1016" s="164"/>
      <c r="AF1016" s="164"/>
      <c r="AG1016" s="164"/>
      <c r="AH1016" s="164"/>
    </row>
    <row r="1017" spans="1:34" x14ac:dyDescent="0.4">
      <c r="A1017" s="164">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164"/>
      <c r="C1017" s="158" t="str">
        <f t="shared" si="30"/>
        <v>001</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V_SYSTEMMANAGER</v>
      </c>
      <c r="X1017" s="164"/>
      <c r="Y1017" s="164"/>
      <c r="Z1017" s="164"/>
      <c r="AA1017" s="164"/>
      <c r="AB1017" s="164"/>
      <c r="AC1017" s="164"/>
      <c r="AD1017" s="164"/>
      <c r="AE1017" s="164"/>
      <c r="AF1017" s="164"/>
      <c r="AG1017" s="164"/>
      <c r="AH1017" s="164"/>
    </row>
    <row r="1018" spans="1:34" x14ac:dyDescent="0.4">
      <c r="A1018" s="164">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164"/>
      <c r="C1018" s="158" t="str">
        <f t="shared" si="30"/>
        <v>001</v>
      </c>
      <c r="D1018" s="164"/>
      <c r="E1018" s="164"/>
      <c r="F1018" s="164" t="str">
        <f>IF(A1018&lt;&gt;"", _xlfn.IFNA(INDEX(Grunddaten!$A$9:$S$159,MATCH(A1018,Input_Lieferant!$B$9:$B$158,0),MATCH(W1018,Grunddaten!$A$8:$M$8,0)),""), "")&amp;""</f>
        <v>U</v>
      </c>
      <c r="G1018" s="164"/>
      <c r="H1018" s="164"/>
      <c r="I1018" s="164"/>
      <c r="J1018" s="164"/>
      <c r="K1018" s="164"/>
      <c r="L1018" s="164"/>
      <c r="M1018" s="164"/>
      <c r="N1018" s="164"/>
      <c r="O1018" s="164"/>
      <c r="P1018" s="164"/>
      <c r="Q1018" s="164"/>
      <c r="R1018" s="164"/>
      <c r="S1018" s="164"/>
      <c r="T1018" s="164"/>
      <c r="U1018" s="164"/>
      <c r="V1018" s="164"/>
      <c r="W1018" s="164" t="str">
        <f t="shared" si="31"/>
        <v>V_UEBERSETZUNG</v>
      </c>
      <c r="X1018" s="164"/>
      <c r="Y1018" s="164"/>
      <c r="Z1018" s="164"/>
      <c r="AA1018" s="164"/>
      <c r="AB1018" s="164"/>
      <c r="AC1018" s="164"/>
      <c r="AD1018" s="164"/>
      <c r="AE1018" s="164"/>
      <c r="AF1018" s="164"/>
      <c r="AG1018" s="164"/>
      <c r="AH1018" s="164"/>
    </row>
    <row r="1019" spans="1:34" x14ac:dyDescent="0.4">
      <c r="A1019" s="164">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164"/>
      <c r="C1019" s="158" t="str">
        <f t="shared" si="30"/>
        <v>001</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V_KENNZIFFER</v>
      </c>
      <c r="X1019" s="164"/>
      <c r="Y1019" s="164"/>
      <c r="Z1019" s="164"/>
      <c r="AA1019" s="164"/>
      <c r="AB1019" s="164"/>
      <c r="AC1019" s="164"/>
      <c r="AD1019" s="164"/>
      <c r="AE1019" s="164"/>
      <c r="AF1019" s="164"/>
      <c r="AG1019" s="164"/>
      <c r="AH1019" s="164"/>
    </row>
    <row r="1020" spans="1:34" x14ac:dyDescent="0.4">
      <c r="A1020" s="164">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164"/>
      <c r="C1020" s="158" t="str">
        <f t="shared" si="30"/>
        <v>001</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V_NEXT_HIGHER</v>
      </c>
      <c r="X1020" s="164"/>
      <c r="Y1020" s="164"/>
      <c r="Z1020" s="164"/>
      <c r="AA1020" s="164"/>
      <c r="AB1020" s="164"/>
      <c r="AC1020" s="164"/>
      <c r="AD1020" s="164"/>
      <c r="AE1020" s="164"/>
      <c r="AF1020" s="164"/>
      <c r="AG1020" s="164"/>
      <c r="AH1020" s="164"/>
    </row>
    <row r="1021" spans="1:34" x14ac:dyDescent="0.4">
      <c r="A1021" s="164">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164"/>
      <c r="C1021" s="158" t="str">
        <f t="shared" si="30"/>
        <v>001</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V_ZERTFLUG</v>
      </c>
      <c r="X1021" s="164"/>
      <c r="Y1021" s="164"/>
      <c r="Z1021" s="164"/>
      <c r="AA1021" s="164"/>
      <c r="AB1021" s="164"/>
      <c r="AC1021" s="164"/>
      <c r="AD1021" s="164"/>
      <c r="AE1021" s="164"/>
      <c r="AF1021" s="164"/>
      <c r="AG1021" s="164"/>
      <c r="AH1021" s="164"/>
    </row>
    <row r="1022" spans="1:34" x14ac:dyDescent="0.4">
      <c r="A1022" s="164">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164"/>
      <c r="C1022" s="158" t="str">
        <f t="shared" si="30"/>
        <v>001</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V_APM</v>
      </c>
      <c r="X1022" s="164"/>
      <c r="Y1022" s="164"/>
      <c r="Z1022" s="164"/>
      <c r="AA1022" s="164"/>
      <c r="AB1022" s="164"/>
      <c r="AC1022" s="164"/>
      <c r="AD1022" s="164"/>
      <c r="AE1022" s="164"/>
      <c r="AF1022" s="164"/>
      <c r="AG1022" s="164"/>
      <c r="AH1022" s="164"/>
    </row>
    <row r="1023" spans="1:34" x14ac:dyDescent="0.4">
      <c r="A1023" s="164">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164"/>
      <c r="C1023" s="158" t="str">
        <f t="shared" si="30"/>
        <v>001</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V_CHEOPS</v>
      </c>
      <c r="X1023" s="164"/>
      <c r="Y1023" s="164"/>
      <c r="Z1023" s="164"/>
      <c r="AA1023" s="164"/>
      <c r="AB1023" s="164"/>
      <c r="AC1023" s="164"/>
      <c r="AD1023" s="164"/>
      <c r="AE1023" s="164"/>
      <c r="AF1023" s="164"/>
      <c r="AG1023" s="164"/>
      <c r="AH1023" s="164"/>
    </row>
    <row r="1024" spans="1:34" x14ac:dyDescent="0.4">
      <c r="A1024" s="164">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164"/>
      <c r="C1024" s="158" t="str">
        <f t="shared" si="30"/>
        <v>001</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V_SVSAA</v>
      </c>
      <c r="X1024" s="164"/>
      <c r="Y1024" s="164"/>
      <c r="Z1024" s="164"/>
      <c r="AA1024" s="164"/>
      <c r="AB1024" s="164"/>
      <c r="AC1024" s="164"/>
      <c r="AD1024" s="164"/>
      <c r="AE1024" s="164"/>
      <c r="AF1024" s="164"/>
      <c r="AG1024" s="164"/>
      <c r="AH1024" s="164"/>
    </row>
    <row r="1025" spans="1:34" x14ac:dyDescent="0.4">
      <c r="A1025" s="164">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164"/>
      <c r="C1025" s="158" t="str">
        <f t="shared" si="30"/>
        <v>001</v>
      </c>
      <c r="D1025" s="164"/>
      <c r="E1025" s="164"/>
      <c r="F1025" s="164" t="str">
        <f>IF(A1025&lt;&gt;"", IFERROR(ROUND(INDEX(Input_Lieferant!$A$9:$AS$159,MATCH(A1025,Input_Lieferant!$B$9:$B$158,0),MATCH(W1025,Input_Lieferant!$A$8:$AS$8,0)),2),""), "")&amp;""</f>
        <v>200</v>
      </c>
      <c r="G1025" s="164"/>
      <c r="H1025" s="164"/>
      <c r="I1025" s="164"/>
      <c r="J1025" s="164"/>
      <c r="K1025" s="164"/>
      <c r="L1025" s="164"/>
      <c r="M1025" s="164"/>
      <c r="N1025" s="164"/>
      <c r="O1025" s="164"/>
      <c r="P1025" s="164"/>
      <c r="Q1025" s="164"/>
      <c r="R1025" s="164"/>
      <c r="S1025" s="164"/>
      <c r="T1025" s="164"/>
      <c r="U1025" s="164"/>
      <c r="V1025" s="164"/>
      <c r="W1025" s="164" t="str">
        <f t="shared" si="31"/>
        <v>V_BEWERTUNGSPREIS</v>
      </c>
      <c r="X1025" s="164"/>
      <c r="Y1025" s="164"/>
      <c r="Z1025" s="164"/>
      <c r="AA1025" s="164"/>
      <c r="AB1025" s="164"/>
      <c r="AC1025" s="164"/>
      <c r="AD1025" s="164"/>
      <c r="AE1025" s="164"/>
      <c r="AF1025" s="164"/>
      <c r="AG1025" s="164"/>
      <c r="AH1025" s="164"/>
    </row>
    <row r="1026" spans="1:34" x14ac:dyDescent="0.4">
      <c r="A1026" s="164">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164"/>
      <c r="C1026" s="158" t="str">
        <f t="shared" ref="C1026:C1089" si="32">IF(A1026="","","001")</f>
        <v>001</v>
      </c>
      <c r="D1026" s="164"/>
      <c r="E1026" s="164"/>
      <c r="F1026" s="164" t="str">
        <f>IF(A1026&lt;&gt;"", _xlfn.IFNA(INDEX(Input_Lieferant!$A$9:$AS$159,MATCH(A1026,Input_Lieferant!$B$9:$B$158,0),MATCH(W1026,Input_Lieferant!$A$8:$AS$8,0)),""), "")&amp;""</f>
        <v>CHF</v>
      </c>
      <c r="G1026" s="164"/>
      <c r="H1026" s="164"/>
      <c r="I1026" s="164"/>
      <c r="J1026" s="164"/>
      <c r="K1026" s="164"/>
      <c r="L1026" s="164"/>
      <c r="M1026" s="164"/>
      <c r="N1026" s="164"/>
      <c r="O1026" s="164"/>
      <c r="P1026" s="164"/>
      <c r="Q1026" s="164"/>
      <c r="R1026" s="164"/>
      <c r="S1026" s="164"/>
      <c r="T1026" s="164"/>
      <c r="U1026" s="164"/>
      <c r="V1026" s="164"/>
      <c r="W1026" s="164" t="str">
        <f t="shared" si="31"/>
        <v>V_WAEHRUNG</v>
      </c>
      <c r="X1026" s="164"/>
      <c r="Y1026" s="164"/>
      <c r="Z1026" s="164"/>
      <c r="AA1026" s="164"/>
      <c r="AB1026" s="164"/>
      <c r="AC1026" s="164"/>
      <c r="AD1026" s="164"/>
      <c r="AE1026" s="164"/>
      <c r="AF1026" s="164"/>
      <c r="AG1026" s="164"/>
      <c r="AH1026" s="164"/>
    </row>
    <row r="1027" spans="1:34" x14ac:dyDescent="0.4">
      <c r="A1027" s="164">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164"/>
      <c r="C1027" s="158" t="str">
        <f t="shared" si="32"/>
        <v>001</v>
      </c>
      <c r="D1027" s="164"/>
      <c r="E1027" s="164"/>
      <c r="F1027" s="164" t="str">
        <f>IF(A1027&lt;&gt;"", _xlfn.IFNA(INDEX(Input_Lieferant!$A$9:$AS$159,MATCH(A1027,Input_Lieferant!$B$9:$B$158,0),MATCH(W1027,Input_Lieferant!$A$8:$AS$8,0)),""), "")&amp;""</f>
        <v>1</v>
      </c>
      <c r="G1027" s="164"/>
      <c r="H1027" s="164"/>
      <c r="I1027" s="164"/>
      <c r="J1027" s="164"/>
      <c r="K1027" s="164"/>
      <c r="L1027" s="164"/>
      <c r="M1027" s="164"/>
      <c r="N1027" s="164"/>
      <c r="O1027" s="164"/>
      <c r="P1027" s="164"/>
      <c r="Q1027" s="164"/>
      <c r="R1027" s="164"/>
      <c r="S1027" s="164"/>
      <c r="T1027" s="164"/>
      <c r="U1027" s="164"/>
      <c r="V1027" s="164"/>
      <c r="W1027" s="164" t="str">
        <f t="shared" si="31"/>
        <v>V_PREISEINHEIT</v>
      </c>
      <c r="X1027" s="164"/>
      <c r="Y1027" s="164"/>
      <c r="Z1027" s="164"/>
      <c r="AA1027" s="164"/>
      <c r="AB1027" s="164"/>
      <c r="AC1027" s="164"/>
      <c r="AD1027" s="164"/>
      <c r="AE1027" s="164"/>
      <c r="AF1027" s="164"/>
      <c r="AG1027" s="164"/>
      <c r="AH1027" s="164"/>
    </row>
    <row r="1028" spans="1:34" x14ac:dyDescent="0.4">
      <c r="A1028" s="164">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164"/>
      <c r="C1028" s="158" t="str">
        <f t="shared" si="32"/>
        <v>001</v>
      </c>
      <c r="D1028" s="164"/>
      <c r="E1028" s="164"/>
      <c r="F1028" s="164">
        <f ca="1">IF(A1028&lt;&gt;"",NOW(),"")</f>
        <v>45712.652887037038</v>
      </c>
      <c r="G1028" s="164"/>
      <c r="H1028" s="164"/>
      <c r="I1028" s="164"/>
      <c r="J1028" s="164"/>
      <c r="K1028" s="164"/>
      <c r="L1028" s="164"/>
      <c r="M1028" s="164"/>
      <c r="N1028" s="164"/>
      <c r="O1028" s="164"/>
      <c r="P1028" s="164"/>
      <c r="Q1028" s="164"/>
      <c r="R1028" s="164"/>
      <c r="S1028" s="164"/>
      <c r="T1028" s="164"/>
      <c r="U1028" s="164"/>
      <c r="V1028" s="164"/>
      <c r="W1028" s="164" t="str">
        <f t="shared" si="31"/>
        <v>V_GUELTIGAB</v>
      </c>
      <c r="X1028" s="164"/>
      <c r="Y1028" s="164"/>
      <c r="Z1028" s="164"/>
      <c r="AA1028" s="164"/>
      <c r="AB1028" s="164"/>
      <c r="AC1028" s="164"/>
      <c r="AD1028" s="164"/>
      <c r="AE1028" s="164"/>
      <c r="AF1028" s="164"/>
      <c r="AG1028" s="164"/>
      <c r="AH1028" s="164"/>
    </row>
    <row r="1029" spans="1:34" x14ac:dyDescent="0.4">
      <c r="A1029" s="164">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164"/>
      <c r="C1029" s="158" t="str">
        <f t="shared" si="32"/>
        <v>001</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V_MIET_RELEVANZ</v>
      </c>
      <c r="X1029" s="164"/>
      <c r="Y1029" s="164"/>
      <c r="Z1029" s="164"/>
      <c r="AA1029" s="164"/>
      <c r="AB1029" s="164"/>
      <c r="AC1029" s="164"/>
      <c r="AD1029" s="164"/>
      <c r="AE1029" s="164"/>
      <c r="AF1029" s="164"/>
      <c r="AG1029" s="164"/>
      <c r="AH1029" s="164"/>
    </row>
    <row r="1030" spans="1:34" x14ac:dyDescent="0.4">
      <c r="A1030" s="164">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164"/>
      <c r="C1030" s="158" t="str">
        <f t="shared" si="32"/>
        <v>001</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V_NACHSCHUBKLASSE</v>
      </c>
      <c r="X1030" s="164"/>
      <c r="Y1030" s="164"/>
      <c r="Z1030" s="164"/>
      <c r="AA1030" s="164"/>
      <c r="AB1030" s="164"/>
      <c r="AC1030" s="164"/>
      <c r="AD1030" s="164"/>
      <c r="AE1030" s="164"/>
      <c r="AF1030" s="164"/>
      <c r="AG1030" s="164"/>
      <c r="AH1030" s="164"/>
    </row>
    <row r="1031" spans="1:34" x14ac:dyDescent="0.4">
      <c r="A1031" s="164">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164"/>
      <c r="C1031" s="158" t="str">
        <f t="shared" si="32"/>
        <v>001</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V_LAGERFAEHIGKEIT</v>
      </c>
      <c r="X1031" s="164"/>
      <c r="Y1031" s="164"/>
      <c r="Z1031" s="164"/>
      <c r="AA1031" s="164"/>
      <c r="AB1031" s="164"/>
      <c r="AC1031" s="164"/>
      <c r="AD1031" s="164"/>
      <c r="AE1031" s="164"/>
      <c r="AF1031" s="164"/>
      <c r="AG1031" s="164"/>
      <c r="AH1031" s="164"/>
    </row>
    <row r="1032" spans="1:34" x14ac:dyDescent="0.4">
      <c r="A1032" s="164">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164"/>
      <c r="C1032" s="158" t="str">
        <f t="shared" si="32"/>
        <v>001</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V_BETRIEBSMITTEL</v>
      </c>
      <c r="X1032" s="164"/>
      <c r="Y1032" s="164"/>
      <c r="Z1032" s="164"/>
      <c r="AA1032" s="164"/>
      <c r="AB1032" s="164"/>
      <c r="AC1032" s="164"/>
      <c r="AD1032" s="164"/>
      <c r="AE1032" s="164"/>
      <c r="AF1032" s="164"/>
      <c r="AG1032" s="164"/>
      <c r="AH1032" s="164"/>
    </row>
    <row r="1033" spans="1:34" x14ac:dyDescent="0.4">
      <c r="A1033" s="164">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164"/>
      <c r="C1033" s="158" t="str">
        <f t="shared" si="32"/>
        <v>001</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V_SONDERBETRIEBSMITTEL_MKZ</v>
      </c>
      <c r="X1033" s="164"/>
      <c r="Y1033" s="164"/>
      <c r="Z1033" s="164"/>
      <c r="AA1033" s="164"/>
      <c r="AB1033" s="164"/>
      <c r="AC1033" s="164"/>
      <c r="AD1033" s="164"/>
      <c r="AE1033" s="164"/>
      <c r="AF1033" s="164"/>
      <c r="AG1033" s="164"/>
      <c r="AH1033" s="164"/>
    </row>
    <row r="1034" spans="1:34" x14ac:dyDescent="0.4">
      <c r="A1034" s="164">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164"/>
      <c r="C1034" s="158" t="str">
        <f t="shared" si="32"/>
        <v>001</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V_SONDERBETRIEBSMITTEL_PRD</v>
      </c>
      <c r="X1034" s="164"/>
      <c r="Y1034" s="164"/>
      <c r="Z1034" s="164"/>
      <c r="AA1034" s="164"/>
      <c r="AB1034" s="164"/>
      <c r="AC1034" s="164"/>
      <c r="AD1034" s="164"/>
      <c r="AE1034" s="164"/>
      <c r="AF1034" s="164"/>
      <c r="AG1034" s="164"/>
      <c r="AH1034" s="164"/>
    </row>
    <row r="1035" spans="1:34" x14ac:dyDescent="0.4">
      <c r="A1035" s="164">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164"/>
      <c r="C1035" s="158" t="str">
        <f t="shared" si="32"/>
        <v>001</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V_SONDERBETRIEBSMITTEL_TRP</v>
      </c>
      <c r="X1035" s="164"/>
      <c r="Y1035" s="164"/>
      <c r="Z1035" s="164"/>
      <c r="AA1035" s="164"/>
      <c r="AB1035" s="164"/>
      <c r="AC1035" s="164"/>
      <c r="AD1035" s="164"/>
      <c r="AE1035" s="164"/>
      <c r="AF1035" s="164"/>
      <c r="AG1035" s="164"/>
      <c r="AH1035" s="164"/>
    </row>
    <row r="1036" spans="1:34" x14ac:dyDescent="0.4">
      <c r="A1036" s="164">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164"/>
      <c r="C1036" s="158" t="str">
        <f t="shared" si="32"/>
        <v>001</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V_A_NUMMER</v>
      </c>
      <c r="X1036" s="164"/>
      <c r="Y1036" s="164"/>
      <c r="Z1036" s="164"/>
      <c r="AA1036" s="164"/>
      <c r="AB1036" s="164"/>
      <c r="AC1036" s="164"/>
      <c r="AD1036" s="164"/>
      <c r="AE1036" s="164"/>
      <c r="AF1036" s="164"/>
      <c r="AG1036" s="164"/>
      <c r="AH1036" s="164"/>
    </row>
    <row r="1037" spans="1:34" x14ac:dyDescent="0.4">
      <c r="A1037" s="164">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164"/>
      <c r="C1037" s="158" t="str">
        <f t="shared" si="32"/>
        <v>001</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V_REVFREMD</v>
      </c>
      <c r="X1037" s="164"/>
      <c r="Y1037" s="164"/>
      <c r="Z1037" s="164"/>
      <c r="AA1037" s="164"/>
      <c r="AB1037" s="164"/>
      <c r="AC1037" s="164"/>
      <c r="AD1037" s="164"/>
      <c r="AE1037" s="164"/>
      <c r="AF1037" s="164"/>
      <c r="AG1037" s="164"/>
      <c r="AH1037" s="164"/>
    </row>
    <row r="1038" spans="1:34" x14ac:dyDescent="0.4">
      <c r="A1038" s="164">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164"/>
      <c r="C1038" s="158" t="str">
        <f t="shared" si="32"/>
        <v>001</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V_REVEIGEN</v>
      </c>
      <c r="X1038" s="164"/>
      <c r="Y1038" s="164"/>
      <c r="Z1038" s="164"/>
      <c r="AA1038" s="164"/>
      <c r="AB1038" s="164"/>
      <c r="AC1038" s="164"/>
      <c r="AD1038" s="164"/>
      <c r="AE1038" s="164"/>
      <c r="AF1038" s="164"/>
      <c r="AG1038" s="164"/>
      <c r="AH1038" s="164"/>
    </row>
    <row r="1039" spans="1:34" x14ac:dyDescent="0.4">
      <c r="A1039" s="164">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164"/>
      <c r="C1039" s="158" t="str">
        <f t="shared" si="32"/>
        <v>001</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V_SYSTEMMANAGER</v>
      </c>
      <c r="X1039" s="164"/>
      <c r="Y1039" s="164"/>
      <c r="Z1039" s="164"/>
      <c r="AA1039" s="164"/>
      <c r="AB1039" s="164"/>
      <c r="AC1039" s="164"/>
      <c r="AD1039" s="164"/>
      <c r="AE1039" s="164"/>
      <c r="AF1039" s="164"/>
      <c r="AG1039" s="164"/>
      <c r="AH1039" s="164"/>
    </row>
    <row r="1040" spans="1:34" x14ac:dyDescent="0.4">
      <c r="A1040" s="164">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164"/>
      <c r="C1040" s="158" t="str">
        <f t="shared" si="32"/>
        <v>001</v>
      </c>
      <c r="D1040" s="164"/>
      <c r="E1040" s="164"/>
      <c r="F1040" s="164" t="str">
        <f>IF(A1040&lt;&gt;"", _xlfn.IFNA(INDEX(Grunddaten!$A$9:$S$159,MATCH(A1040,Input_Lieferant!$B$9:$B$158,0),MATCH(W1040,Grunddaten!$A$8:$M$8,0)),""), "")&amp;""</f>
        <v>U</v>
      </c>
      <c r="G1040" s="164"/>
      <c r="H1040" s="164"/>
      <c r="I1040" s="164"/>
      <c r="J1040" s="164"/>
      <c r="K1040" s="164"/>
      <c r="L1040" s="164"/>
      <c r="M1040" s="164"/>
      <c r="N1040" s="164"/>
      <c r="O1040" s="164"/>
      <c r="P1040" s="164"/>
      <c r="Q1040" s="164"/>
      <c r="R1040" s="164"/>
      <c r="S1040" s="164"/>
      <c r="T1040" s="164"/>
      <c r="U1040" s="164"/>
      <c r="V1040" s="164"/>
      <c r="W1040" s="164" t="str">
        <f t="shared" si="31"/>
        <v>V_UEBERSETZUNG</v>
      </c>
      <c r="X1040" s="164"/>
      <c r="Y1040" s="164"/>
      <c r="Z1040" s="164"/>
      <c r="AA1040" s="164"/>
      <c r="AB1040" s="164"/>
      <c r="AC1040" s="164"/>
      <c r="AD1040" s="164"/>
      <c r="AE1040" s="164"/>
      <c r="AF1040" s="164"/>
      <c r="AG1040" s="164"/>
      <c r="AH1040" s="164"/>
    </row>
    <row r="1041" spans="1:34" x14ac:dyDescent="0.4">
      <c r="A1041" s="164">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164"/>
      <c r="C1041" s="158" t="str">
        <f t="shared" si="32"/>
        <v>001</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V_KENNZIFFER</v>
      </c>
      <c r="X1041" s="164"/>
      <c r="Y1041" s="164"/>
      <c r="Z1041" s="164"/>
      <c r="AA1041" s="164"/>
      <c r="AB1041" s="164"/>
      <c r="AC1041" s="164"/>
      <c r="AD1041" s="164"/>
      <c r="AE1041" s="164"/>
      <c r="AF1041" s="164"/>
      <c r="AG1041" s="164"/>
      <c r="AH1041" s="164"/>
    </row>
    <row r="1042" spans="1:34" x14ac:dyDescent="0.4">
      <c r="A1042" s="164">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164"/>
      <c r="C1042" s="158" t="str">
        <f t="shared" si="32"/>
        <v>001</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V_NEXT_HIGHER</v>
      </c>
      <c r="X1042" s="164"/>
      <c r="Y1042" s="164"/>
      <c r="Z1042" s="164"/>
      <c r="AA1042" s="164"/>
      <c r="AB1042" s="164"/>
      <c r="AC1042" s="164"/>
      <c r="AD1042" s="164"/>
      <c r="AE1042" s="164"/>
      <c r="AF1042" s="164"/>
      <c r="AG1042" s="164"/>
      <c r="AH1042" s="164"/>
    </row>
    <row r="1043" spans="1:34" x14ac:dyDescent="0.4">
      <c r="A1043" s="164">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164"/>
      <c r="C1043" s="158" t="str">
        <f t="shared" si="32"/>
        <v>001</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V_ZERTFLUG</v>
      </c>
      <c r="X1043" s="164"/>
      <c r="Y1043" s="164"/>
      <c r="Z1043" s="164"/>
      <c r="AA1043" s="164"/>
      <c r="AB1043" s="164"/>
      <c r="AC1043" s="164"/>
      <c r="AD1043" s="164"/>
      <c r="AE1043" s="164"/>
      <c r="AF1043" s="164"/>
      <c r="AG1043" s="164"/>
      <c r="AH1043" s="164"/>
    </row>
    <row r="1044" spans="1:34" x14ac:dyDescent="0.4">
      <c r="A1044" s="164">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164"/>
      <c r="C1044" s="158" t="str">
        <f t="shared" si="32"/>
        <v>001</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V_APM</v>
      </c>
      <c r="X1044" s="164"/>
      <c r="Y1044" s="164"/>
      <c r="Z1044" s="164"/>
      <c r="AA1044" s="164"/>
      <c r="AB1044" s="164"/>
      <c r="AC1044" s="164"/>
      <c r="AD1044" s="164"/>
      <c r="AE1044" s="164"/>
      <c r="AF1044" s="164"/>
      <c r="AG1044" s="164"/>
      <c r="AH1044" s="164"/>
    </row>
    <row r="1045" spans="1:34" x14ac:dyDescent="0.4">
      <c r="A1045" s="164">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164"/>
      <c r="C1045" s="158" t="str">
        <f t="shared" si="32"/>
        <v>001</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V_CHEOPS</v>
      </c>
      <c r="X1045" s="164"/>
      <c r="Y1045" s="164"/>
      <c r="Z1045" s="164"/>
      <c r="AA1045" s="164"/>
      <c r="AB1045" s="164"/>
      <c r="AC1045" s="164"/>
      <c r="AD1045" s="164"/>
      <c r="AE1045" s="164"/>
      <c r="AF1045" s="164"/>
      <c r="AG1045" s="164"/>
      <c r="AH1045" s="164"/>
    </row>
    <row r="1046" spans="1:34" x14ac:dyDescent="0.4">
      <c r="A1046" s="164">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164"/>
      <c r="C1046" s="158" t="str">
        <f t="shared" si="32"/>
        <v>001</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V_SVSAA</v>
      </c>
      <c r="X1046" s="164"/>
      <c r="Y1046" s="164"/>
      <c r="Z1046" s="164"/>
      <c r="AA1046" s="164"/>
      <c r="AB1046" s="164"/>
      <c r="AC1046" s="164"/>
      <c r="AD1046" s="164"/>
      <c r="AE1046" s="164"/>
      <c r="AF1046" s="164"/>
      <c r="AG1046" s="164"/>
      <c r="AH1046" s="164"/>
    </row>
    <row r="1047" spans="1:34" x14ac:dyDescent="0.4">
      <c r="A1047" s="164">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164"/>
      <c r="C1047" s="158" t="str">
        <f t="shared" si="32"/>
        <v>001</v>
      </c>
      <c r="D1047" s="164"/>
      <c r="E1047" s="164"/>
      <c r="F1047" s="164" t="str">
        <f>IF(A1047&lt;&gt;"", IFERROR(ROUND(INDEX(Input_Lieferant!$A$9:$AS$159,MATCH(A1047,Input_Lieferant!$B$9:$B$158,0),MATCH(W1047,Input_Lieferant!$A$8:$AS$8,0)),2),""), "")&amp;""</f>
        <v>200</v>
      </c>
      <c r="G1047" s="164"/>
      <c r="H1047" s="164"/>
      <c r="I1047" s="164"/>
      <c r="J1047" s="164"/>
      <c r="K1047" s="164"/>
      <c r="L1047" s="164"/>
      <c r="M1047" s="164"/>
      <c r="N1047" s="164"/>
      <c r="O1047" s="164"/>
      <c r="P1047" s="164"/>
      <c r="Q1047" s="164"/>
      <c r="R1047" s="164"/>
      <c r="S1047" s="164"/>
      <c r="T1047" s="164"/>
      <c r="U1047" s="164"/>
      <c r="V1047" s="164"/>
      <c r="W1047" s="164" t="str">
        <f t="shared" si="31"/>
        <v>V_BEWERTUNGSPREIS</v>
      </c>
      <c r="X1047" s="164"/>
      <c r="Y1047" s="164"/>
      <c r="Z1047" s="164"/>
      <c r="AA1047" s="164"/>
      <c r="AB1047" s="164"/>
      <c r="AC1047" s="164"/>
      <c r="AD1047" s="164"/>
      <c r="AE1047" s="164"/>
      <c r="AF1047" s="164"/>
      <c r="AG1047" s="164"/>
      <c r="AH1047" s="164"/>
    </row>
    <row r="1048" spans="1:34" x14ac:dyDescent="0.4">
      <c r="A1048" s="164">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164"/>
      <c r="C1048" s="158" t="str">
        <f t="shared" si="32"/>
        <v>001</v>
      </c>
      <c r="D1048" s="164"/>
      <c r="E1048" s="164"/>
      <c r="F1048" s="164" t="str">
        <f>IF(A1048&lt;&gt;"", _xlfn.IFNA(INDEX(Input_Lieferant!$A$9:$AS$159,MATCH(A1048,Input_Lieferant!$B$9:$B$158,0),MATCH(W1048,Input_Lieferant!$A$8:$AS$8,0)),""), "")&amp;""</f>
        <v>CHF</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V_WAEHRUNG</v>
      </c>
      <c r="X1048" s="164"/>
      <c r="Y1048" s="164"/>
      <c r="Z1048" s="164"/>
      <c r="AA1048" s="164"/>
      <c r="AB1048" s="164"/>
      <c r="AC1048" s="164"/>
      <c r="AD1048" s="164"/>
      <c r="AE1048" s="164"/>
      <c r="AF1048" s="164"/>
      <c r="AG1048" s="164"/>
      <c r="AH1048" s="164"/>
    </row>
    <row r="1049" spans="1:34" x14ac:dyDescent="0.4">
      <c r="A1049" s="164">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164"/>
      <c r="C1049" s="158" t="str">
        <f t="shared" si="32"/>
        <v>001</v>
      </c>
      <c r="D1049" s="164"/>
      <c r="E1049" s="164"/>
      <c r="F1049" s="164" t="str">
        <f>IF(A1049&lt;&gt;"", _xlfn.IFNA(INDEX(Input_Lieferant!$A$9:$AS$159,MATCH(A1049,Input_Lieferant!$B$9:$B$158,0),MATCH(W1049,Input_Lieferant!$A$8:$AS$8,0)),""), "")&amp;""</f>
        <v>1</v>
      </c>
      <c r="G1049" s="164"/>
      <c r="H1049" s="164"/>
      <c r="I1049" s="164"/>
      <c r="J1049" s="164"/>
      <c r="K1049" s="164"/>
      <c r="L1049" s="164"/>
      <c r="M1049" s="164"/>
      <c r="N1049" s="164"/>
      <c r="O1049" s="164"/>
      <c r="P1049" s="164"/>
      <c r="Q1049" s="164"/>
      <c r="R1049" s="164"/>
      <c r="S1049" s="164"/>
      <c r="T1049" s="164"/>
      <c r="U1049" s="164"/>
      <c r="V1049" s="164"/>
      <c r="W1049" s="164" t="str">
        <f t="shared" si="33"/>
        <v>V_PREISEINHEIT</v>
      </c>
      <c r="X1049" s="164"/>
      <c r="Y1049" s="164"/>
      <c r="Z1049" s="164"/>
      <c r="AA1049" s="164"/>
      <c r="AB1049" s="164"/>
      <c r="AC1049" s="164"/>
      <c r="AD1049" s="164"/>
      <c r="AE1049" s="164"/>
      <c r="AF1049" s="164"/>
      <c r="AG1049" s="164"/>
      <c r="AH1049" s="164"/>
    </row>
    <row r="1050" spans="1:34" x14ac:dyDescent="0.4">
      <c r="A1050" s="164">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164"/>
      <c r="C1050" s="158" t="str">
        <f t="shared" si="32"/>
        <v>001</v>
      </c>
      <c r="D1050" s="164"/>
      <c r="E1050" s="164"/>
      <c r="F1050" s="164">
        <f ca="1">IF(A1050&lt;&gt;"",NOW(),"")</f>
        <v>45712.652887037038</v>
      </c>
      <c r="G1050" s="164"/>
      <c r="H1050" s="164"/>
      <c r="I1050" s="164"/>
      <c r="J1050" s="164"/>
      <c r="K1050" s="164"/>
      <c r="L1050" s="164"/>
      <c r="M1050" s="164"/>
      <c r="N1050" s="164"/>
      <c r="O1050" s="164"/>
      <c r="P1050" s="164"/>
      <c r="Q1050" s="164"/>
      <c r="R1050" s="164"/>
      <c r="S1050" s="164"/>
      <c r="T1050" s="164"/>
      <c r="U1050" s="164"/>
      <c r="V1050" s="164"/>
      <c r="W1050" s="164" t="str">
        <f t="shared" si="33"/>
        <v>V_GUELTIGAB</v>
      </c>
      <c r="X1050" s="164"/>
      <c r="Y1050" s="164"/>
      <c r="Z1050" s="164"/>
      <c r="AA1050" s="164"/>
      <c r="AB1050" s="164"/>
      <c r="AC1050" s="164"/>
      <c r="AD1050" s="164"/>
      <c r="AE1050" s="164"/>
      <c r="AF1050" s="164"/>
      <c r="AG1050" s="164"/>
      <c r="AH1050" s="164"/>
    </row>
    <row r="1051" spans="1:34" x14ac:dyDescent="0.4">
      <c r="A1051" s="164">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164"/>
      <c r="C1051" s="158" t="str">
        <f t="shared" si="32"/>
        <v>001</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V_MIET_RELEVANZ</v>
      </c>
      <c r="X1051" s="164"/>
      <c r="Y1051" s="164"/>
      <c r="Z1051" s="164"/>
      <c r="AA1051" s="164"/>
      <c r="AB1051" s="164"/>
      <c r="AC1051" s="164"/>
      <c r="AD1051" s="164"/>
      <c r="AE1051" s="164"/>
      <c r="AF1051" s="164"/>
      <c r="AG1051" s="164"/>
      <c r="AH1051" s="164"/>
    </row>
    <row r="1052" spans="1:34" x14ac:dyDescent="0.4">
      <c r="A1052" s="164">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164"/>
      <c r="C1052" s="158" t="str">
        <f t="shared" si="32"/>
        <v>001</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V_NACHSCHUBKLASSE</v>
      </c>
      <c r="X1052" s="164"/>
      <c r="Y1052" s="164"/>
      <c r="Z1052" s="164"/>
      <c r="AA1052" s="164"/>
      <c r="AB1052" s="164"/>
      <c r="AC1052" s="164"/>
      <c r="AD1052" s="164"/>
      <c r="AE1052" s="164"/>
      <c r="AF1052" s="164"/>
      <c r="AG1052" s="164"/>
      <c r="AH1052" s="164"/>
    </row>
    <row r="1053" spans="1:34" x14ac:dyDescent="0.4">
      <c r="A1053" s="164">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164"/>
      <c r="C1053" s="158" t="str">
        <f t="shared" si="32"/>
        <v>001</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V_LAGERFAEHIGKEIT</v>
      </c>
      <c r="X1053" s="164"/>
      <c r="Y1053" s="164"/>
      <c r="Z1053" s="164"/>
      <c r="AA1053" s="164"/>
      <c r="AB1053" s="164"/>
      <c r="AC1053" s="164"/>
      <c r="AD1053" s="164"/>
      <c r="AE1053" s="164"/>
      <c r="AF1053" s="164"/>
      <c r="AG1053" s="164"/>
      <c r="AH1053" s="164"/>
    </row>
    <row r="1054" spans="1:34" x14ac:dyDescent="0.4">
      <c r="A1054" s="164">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164"/>
      <c r="C1054" s="158" t="str">
        <f t="shared" si="32"/>
        <v>001</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V_BETRIEBSMITTEL</v>
      </c>
      <c r="X1054" s="164"/>
      <c r="Y1054" s="164"/>
      <c r="Z1054" s="164"/>
      <c r="AA1054" s="164"/>
      <c r="AB1054" s="164"/>
      <c r="AC1054" s="164"/>
      <c r="AD1054" s="164"/>
      <c r="AE1054" s="164"/>
      <c r="AF1054" s="164"/>
      <c r="AG1054" s="164"/>
      <c r="AH1054" s="164"/>
    </row>
    <row r="1055" spans="1:34" x14ac:dyDescent="0.4">
      <c r="A1055" s="164">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164"/>
      <c r="C1055" s="158" t="str">
        <f t="shared" si="32"/>
        <v>001</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V_SONDERBETRIEBSMITTEL_MKZ</v>
      </c>
      <c r="X1055" s="164"/>
      <c r="Y1055" s="164"/>
      <c r="Z1055" s="164"/>
      <c r="AA1055" s="164"/>
      <c r="AB1055" s="164"/>
      <c r="AC1055" s="164"/>
      <c r="AD1055" s="164"/>
      <c r="AE1055" s="164"/>
      <c r="AF1055" s="164"/>
      <c r="AG1055" s="164"/>
      <c r="AH1055" s="164"/>
    </row>
    <row r="1056" spans="1:34" x14ac:dyDescent="0.4">
      <c r="A1056" s="164">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164"/>
      <c r="C1056" s="158" t="str">
        <f t="shared" si="32"/>
        <v>001</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V_SONDERBETRIEBSMITTEL_PRD</v>
      </c>
      <c r="X1056" s="164"/>
      <c r="Y1056" s="164"/>
      <c r="Z1056" s="164"/>
      <c r="AA1056" s="164"/>
      <c r="AB1056" s="164"/>
      <c r="AC1056" s="164"/>
      <c r="AD1056" s="164"/>
      <c r="AE1056" s="164"/>
      <c r="AF1056" s="164"/>
      <c r="AG1056" s="164"/>
      <c r="AH1056" s="164"/>
    </row>
    <row r="1057" spans="1:34" x14ac:dyDescent="0.4">
      <c r="A1057" s="164">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164"/>
      <c r="C1057" s="158" t="str">
        <f t="shared" si="32"/>
        <v>001</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V_SONDERBETRIEBSMITTEL_TRP</v>
      </c>
      <c r="X1057" s="164"/>
      <c r="Y1057" s="164"/>
      <c r="Z1057" s="164"/>
      <c r="AA1057" s="164"/>
      <c r="AB1057" s="164"/>
      <c r="AC1057" s="164"/>
      <c r="AD1057" s="164"/>
      <c r="AE1057" s="164"/>
      <c r="AF1057" s="164"/>
      <c r="AG1057" s="164"/>
      <c r="AH1057" s="164"/>
    </row>
    <row r="1058" spans="1:34" x14ac:dyDescent="0.4">
      <c r="A1058" s="164">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164"/>
      <c r="C1058" s="158" t="str">
        <f t="shared" si="32"/>
        <v>001</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V_A_NUMMER</v>
      </c>
      <c r="X1058" s="164"/>
      <c r="Y1058" s="164"/>
      <c r="Z1058" s="164"/>
      <c r="AA1058" s="164"/>
      <c r="AB1058" s="164"/>
      <c r="AC1058" s="164"/>
      <c r="AD1058" s="164"/>
      <c r="AE1058" s="164"/>
      <c r="AF1058" s="164"/>
      <c r="AG1058" s="164"/>
      <c r="AH1058" s="164"/>
    </row>
    <row r="1059" spans="1:34" x14ac:dyDescent="0.4">
      <c r="A1059" s="164">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164"/>
      <c r="C1059" s="158" t="str">
        <f t="shared" si="32"/>
        <v>001</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V_REVFREMD</v>
      </c>
      <c r="X1059" s="164"/>
      <c r="Y1059" s="164"/>
      <c r="Z1059" s="164"/>
      <c r="AA1059" s="164"/>
      <c r="AB1059" s="164"/>
      <c r="AC1059" s="164"/>
      <c r="AD1059" s="164"/>
      <c r="AE1059" s="164"/>
      <c r="AF1059" s="164"/>
      <c r="AG1059" s="164"/>
      <c r="AH1059" s="164"/>
    </row>
    <row r="1060" spans="1:34" x14ac:dyDescent="0.4">
      <c r="A1060" s="164">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164"/>
      <c r="C1060" s="158" t="str">
        <f t="shared" si="32"/>
        <v>001</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V_REVEIGEN</v>
      </c>
      <c r="X1060" s="164"/>
      <c r="Y1060" s="164"/>
      <c r="Z1060" s="164"/>
      <c r="AA1060" s="164"/>
      <c r="AB1060" s="164"/>
      <c r="AC1060" s="164"/>
      <c r="AD1060" s="164"/>
      <c r="AE1060" s="164"/>
      <c r="AF1060" s="164"/>
      <c r="AG1060" s="164"/>
      <c r="AH1060" s="164"/>
    </row>
    <row r="1061" spans="1:34" x14ac:dyDescent="0.4">
      <c r="A1061" s="164">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164"/>
      <c r="C1061" s="158" t="str">
        <f t="shared" si="32"/>
        <v>001</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V_SYSTEMMANAGER</v>
      </c>
      <c r="X1061" s="164"/>
      <c r="Y1061" s="164"/>
      <c r="Z1061" s="164"/>
      <c r="AA1061" s="164"/>
      <c r="AB1061" s="164"/>
      <c r="AC1061" s="164"/>
      <c r="AD1061" s="164"/>
      <c r="AE1061" s="164"/>
      <c r="AF1061" s="164"/>
      <c r="AG1061" s="164"/>
      <c r="AH1061" s="164"/>
    </row>
    <row r="1062" spans="1:34" x14ac:dyDescent="0.4">
      <c r="A1062" s="164">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164"/>
      <c r="C1062" s="158" t="str">
        <f t="shared" si="32"/>
        <v>001</v>
      </c>
      <c r="D1062" s="164"/>
      <c r="E1062" s="164"/>
      <c r="F1062" s="164" t="str">
        <f>IF(A1062&lt;&gt;"", _xlfn.IFNA(INDEX(Grunddaten!$A$9:$S$159,MATCH(A1062,Input_Lieferant!$B$9:$B$158,0),MATCH(W1062,Grunddaten!$A$8:$M$8,0)),""), "")&amp;""</f>
        <v>U</v>
      </c>
      <c r="G1062" s="164"/>
      <c r="H1062" s="164"/>
      <c r="I1062" s="164"/>
      <c r="J1062" s="164"/>
      <c r="K1062" s="164"/>
      <c r="L1062" s="164"/>
      <c r="M1062" s="164"/>
      <c r="N1062" s="164"/>
      <c r="O1062" s="164"/>
      <c r="P1062" s="164"/>
      <c r="Q1062" s="164"/>
      <c r="R1062" s="164"/>
      <c r="S1062" s="164"/>
      <c r="T1062" s="164"/>
      <c r="U1062" s="164"/>
      <c r="V1062" s="164"/>
      <c r="W1062" s="164" t="str">
        <f t="shared" si="33"/>
        <v>V_UEBERSETZUNG</v>
      </c>
      <c r="X1062" s="164"/>
      <c r="Y1062" s="164"/>
      <c r="Z1062" s="164"/>
      <c r="AA1062" s="164"/>
      <c r="AB1062" s="164"/>
      <c r="AC1062" s="164"/>
      <c r="AD1062" s="164"/>
      <c r="AE1062" s="164"/>
      <c r="AF1062" s="164"/>
      <c r="AG1062" s="164"/>
      <c r="AH1062" s="164"/>
    </row>
    <row r="1063" spans="1:34" x14ac:dyDescent="0.4">
      <c r="A1063" s="164">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164"/>
      <c r="C1063" s="158" t="str">
        <f t="shared" si="32"/>
        <v>001</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V_KENNZIFFER</v>
      </c>
      <c r="X1063" s="164"/>
      <c r="Y1063" s="164"/>
      <c r="Z1063" s="164"/>
      <c r="AA1063" s="164"/>
      <c r="AB1063" s="164"/>
      <c r="AC1063" s="164"/>
      <c r="AD1063" s="164"/>
      <c r="AE1063" s="164"/>
      <c r="AF1063" s="164"/>
      <c r="AG1063" s="164"/>
      <c r="AH1063" s="164"/>
    </row>
    <row r="1064" spans="1:34" x14ac:dyDescent="0.4">
      <c r="A1064" s="164">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164"/>
      <c r="C1064" s="158" t="str">
        <f t="shared" si="32"/>
        <v>001</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V_NEXT_HIGHER</v>
      </c>
      <c r="X1064" s="164"/>
      <c r="Y1064" s="164"/>
      <c r="Z1064" s="164"/>
      <c r="AA1064" s="164"/>
      <c r="AB1064" s="164"/>
      <c r="AC1064" s="164"/>
      <c r="AD1064" s="164"/>
      <c r="AE1064" s="164"/>
      <c r="AF1064" s="164"/>
      <c r="AG1064" s="164"/>
      <c r="AH1064" s="164"/>
    </row>
    <row r="1065" spans="1:34" x14ac:dyDescent="0.4">
      <c r="A1065" s="164">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164"/>
      <c r="C1065" s="158" t="str">
        <f t="shared" si="32"/>
        <v>001</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V_ZERTFLUG</v>
      </c>
      <c r="X1065" s="164"/>
      <c r="Y1065" s="164"/>
      <c r="Z1065" s="164"/>
      <c r="AA1065" s="164"/>
      <c r="AB1065" s="164"/>
      <c r="AC1065" s="164"/>
      <c r="AD1065" s="164"/>
      <c r="AE1065" s="164"/>
      <c r="AF1065" s="164"/>
      <c r="AG1065" s="164"/>
      <c r="AH1065" s="164"/>
    </row>
    <row r="1066" spans="1:34" x14ac:dyDescent="0.4">
      <c r="A1066" s="164">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164"/>
      <c r="C1066" s="158" t="str">
        <f t="shared" si="32"/>
        <v>001</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V_APM</v>
      </c>
      <c r="X1066" s="164"/>
      <c r="Y1066" s="164"/>
      <c r="Z1066" s="164"/>
      <c r="AA1066" s="164"/>
      <c r="AB1066" s="164"/>
      <c r="AC1066" s="164"/>
      <c r="AD1066" s="164"/>
      <c r="AE1066" s="164"/>
      <c r="AF1066" s="164"/>
      <c r="AG1066" s="164"/>
      <c r="AH1066" s="164"/>
    </row>
    <row r="1067" spans="1:34" x14ac:dyDescent="0.4">
      <c r="A1067" s="164">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164"/>
      <c r="C1067" s="158" t="str">
        <f t="shared" si="32"/>
        <v>001</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V_CHEOPS</v>
      </c>
      <c r="X1067" s="164"/>
      <c r="Y1067" s="164"/>
      <c r="Z1067" s="164"/>
      <c r="AA1067" s="164"/>
      <c r="AB1067" s="164"/>
      <c r="AC1067" s="164"/>
      <c r="AD1067" s="164"/>
      <c r="AE1067" s="164"/>
      <c r="AF1067" s="164"/>
      <c r="AG1067" s="164"/>
      <c r="AH1067" s="164"/>
    </row>
    <row r="1068" spans="1:34" x14ac:dyDescent="0.4">
      <c r="A1068" s="164">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164"/>
      <c r="C1068" s="158" t="str">
        <f t="shared" si="32"/>
        <v>001</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V_SVSAA</v>
      </c>
      <c r="X1068" s="164"/>
      <c r="Y1068" s="164"/>
      <c r="Z1068" s="164"/>
      <c r="AA1068" s="164"/>
      <c r="AB1068" s="164"/>
      <c r="AC1068" s="164"/>
      <c r="AD1068" s="164"/>
      <c r="AE1068" s="164"/>
      <c r="AF1068" s="164"/>
      <c r="AG1068" s="164"/>
      <c r="AH1068" s="164"/>
    </row>
    <row r="1069" spans="1:34" x14ac:dyDescent="0.4">
      <c r="A1069" s="164">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164"/>
      <c r="C1069" s="158" t="str">
        <f t="shared" si="32"/>
        <v>001</v>
      </c>
      <c r="D1069" s="164"/>
      <c r="E1069" s="164"/>
      <c r="F1069" s="164" t="str">
        <f>IF(A1069&lt;&gt;"", IFERROR(ROUND(INDEX(Input_Lieferant!$A$9:$AS$159,MATCH(A1069,Input_Lieferant!$B$9:$B$158,0),MATCH(W1069,Input_Lieferant!$A$8:$AS$8,0)),2),""), "")&amp;""</f>
        <v>200</v>
      </c>
      <c r="G1069" s="164"/>
      <c r="H1069" s="164"/>
      <c r="I1069" s="164"/>
      <c r="J1069" s="164"/>
      <c r="K1069" s="164"/>
      <c r="L1069" s="164"/>
      <c r="M1069" s="164"/>
      <c r="N1069" s="164"/>
      <c r="O1069" s="164"/>
      <c r="P1069" s="164"/>
      <c r="Q1069" s="164"/>
      <c r="R1069" s="164"/>
      <c r="S1069" s="164"/>
      <c r="T1069" s="164"/>
      <c r="U1069" s="164"/>
      <c r="V1069" s="164"/>
      <c r="W1069" s="164" t="str">
        <f t="shared" si="33"/>
        <v>V_BEWERTUNGSPREIS</v>
      </c>
      <c r="X1069" s="164"/>
      <c r="Y1069" s="164"/>
      <c r="Z1069" s="164"/>
      <c r="AA1069" s="164"/>
      <c r="AB1069" s="164"/>
      <c r="AC1069" s="164"/>
      <c r="AD1069" s="164"/>
      <c r="AE1069" s="164"/>
      <c r="AF1069" s="164"/>
      <c r="AG1069" s="164"/>
      <c r="AH1069" s="164"/>
    </row>
    <row r="1070" spans="1:34" x14ac:dyDescent="0.4">
      <c r="A1070" s="164">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164"/>
      <c r="C1070" s="158" t="str">
        <f t="shared" si="32"/>
        <v>001</v>
      </c>
      <c r="D1070" s="164"/>
      <c r="E1070" s="164"/>
      <c r="F1070" s="164" t="str">
        <f>IF(A1070&lt;&gt;"", _xlfn.IFNA(INDEX(Input_Lieferant!$A$9:$AS$159,MATCH(A1070,Input_Lieferant!$B$9:$B$158,0),MATCH(W1070,Input_Lieferant!$A$8:$AS$8,0)),""), "")&amp;""</f>
        <v>CHF</v>
      </c>
      <c r="G1070" s="164"/>
      <c r="H1070" s="164"/>
      <c r="I1070" s="164"/>
      <c r="J1070" s="164"/>
      <c r="K1070" s="164"/>
      <c r="L1070" s="164"/>
      <c r="M1070" s="164"/>
      <c r="N1070" s="164"/>
      <c r="O1070" s="164"/>
      <c r="P1070" s="164"/>
      <c r="Q1070" s="164"/>
      <c r="R1070" s="164"/>
      <c r="S1070" s="164"/>
      <c r="T1070" s="164"/>
      <c r="U1070" s="164"/>
      <c r="V1070" s="164"/>
      <c r="W1070" s="164" t="str">
        <f t="shared" si="33"/>
        <v>V_WAEHRUNG</v>
      </c>
      <c r="X1070" s="164"/>
      <c r="Y1070" s="164"/>
      <c r="Z1070" s="164"/>
      <c r="AA1070" s="164"/>
      <c r="AB1070" s="164"/>
      <c r="AC1070" s="164"/>
      <c r="AD1070" s="164"/>
      <c r="AE1070" s="164"/>
      <c r="AF1070" s="164"/>
      <c r="AG1070" s="164"/>
      <c r="AH1070" s="164"/>
    </row>
    <row r="1071" spans="1:34" x14ac:dyDescent="0.4">
      <c r="A1071" s="164">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164"/>
      <c r="C1071" s="158" t="str">
        <f t="shared" si="32"/>
        <v>001</v>
      </c>
      <c r="D1071" s="164"/>
      <c r="E1071" s="164"/>
      <c r="F1071" s="164" t="str">
        <f>IF(A1071&lt;&gt;"", _xlfn.IFNA(INDEX(Input_Lieferant!$A$9:$AS$159,MATCH(A1071,Input_Lieferant!$B$9:$B$158,0),MATCH(W1071,Input_Lieferant!$A$8:$AS$8,0)),""), "")&amp;""</f>
        <v>1</v>
      </c>
      <c r="G1071" s="164"/>
      <c r="H1071" s="164"/>
      <c r="I1071" s="164"/>
      <c r="J1071" s="164"/>
      <c r="K1071" s="164"/>
      <c r="L1071" s="164"/>
      <c r="M1071" s="164"/>
      <c r="N1071" s="164"/>
      <c r="O1071" s="164"/>
      <c r="P1071" s="164"/>
      <c r="Q1071" s="164"/>
      <c r="R1071" s="164"/>
      <c r="S1071" s="164"/>
      <c r="T1071" s="164"/>
      <c r="U1071" s="164"/>
      <c r="V1071" s="164"/>
      <c r="W1071" s="164" t="str">
        <f t="shared" si="33"/>
        <v>V_PREISEINHEIT</v>
      </c>
      <c r="X1071" s="164"/>
      <c r="Y1071" s="164"/>
      <c r="Z1071" s="164"/>
      <c r="AA1071" s="164"/>
      <c r="AB1071" s="164"/>
      <c r="AC1071" s="164"/>
      <c r="AD1071" s="164"/>
      <c r="AE1071" s="164"/>
      <c r="AF1071" s="164"/>
      <c r="AG1071" s="164"/>
      <c r="AH1071" s="164"/>
    </row>
    <row r="1072" spans="1:34" x14ac:dyDescent="0.4">
      <c r="A1072" s="164">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164"/>
      <c r="C1072" s="158" t="str">
        <f t="shared" si="32"/>
        <v>001</v>
      </c>
      <c r="D1072" s="164"/>
      <c r="E1072" s="164"/>
      <c r="F1072" s="164">
        <f ca="1">IF(A1072&lt;&gt;"",NOW(),"")</f>
        <v>45712.652887037038</v>
      </c>
      <c r="G1072" s="164"/>
      <c r="H1072" s="164"/>
      <c r="I1072" s="164"/>
      <c r="J1072" s="164"/>
      <c r="K1072" s="164"/>
      <c r="L1072" s="164"/>
      <c r="M1072" s="164"/>
      <c r="N1072" s="164"/>
      <c r="O1072" s="164"/>
      <c r="P1072" s="164"/>
      <c r="Q1072" s="164"/>
      <c r="R1072" s="164"/>
      <c r="S1072" s="164"/>
      <c r="T1072" s="164"/>
      <c r="U1072" s="164"/>
      <c r="V1072" s="164"/>
      <c r="W1072" s="164" t="str">
        <f t="shared" si="33"/>
        <v>V_GUELTIGAB</v>
      </c>
      <c r="X1072" s="164"/>
      <c r="Y1072" s="164"/>
      <c r="Z1072" s="164"/>
      <c r="AA1072" s="164"/>
      <c r="AB1072" s="164"/>
      <c r="AC1072" s="164"/>
      <c r="AD1072" s="164"/>
      <c r="AE1072" s="164"/>
      <c r="AF1072" s="164"/>
      <c r="AG1072" s="164"/>
      <c r="AH1072" s="164"/>
    </row>
    <row r="1073" spans="1:34" x14ac:dyDescent="0.4">
      <c r="A1073" s="164">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164"/>
      <c r="C1073" s="158" t="str">
        <f t="shared" si="32"/>
        <v>001</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V_MIET_RELEVANZ</v>
      </c>
      <c r="X1073" s="164"/>
      <c r="Y1073" s="164"/>
      <c r="Z1073" s="164"/>
      <c r="AA1073" s="164"/>
      <c r="AB1073" s="164"/>
      <c r="AC1073" s="164"/>
      <c r="AD1073" s="164"/>
      <c r="AE1073" s="164"/>
      <c r="AF1073" s="164"/>
      <c r="AG1073" s="164"/>
      <c r="AH1073" s="164"/>
    </row>
    <row r="1074" spans="1:34" x14ac:dyDescent="0.4">
      <c r="A1074" s="164">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164"/>
      <c r="C1074" s="158" t="str">
        <f t="shared" si="32"/>
        <v>001</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V_NACHSCHUBKLASSE</v>
      </c>
      <c r="X1074" s="164"/>
      <c r="Y1074" s="164"/>
      <c r="Z1074" s="164"/>
      <c r="AA1074" s="164"/>
      <c r="AB1074" s="164"/>
      <c r="AC1074" s="164"/>
      <c r="AD1074" s="164"/>
      <c r="AE1074" s="164"/>
      <c r="AF1074" s="164"/>
      <c r="AG1074" s="164"/>
      <c r="AH1074" s="164"/>
    </row>
    <row r="1075" spans="1:34" x14ac:dyDescent="0.4">
      <c r="A1075" s="164">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164"/>
      <c r="C1075" s="158" t="str">
        <f t="shared" si="32"/>
        <v>001</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V_LAGERFAEHIGKEIT</v>
      </c>
      <c r="X1075" s="164"/>
      <c r="Y1075" s="164"/>
      <c r="Z1075" s="164"/>
      <c r="AA1075" s="164"/>
      <c r="AB1075" s="164"/>
      <c r="AC1075" s="164"/>
      <c r="AD1075" s="164"/>
      <c r="AE1075" s="164"/>
      <c r="AF1075" s="164"/>
      <c r="AG1075" s="164"/>
      <c r="AH1075" s="164"/>
    </row>
    <row r="1076" spans="1:34" x14ac:dyDescent="0.4">
      <c r="A1076" s="164">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164"/>
      <c r="C1076" s="158" t="str">
        <f t="shared" si="32"/>
        <v>001</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V_BETRIEBSMITTEL</v>
      </c>
      <c r="X1076" s="164"/>
      <c r="Y1076" s="164"/>
      <c r="Z1076" s="164"/>
      <c r="AA1076" s="164"/>
      <c r="AB1076" s="164"/>
      <c r="AC1076" s="164"/>
      <c r="AD1076" s="164"/>
      <c r="AE1076" s="164"/>
      <c r="AF1076" s="164"/>
      <c r="AG1076" s="164"/>
      <c r="AH1076" s="164"/>
    </row>
    <row r="1077" spans="1:34" x14ac:dyDescent="0.4">
      <c r="A1077" s="164">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164"/>
      <c r="C1077" s="158" t="str">
        <f t="shared" si="32"/>
        <v>001</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V_SONDERBETRIEBSMITTEL_MKZ</v>
      </c>
      <c r="X1077" s="164"/>
      <c r="Y1077" s="164"/>
      <c r="Z1077" s="164"/>
      <c r="AA1077" s="164"/>
      <c r="AB1077" s="164"/>
      <c r="AC1077" s="164"/>
      <c r="AD1077" s="164"/>
      <c r="AE1077" s="164"/>
      <c r="AF1077" s="164"/>
      <c r="AG1077" s="164"/>
      <c r="AH1077" s="164"/>
    </row>
    <row r="1078" spans="1:34" x14ac:dyDescent="0.4">
      <c r="A1078" s="164">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164"/>
      <c r="C1078" s="158" t="str">
        <f t="shared" si="32"/>
        <v>001</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V_SONDERBETRIEBSMITTEL_PRD</v>
      </c>
      <c r="X1078" s="164"/>
      <c r="Y1078" s="164"/>
      <c r="Z1078" s="164"/>
      <c r="AA1078" s="164"/>
      <c r="AB1078" s="164"/>
      <c r="AC1078" s="164"/>
      <c r="AD1078" s="164"/>
      <c r="AE1078" s="164"/>
      <c r="AF1078" s="164"/>
      <c r="AG1078" s="164"/>
      <c r="AH1078" s="164"/>
    </row>
    <row r="1079" spans="1:34" x14ac:dyDescent="0.4">
      <c r="A1079" s="164">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164"/>
      <c r="C1079" s="158" t="str">
        <f t="shared" si="32"/>
        <v>001</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V_SONDERBETRIEBSMITTEL_TRP</v>
      </c>
      <c r="X1079" s="164"/>
      <c r="Y1079" s="164"/>
      <c r="Z1079" s="164"/>
      <c r="AA1079" s="164"/>
      <c r="AB1079" s="164"/>
      <c r="AC1079" s="164"/>
      <c r="AD1079" s="164"/>
      <c r="AE1079" s="164"/>
      <c r="AF1079" s="164"/>
      <c r="AG1079" s="164"/>
      <c r="AH1079" s="164"/>
    </row>
    <row r="1080" spans="1:34" x14ac:dyDescent="0.4">
      <c r="A1080" s="164">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164"/>
      <c r="C1080" s="158" t="str">
        <f t="shared" si="32"/>
        <v>001</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V_A_NUMMER</v>
      </c>
      <c r="X1080" s="164"/>
      <c r="Y1080" s="164"/>
      <c r="Z1080" s="164"/>
      <c r="AA1080" s="164"/>
      <c r="AB1080" s="164"/>
      <c r="AC1080" s="164"/>
      <c r="AD1080" s="164"/>
      <c r="AE1080" s="164"/>
      <c r="AF1080" s="164"/>
      <c r="AG1080" s="164"/>
      <c r="AH1080" s="164"/>
    </row>
    <row r="1081" spans="1:34" x14ac:dyDescent="0.4">
      <c r="A1081" s="164">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164"/>
      <c r="C1081" s="158" t="str">
        <f t="shared" si="32"/>
        <v>001</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V_REVFREMD</v>
      </c>
      <c r="X1081" s="164"/>
      <c r="Y1081" s="164"/>
      <c r="Z1081" s="164"/>
      <c r="AA1081" s="164"/>
      <c r="AB1081" s="164"/>
      <c r="AC1081" s="164"/>
      <c r="AD1081" s="164"/>
      <c r="AE1081" s="164"/>
      <c r="AF1081" s="164"/>
      <c r="AG1081" s="164"/>
      <c r="AH1081" s="164"/>
    </row>
    <row r="1082" spans="1:34" x14ac:dyDescent="0.4">
      <c r="A1082" s="164">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164"/>
      <c r="C1082" s="158" t="str">
        <f t="shared" si="32"/>
        <v>001</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V_REVEIGEN</v>
      </c>
      <c r="X1082" s="164"/>
      <c r="Y1082" s="164"/>
      <c r="Z1082" s="164"/>
      <c r="AA1082" s="164"/>
      <c r="AB1082" s="164"/>
      <c r="AC1082" s="164"/>
      <c r="AD1082" s="164"/>
      <c r="AE1082" s="164"/>
      <c r="AF1082" s="164"/>
      <c r="AG1082" s="164"/>
      <c r="AH1082" s="164"/>
    </row>
    <row r="1083" spans="1:34" x14ac:dyDescent="0.4">
      <c r="A1083" s="164">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164"/>
      <c r="C1083" s="158" t="str">
        <f t="shared" si="32"/>
        <v>001</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V_SYSTEMMANAGER</v>
      </c>
      <c r="X1083" s="164"/>
      <c r="Y1083" s="164"/>
      <c r="Z1083" s="164"/>
      <c r="AA1083" s="164"/>
      <c r="AB1083" s="164"/>
      <c r="AC1083" s="164"/>
      <c r="AD1083" s="164"/>
      <c r="AE1083" s="164"/>
      <c r="AF1083" s="164"/>
      <c r="AG1083" s="164"/>
      <c r="AH1083" s="164"/>
    </row>
    <row r="1084" spans="1:34" x14ac:dyDescent="0.4">
      <c r="A1084" s="164">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164"/>
      <c r="C1084" s="158" t="str">
        <f t="shared" si="32"/>
        <v>001</v>
      </c>
      <c r="D1084" s="164"/>
      <c r="E1084" s="164"/>
      <c r="F1084" s="164" t="str">
        <f>IF(A1084&lt;&gt;"", _xlfn.IFNA(INDEX(Grunddaten!$A$9:$S$159,MATCH(A1084,Input_Lieferant!$B$9:$B$158,0),MATCH(W1084,Grunddaten!$A$8:$M$8,0)),""), "")&amp;""</f>
        <v>U</v>
      </c>
      <c r="G1084" s="164"/>
      <c r="H1084" s="164"/>
      <c r="I1084" s="164"/>
      <c r="J1084" s="164"/>
      <c r="K1084" s="164"/>
      <c r="L1084" s="164"/>
      <c r="M1084" s="164"/>
      <c r="N1084" s="164"/>
      <c r="O1084" s="164"/>
      <c r="P1084" s="164"/>
      <c r="Q1084" s="164"/>
      <c r="R1084" s="164"/>
      <c r="S1084" s="164"/>
      <c r="T1084" s="164"/>
      <c r="U1084" s="164"/>
      <c r="V1084" s="164"/>
      <c r="W1084" s="164" t="str">
        <f t="shared" si="33"/>
        <v>V_UEBERSETZUNG</v>
      </c>
      <c r="X1084" s="164"/>
      <c r="Y1084" s="164"/>
      <c r="Z1084" s="164"/>
      <c r="AA1084" s="164"/>
      <c r="AB1084" s="164"/>
      <c r="AC1084" s="164"/>
      <c r="AD1084" s="164"/>
      <c r="AE1084" s="164"/>
      <c r="AF1084" s="164"/>
      <c r="AG1084" s="164"/>
      <c r="AH1084" s="164"/>
    </row>
    <row r="1085" spans="1:34" x14ac:dyDescent="0.4">
      <c r="A1085" s="164">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164"/>
      <c r="C1085" s="158" t="str">
        <f t="shared" si="32"/>
        <v>001</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V_KENNZIFFER</v>
      </c>
      <c r="X1085" s="164"/>
      <c r="Y1085" s="164"/>
      <c r="Z1085" s="164"/>
      <c r="AA1085" s="164"/>
      <c r="AB1085" s="164"/>
      <c r="AC1085" s="164"/>
      <c r="AD1085" s="164"/>
      <c r="AE1085" s="164"/>
      <c r="AF1085" s="164"/>
      <c r="AG1085" s="164"/>
      <c r="AH1085" s="164"/>
    </row>
    <row r="1086" spans="1:34" x14ac:dyDescent="0.4">
      <c r="A1086" s="164">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164"/>
      <c r="C1086" s="158" t="str">
        <f t="shared" si="32"/>
        <v>001</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V_NEXT_HIGHER</v>
      </c>
      <c r="X1086" s="164"/>
      <c r="Y1086" s="164"/>
      <c r="Z1086" s="164"/>
      <c r="AA1086" s="164"/>
      <c r="AB1086" s="164"/>
      <c r="AC1086" s="164"/>
      <c r="AD1086" s="164"/>
      <c r="AE1086" s="164"/>
      <c r="AF1086" s="164"/>
      <c r="AG1086" s="164"/>
      <c r="AH1086" s="164"/>
    </row>
    <row r="1087" spans="1:34" x14ac:dyDescent="0.4">
      <c r="A1087" s="164">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164"/>
      <c r="C1087" s="158" t="str">
        <f t="shared" si="32"/>
        <v>001</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V_ZERTFLUG</v>
      </c>
      <c r="X1087" s="164"/>
      <c r="Y1087" s="164"/>
      <c r="Z1087" s="164"/>
      <c r="AA1087" s="164"/>
      <c r="AB1087" s="164"/>
      <c r="AC1087" s="164"/>
      <c r="AD1087" s="164"/>
      <c r="AE1087" s="164"/>
      <c r="AF1087" s="164"/>
      <c r="AG1087" s="164"/>
      <c r="AH1087" s="164"/>
    </row>
    <row r="1088" spans="1:34" x14ac:dyDescent="0.4">
      <c r="A1088" s="164">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164"/>
      <c r="C1088" s="158" t="str">
        <f t="shared" si="32"/>
        <v>001</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V_APM</v>
      </c>
      <c r="X1088" s="164"/>
      <c r="Y1088" s="164"/>
      <c r="Z1088" s="164"/>
      <c r="AA1088" s="164"/>
      <c r="AB1088" s="164"/>
      <c r="AC1088" s="164"/>
      <c r="AD1088" s="164"/>
      <c r="AE1088" s="164"/>
      <c r="AF1088" s="164"/>
      <c r="AG1088" s="164"/>
      <c r="AH1088" s="164"/>
    </row>
    <row r="1089" spans="1:34" x14ac:dyDescent="0.4">
      <c r="A1089" s="164">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164"/>
      <c r="C1089" s="158" t="str">
        <f t="shared" si="32"/>
        <v>001</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V_CHEOPS</v>
      </c>
      <c r="X1089" s="164"/>
      <c r="Y1089" s="164"/>
      <c r="Z1089" s="164"/>
      <c r="AA1089" s="164"/>
      <c r="AB1089" s="164"/>
      <c r="AC1089" s="164"/>
      <c r="AD1089" s="164"/>
      <c r="AE1089" s="164"/>
      <c r="AF1089" s="164"/>
      <c r="AG1089" s="164"/>
      <c r="AH1089" s="164"/>
    </row>
    <row r="1090" spans="1:34" x14ac:dyDescent="0.4">
      <c r="A1090" s="164">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164"/>
      <c r="C1090" s="158" t="str">
        <f t="shared" ref="C1090:C1153" si="34">IF(A1090="","","001")</f>
        <v>001</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V_SVSAA</v>
      </c>
      <c r="X1090" s="164"/>
      <c r="Y1090" s="164"/>
      <c r="Z1090" s="164"/>
      <c r="AA1090" s="164"/>
      <c r="AB1090" s="164"/>
      <c r="AC1090" s="164"/>
      <c r="AD1090" s="164"/>
      <c r="AE1090" s="164"/>
      <c r="AF1090" s="164"/>
      <c r="AG1090" s="164"/>
      <c r="AH1090" s="164"/>
    </row>
    <row r="1091" spans="1:34" x14ac:dyDescent="0.4">
      <c r="A1091" s="164">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164"/>
      <c r="C1091" s="158" t="str">
        <f t="shared" si="34"/>
        <v>001</v>
      </c>
      <c r="D1091" s="164"/>
      <c r="E1091" s="164"/>
      <c r="F1091" s="164" t="str">
        <f>IF(A1091&lt;&gt;"", IFERROR(ROUND(INDEX(Input_Lieferant!$A$9:$AS$159,MATCH(A1091,Input_Lieferant!$B$9:$B$158,0),MATCH(W1091,Input_Lieferant!$A$8:$AS$8,0)),2),""), "")&amp;""</f>
        <v>200</v>
      </c>
      <c r="G1091" s="164"/>
      <c r="H1091" s="164"/>
      <c r="I1091" s="164"/>
      <c r="J1091" s="164"/>
      <c r="K1091" s="164"/>
      <c r="L1091" s="164"/>
      <c r="M1091" s="164"/>
      <c r="N1091" s="164"/>
      <c r="O1091" s="164"/>
      <c r="P1091" s="164"/>
      <c r="Q1091" s="164"/>
      <c r="R1091" s="164"/>
      <c r="S1091" s="164"/>
      <c r="T1091" s="164"/>
      <c r="U1091" s="164"/>
      <c r="V1091" s="164"/>
      <c r="W1091" s="164" t="str">
        <f t="shared" si="33"/>
        <v>V_BEWERTUNGSPREIS</v>
      </c>
      <c r="X1091" s="164"/>
      <c r="Y1091" s="164"/>
      <c r="Z1091" s="164"/>
      <c r="AA1091" s="164"/>
      <c r="AB1091" s="164"/>
      <c r="AC1091" s="164"/>
      <c r="AD1091" s="164"/>
      <c r="AE1091" s="164"/>
      <c r="AF1091" s="164"/>
      <c r="AG1091" s="164"/>
      <c r="AH1091" s="164"/>
    </row>
    <row r="1092" spans="1:34" x14ac:dyDescent="0.4">
      <c r="A1092" s="164">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164"/>
      <c r="C1092" s="158" t="str">
        <f t="shared" si="34"/>
        <v>001</v>
      </c>
      <c r="D1092" s="164"/>
      <c r="E1092" s="164"/>
      <c r="F1092" s="164" t="str">
        <f>IF(A1092&lt;&gt;"", _xlfn.IFNA(INDEX(Input_Lieferant!$A$9:$AS$159,MATCH(A1092,Input_Lieferant!$B$9:$B$158,0),MATCH(W1092,Input_Lieferant!$A$8:$AS$8,0)),""), "")&amp;""</f>
        <v>CHF</v>
      </c>
      <c r="G1092" s="164"/>
      <c r="H1092" s="164"/>
      <c r="I1092" s="164"/>
      <c r="J1092" s="164"/>
      <c r="K1092" s="164"/>
      <c r="L1092" s="164"/>
      <c r="M1092" s="164"/>
      <c r="N1092" s="164"/>
      <c r="O1092" s="164"/>
      <c r="P1092" s="164"/>
      <c r="Q1092" s="164"/>
      <c r="R1092" s="164"/>
      <c r="S1092" s="164"/>
      <c r="T1092" s="164"/>
      <c r="U1092" s="164"/>
      <c r="V1092" s="164"/>
      <c r="W1092" s="164" t="str">
        <f t="shared" si="33"/>
        <v>V_WAEHRUNG</v>
      </c>
      <c r="X1092" s="164"/>
      <c r="Y1092" s="164"/>
      <c r="Z1092" s="164"/>
      <c r="AA1092" s="164"/>
      <c r="AB1092" s="164"/>
      <c r="AC1092" s="164"/>
      <c r="AD1092" s="164"/>
      <c r="AE1092" s="164"/>
      <c r="AF1092" s="164"/>
      <c r="AG1092" s="164"/>
      <c r="AH1092" s="164"/>
    </row>
    <row r="1093" spans="1:34" x14ac:dyDescent="0.4">
      <c r="A1093" s="164">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164"/>
      <c r="C1093" s="158" t="str">
        <f t="shared" si="34"/>
        <v>001</v>
      </c>
      <c r="D1093" s="164"/>
      <c r="E1093" s="164"/>
      <c r="F1093" s="164" t="str">
        <f>IF(A1093&lt;&gt;"", _xlfn.IFNA(INDEX(Input_Lieferant!$A$9:$AS$159,MATCH(A1093,Input_Lieferant!$B$9:$B$158,0),MATCH(W1093,Input_Lieferant!$A$8:$AS$8,0)),""), "")&amp;""</f>
        <v>1</v>
      </c>
      <c r="G1093" s="164"/>
      <c r="H1093" s="164"/>
      <c r="I1093" s="164"/>
      <c r="J1093" s="164"/>
      <c r="K1093" s="164"/>
      <c r="L1093" s="164"/>
      <c r="M1093" s="164"/>
      <c r="N1093" s="164"/>
      <c r="O1093" s="164"/>
      <c r="P1093" s="164"/>
      <c r="Q1093" s="164"/>
      <c r="R1093" s="164"/>
      <c r="S1093" s="164"/>
      <c r="T1093" s="164"/>
      <c r="U1093" s="164"/>
      <c r="V1093" s="164"/>
      <c r="W1093" s="164" t="str">
        <f t="shared" si="33"/>
        <v>V_PREISEINHEIT</v>
      </c>
      <c r="X1093" s="164"/>
      <c r="Y1093" s="164"/>
      <c r="Z1093" s="164"/>
      <c r="AA1093" s="164"/>
      <c r="AB1093" s="164"/>
      <c r="AC1093" s="164"/>
      <c r="AD1093" s="164"/>
      <c r="AE1093" s="164"/>
      <c r="AF1093" s="164"/>
      <c r="AG1093" s="164"/>
      <c r="AH1093" s="164"/>
    </row>
    <row r="1094" spans="1:34" x14ac:dyDescent="0.4">
      <c r="A1094" s="164">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164"/>
      <c r="C1094" s="158" t="str">
        <f t="shared" si="34"/>
        <v>001</v>
      </c>
      <c r="D1094" s="164"/>
      <c r="E1094" s="164"/>
      <c r="F1094" s="164">
        <f ca="1">IF(A1094&lt;&gt;"",NOW(),"")</f>
        <v>45712.652887037038</v>
      </c>
      <c r="G1094" s="164"/>
      <c r="H1094" s="164"/>
      <c r="I1094" s="164"/>
      <c r="J1094" s="164"/>
      <c r="K1094" s="164"/>
      <c r="L1094" s="164"/>
      <c r="M1094" s="164"/>
      <c r="N1094" s="164"/>
      <c r="O1094" s="164"/>
      <c r="P1094" s="164"/>
      <c r="Q1094" s="164"/>
      <c r="R1094" s="164"/>
      <c r="S1094" s="164"/>
      <c r="T1094" s="164"/>
      <c r="U1094" s="164"/>
      <c r="V1094" s="164"/>
      <c r="W1094" s="164" t="str">
        <f t="shared" si="33"/>
        <v>V_GUELTIGAB</v>
      </c>
      <c r="X1094" s="164"/>
      <c r="Y1094" s="164"/>
      <c r="Z1094" s="164"/>
      <c r="AA1094" s="164"/>
      <c r="AB1094" s="164"/>
      <c r="AC1094" s="164"/>
      <c r="AD1094" s="164"/>
      <c r="AE1094" s="164"/>
      <c r="AF1094" s="164"/>
      <c r="AG1094" s="164"/>
      <c r="AH1094" s="164"/>
    </row>
    <row r="1095" spans="1:34" x14ac:dyDescent="0.4">
      <c r="A1095" s="164">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164"/>
      <c r="C1095" s="158" t="str">
        <f t="shared" si="34"/>
        <v>001</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V_MIET_RELEVANZ</v>
      </c>
      <c r="X1095" s="164"/>
      <c r="Y1095" s="164"/>
      <c r="Z1095" s="164"/>
      <c r="AA1095" s="164"/>
      <c r="AB1095" s="164"/>
      <c r="AC1095" s="164"/>
      <c r="AD1095" s="164"/>
      <c r="AE1095" s="164"/>
      <c r="AF1095" s="164"/>
      <c r="AG1095" s="164"/>
      <c r="AH1095" s="164"/>
    </row>
    <row r="1096" spans="1:34" x14ac:dyDescent="0.4">
      <c r="A1096" s="164">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164"/>
      <c r="C1096" s="158" t="str">
        <f t="shared" si="34"/>
        <v>001</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V_NACHSCHUBKLASSE</v>
      </c>
      <c r="X1096" s="164"/>
      <c r="Y1096" s="164"/>
      <c r="Z1096" s="164"/>
      <c r="AA1096" s="164"/>
      <c r="AB1096" s="164"/>
      <c r="AC1096" s="164"/>
      <c r="AD1096" s="164"/>
      <c r="AE1096" s="164"/>
      <c r="AF1096" s="164"/>
      <c r="AG1096" s="164"/>
      <c r="AH1096" s="164"/>
    </row>
    <row r="1097" spans="1:34" x14ac:dyDescent="0.4">
      <c r="A1097" s="164">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164"/>
      <c r="C1097" s="158" t="str">
        <f t="shared" si="34"/>
        <v>001</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V_LAGERFAEHIGKEIT</v>
      </c>
      <c r="X1097" s="164"/>
      <c r="Y1097" s="164"/>
      <c r="Z1097" s="164"/>
      <c r="AA1097" s="164"/>
      <c r="AB1097" s="164"/>
      <c r="AC1097" s="164"/>
      <c r="AD1097" s="164"/>
      <c r="AE1097" s="164"/>
      <c r="AF1097" s="164"/>
      <c r="AG1097" s="164"/>
      <c r="AH1097" s="164"/>
    </row>
    <row r="1098" spans="1:34" x14ac:dyDescent="0.4">
      <c r="A1098" s="164">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164"/>
      <c r="C1098" s="158" t="str">
        <f t="shared" si="34"/>
        <v>001</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V_BETRIEBSMITTEL</v>
      </c>
      <c r="X1098" s="164"/>
      <c r="Y1098" s="164"/>
      <c r="Z1098" s="164"/>
      <c r="AA1098" s="164"/>
      <c r="AB1098" s="164"/>
      <c r="AC1098" s="164"/>
      <c r="AD1098" s="164"/>
      <c r="AE1098" s="164"/>
      <c r="AF1098" s="164"/>
      <c r="AG1098" s="164"/>
      <c r="AH1098" s="164"/>
    </row>
    <row r="1099" spans="1:34" x14ac:dyDescent="0.4">
      <c r="A1099" s="164">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164"/>
      <c r="C1099" s="158" t="str">
        <f t="shared" si="34"/>
        <v>001</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V_SONDERBETRIEBSMITTEL_MKZ</v>
      </c>
      <c r="X1099" s="164"/>
      <c r="Y1099" s="164"/>
      <c r="Z1099" s="164"/>
      <c r="AA1099" s="164"/>
      <c r="AB1099" s="164"/>
      <c r="AC1099" s="164"/>
      <c r="AD1099" s="164"/>
      <c r="AE1099" s="164"/>
      <c r="AF1099" s="164"/>
      <c r="AG1099" s="164"/>
      <c r="AH1099" s="164"/>
    </row>
    <row r="1100" spans="1:34" x14ac:dyDescent="0.4">
      <c r="A1100" s="164">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164"/>
      <c r="C1100" s="158" t="str">
        <f t="shared" si="34"/>
        <v>001</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V_SONDERBETRIEBSMITTEL_PRD</v>
      </c>
      <c r="X1100" s="164"/>
      <c r="Y1100" s="164"/>
      <c r="Z1100" s="164"/>
      <c r="AA1100" s="164"/>
      <c r="AB1100" s="164"/>
      <c r="AC1100" s="164"/>
      <c r="AD1100" s="164"/>
      <c r="AE1100" s="164"/>
      <c r="AF1100" s="164"/>
      <c r="AG1100" s="164"/>
      <c r="AH1100" s="164"/>
    </row>
    <row r="1101" spans="1:34" x14ac:dyDescent="0.4">
      <c r="A1101" s="164">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164"/>
      <c r="C1101" s="158" t="str">
        <f t="shared" si="34"/>
        <v>001</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V_SONDERBETRIEBSMITTEL_TRP</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2" customFormat="1" x14ac:dyDescent="0.4">
      <c r="A3302" s="363"/>
      <c r="B3302" s="363"/>
      <c r="C3302" s="363"/>
      <c r="D3302" s="363"/>
      <c r="E3302" s="363"/>
      <c r="F3302" s="363"/>
      <c r="G3302" s="363"/>
      <c r="H3302" s="363"/>
      <c r="I3302" s="363"/>
      <c r="J3302" s="363"/>
      <c r="K3302" s="363"/>
      <c r="L3302" s="363"/>
      <c r="M3302" s="363"/>
      <c r="N3302" s="363"/>
      <c r="O3302" s="363"/>
      <c r="P3302" s="363"/>
      <c r="Q3302" s="363"/>
      <c r="R3302" s="363"/>
      <c r="S3302" s="363"/>
      <c r="T3302" s="363"/>
      <c r="U3302" s="363"/>
      <c r="V3302" s="363"/>
      <c r="W3302" s="363"/>
      <c r="X3302" s="363"/>
      <c r="Y3302" s="363"/>
      <c r="Z3302" s="363"/>
      <c r="AA3302" s="363"/>
      <c r="AB3302" s="363"/>
      <c r="AC3302" s="363"/>
      <c r="AD3302" s="363"/>
      <c r="AE3302" s="363"/>
      <c r="AF3302" s="363"/>
      <c r="AG3302" s="363"/>
      <c r="AH3302" s="363"/>
      <c r="AI3302" s="363"/>
      <c r="AJ3302" s="363"/>
      <c r="AK3302" s="363"/>
      <c r="AL3302" s="363"/>
      <c r="AM3302" s="363"/>
      <c r="AN3302" s="363"/>
      <c r="AO3302" s="363"/>
      <c r="AP3302" s="363"/>
      <c r="AQ3302" s="363"/>
      <c r="AR3302" s="363"/>
      <c r="AS3302" s="363"/>
      <c r="AT3302" s="363"/>
      <c r="AU3302" s="363"/>
      <c r="AV3302" s="363"/>
      <c r="AW3302" s="363"/>
      <c r="AX3302" s="363"/>
      <c r="AY3302" s="363"/>
      <c r="AZ3302" s="363"/>
      <c r="BA3302" s="363"/>
      <c r="BB3302" s="363"/>
      <c r="BC3302" s="363"/>
      <c r="BD3302" s="363"/>
      <c r="BE3302" s="363"/>
      <c r="BF3302" s="363"/>
      <c r="BG3302" s="363"/>
      <c r="BH3302" s="363"/>
      <c r="BI3302" s="363"/>
      <c r="BJ3302" s="363"/>
      <c r="BK3302" s="363"/>
      <c r="BL3302" s="363"/>
      <c r="BM3302" s="363"/>
      <c r="BN3302" s="363"/>
      <c r="BO3302" s="363"/>
      <c r="BP3302" s="363"/>
      <c r="BQ3302" s="363"/>
      <c r="BR3302" s="363"/>
      <c r="BS3302" s="363"/>
      <c r="BT3302" s="363"/>
      <c r="BU3302" s="363"/>
      <c r="BW3302" s="363"/>
      <c r="BX3302" s="363"/>
      <c r="BY3302" s="363"/>
      <c r="BZ3302" s="363"/>
      <c r="CA3302" s="363"/>
      <c r="CB3302" s="363"/>
      <c r="CC3302" s="363"/>
      <c r="CD3302" s="363"/>
      <c r="CE3302" s="363"/>
      <c r="CF3302" s="363"/>
      <c r="CG3302" s="363"/>
      <c r="CH3302" s="363"/>
      <c r="CI3302" s="363"/>
      <c r="CJ3302" s="363"/>
      <c r="CK3302" s="363"/>
      <c r="CL3302" s="363"/>
      <c r="CM3302" s="363"/>
      <c r="CN3302" s="363"/>
      <c r="CO3302" s="363"/>
      <c r="CP3302" s="363"/>
      <c r="CQ3302" s="363"/>
      <c r="CR3302" s="363"/>
      <c r="CS3302" s="363"/>
      <c r="CT3302" s="363"/>
      <c r="CU3302" s="363"/>
      <c r="CV3302" s="363"/>
      <c r="CW3302" s="363"/>
      <c r="CX3302" s="363"/>
      <c r="CY3302" s="363"/>
      <c r="CZ3302" s="363"/>
      <c r="DA3302" s="363"/>
      <c r="DB3302" s="363"/>
      <c r="DC3302" s="363"/>
      <c r="DD3302" s="363"/>
      <c r="DE3302" s="363"/>
      <c r="DF3302" s="363"/>
      <c r="DG3302" s="363"/>
      <c r="DH3302" s="363"/>
      <c r="DI3302" s="363"/>
      <c r="DJ3302" s="363"/>
      <c r="DK3302" s="363"/>
      <c r="DL3302" s="363"/>
      <c r="DM3302" s="363"/>
      <c r="DN3302" s="363"/>
      <c r="DO3302" s="363"/>
      <c r="DP3302" s="363"/>
      <c r="DQ3302" s="363"/>
      <c r="DR3302" s="363"/>
      <c r="DS3302" s="363"/>
      <c r="DT3302" s="363"/>
      <c r="DU3302" s="363"/>
      <c r="DV3302" s="363"/>
      <c r="DW3302" s="363"/>
      <c r="DX3302" s="363"/>
      <c r="DY3302" s="363"/>
      <c r="DZ3302" s="363"/>
      <c r="EA3302" s="363"/>
      <c r="EB3302" s="363"/>
      <c r="EC3302" s="363"/>
      <c r="ED3302" s="363"/>
      <c r="EE3302" s="363"/>
      <c r="EF3302" s="363"/>
      <c r="EG3302" s="363"/>
      <c r="EH3302" s="363"/>
      <c r="EI3302" s="363"/>
      <c r="EJ3302" s="363"/>
      <c r="EK3302" s="363"/>
      <c r="EL3302" s="363"/>
      <c r="EM3302" s="363"/>
      <c r="EN3302" s="363"/>
      <c r="EO3302" s="363"/>
      <c r="EP3302" s="363"/>
      <c r="EQ3302" s="363"/>
      <c r="ER3302" s="363"/>
      <c r="ES3302" s="363"/>
      <c r="ET3302" s="363"/>
      <c r="EU3302" s="363"/>
      <c r="EV3302" s="363"/>
      <c r="EW3302" s="363"/>
      <c r="EX3302" s="363"/>
      <c r="EY3302" s="363"/>
      <c r="EZ3302" s="363"/>
      <c r="FA3302" s="363"/>
      <c r="FB3302" s="363"/>
      <c r="FC3302" s="363"/>
      <c r="FD3302" s="363"/>
      <c r="FE3302" s="363"/>
      <c r="FF3302" s="363"/>
      <c r="FG3302" s="363"/>
      <c r="FH3302" s="363"/>
      <c r="FI3302" s="363"/>
      <c r="FJ3302" s="363"/>
      <c r="FK3302" s="363"/>
      <c r="FL3302" s="363"/>
      <c r="FM3302" s="363"/>
      <c r="FN3302" s="363"/>
      <c r="FO3302" s="363"/>
      <c r="FP3302" s="363"/>
      <c r="FQ3302" s="363"/>
      <c r="FR3302" s="363"/>
      <c r="FS3302" s="363"/>
      <c r="FT3302" s="363"/>
      <c r="FU3302" s="363"/>
      <c r="FV3302" s="363"/>
      <c r="FW3302" s="363"/>
      <c r="FX3302" s="363"/>
      <c r="FY3302" s="363"/>
      <c r="FZ3302" s="363"/>
      <c r="GA3302" s="363"/>
      <c r="GB3302" s="363"/>
      <c r="GC3302" s="363"/>
      <c r="GD3302" s="363"/>
      <c r="GE3302" s="363"/>
      <c r="GF3302" s="363"/>
      <c r="GG3302" s="363"/>
      <c r="GH3302" s="363"/>
      <c r="GI3302" s="363"/>
      <c r="GJ3302" s="363"/>
      <c r="GK3302" s="363"/>
      <c r="GL3302" s="363"/>
      <c r="GM3302" s="363"/>
      <c r="GN3302" s="363"/>
      <c r="GO3302" s="363"/>
      <c r="GP3302" s="363"/>
      <c r="GQ3302" s="363"/>
      <c r="GR3302" s="363"/>
      <c r="GS3302" s="363"/>
      <c r="GT3302" s="363"/>
      <c r="GU3302" s="363"/>
      <c r="GV3302" s="363"/>
      <c r="GW3302" s="363"/>
      <c r="GX3302" s="363"/>
      <c r="GY3302" s="363"/>
      <c r="GZ3302" s="363"/>
      <c r="HA3302" s="363"/>
      <c r="HB3302" s="363"/>
      <c r="HC3302" s="363"/>
      <c r="HD3302" s="363"/>
      <c r="HE3302" s="363"/>
      <c r="HF3302" s="363"/>
      <c r="HG3302" s="363"/>
      <c r="HH3302" s="363"/>
      <c r="HI3302" s="363"/>
      <c r="HJ3302" s="363"/>
      <c r="HK3302" s="363"/>
      <c r="HL3302" s="363"/>
      <c r="HM3302" s="363"/>
      <c r="HN3302" s="363"/>
      <c r="HO3302" s="363"/>
      <c r="HP3302" s="363"/>
      <c r="HQ3302" s="363"/>
      <c r="HR3302" s="363"/>
      <c r="HS3302" s="363"/>
      <c r="HT3302" s="363"/>
      <c r="HU3302" s="363"/>
      <c r="HV3302" s="363"/>
      <c r="HW3302" s="363"/>
      <c r="HX3302" s="363"/>
      <c r="HY3302" s="363"/>
      <c r="HZ3302" s="363"/>
      <c r="IA3302" s="363"/>
      <c r="IB3302" s="363"/>
      <c r="IC3302" s="363"/>
      <c r="ID3302" s="363"/>
      <c r="IE3302" s="363"/>
      <c r="IF3302" s="363"/>
      <c r="IG3302" s="363"/>
      <c r="IH3302" s="363"/>
      <c r="II3302" s="363"/>
      <c r="IJ3302" s="363"/>
      <c r="IK3302" s="363"/>
      <c r="IL3302" s="363"/>
      <c r="IM3302" s="363"/>
      <c r="IN3302" s="363"/>
      <c r="IP3302" s="363"/>
      <c r="IQ3302" s="363"/>
      <c r="IR3302" s="363"/>
      <c r="IS3302" s="363"/>
      <c r="IT3302" s="363"/>
      <c r="IU3302" s="363"/>
      <c r="IV3302" s="363"/>
      <c r="IW3302" s="363"/>
      <c r="IX3302" s="363"/>
      <c r="IY3302" s="363"/>
      <c r="IZ3302" s="363"/>
      <c r="JA3302" s="363"/>
      <c r="JB3302" s="363"/>
      <c r="JC3302" s="363"/>
      <c r="JD3302" s="363"/>
      <c r="JE3302" s="363"/>
      <c r="JF3302" s="363"/>
      <c r="JG3302" s="363"/>
      <c r="JH3302" s="363"/>
      <c r="JI3302" s="363"/>
      <c r="JJ3302" s="363"/>
      <c r="JK3302" s="363"/>
      <c r="JL3302" s="363"/>
      <c r="JM3302" s="363"/>
      <c r="JN3302" s="363"/>
      <c r="JO3302" s="363"/>
      <c r="JP3302" s="363"/>
      <c r="JQ3302" s="363"/>
      <c r="JR3302" s="363"/>
      <c r="JS3302" s="363"/>
      <c r="JT3302" s="363"/>
      <c r="JU3302" s="363"/>
      <c r="JV3302" s="363"/>
      <c r="JW3302" s="363"/>
      <c r="JX3302" s="363"/>
      <c r="JZ3302" s="363"/>
      <c r="KA3302" s="363"/>
      <c r="KB3302" s="363"/>
      <c r="KC3302" s="363"/>
      <c r="KD3302" s="363"/>
      <c r="KE3302" s="363"/>
      <c r="KF3302" s="363"/>
      <c r="KG3302" s="363"/>
      <c r="KH3302" s="363"/>
      <c r="KI3302" s="363"/>
      <c r="KJ3302" s="363"/>
      <c r="KK3302" s="363"/>
      <c r="KL3302" s="363"/>
      <c r="KM3302" s="363"/>
      <c r="KN3302" s="363"/>
      <c r="KO3302" s="363"/>
      <c r="KP3302" s="363"/>
      <c r="KQ3302" s="363"/>
      <c r="KR3302" s="363"/>
      <c r="KS3302" s="363"/>
      <c r="KT3302" s="363"/>
      <c r="KU3302" s="363"/>
      <c r="KV3302" s="363"/>
      <c r="KW3302" s="363"/>
      <c r="KX3302" s="363"/>
      <c r="KY3302" s="363"/>
      <c r="KZ3302" s="363"/>
      <c r="LA3302" s="363"/>
      <c r="LB3302" s="363"/>
      <c r="LC3302" s="363"/>
      <c r="LD3302" s="363"/>
      <c r="LE3302" s="363"/>
      <c r="LF3302" s="36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7" t="s">
        <v>1</v>
      </c>
      <c r="B1" s="367" t="s">
        <v>39</v>
      </c>
      <c r="C1" s="162" t="s">
        <v>87</v>
      </c>
      <c r="D1" s="162" t="s">
        <v>90</v>
      </c>
      <c r="E1" s="365" t="s">
        <v>40</v>
      </c>
      <c r="F1" s="365" t="s">
        <v>38</v>
      </c>
      <c r="G1" s="365" t="s">
        <v>81</v>
      </c>
      <c r="H1" s="365" t="s">
        <v>77</v>
      </c>
      <c r="I1" s="366" t="s">
        <v>41</v>
      </c>
      <c r="J1" s="365" t="s">
        <v>89</v>
      </c>
      <c r="K1" s="364" t="s">
        <v>52</v>
      </c>
    </row>
    <row r="2" spans="1:12" x14ac:dyDescent="0.4">
      <c r="A2" s="160">
        <f>IF(Input_Lieferant!B9="","",Input_Lieferant!B9)</f>
        <v>1</v>
      </c>
      <c r="B2" s="158" t="str">
        <f t="shared" ref="B2:B65" si="0">IF(A2="","","001")</f>
        <v>001</v>
      </c>
      <c r="C2" s="164"/>
      <c r="D2" s="164"/>
      <c r="F2" s="164"/>
      <c r="G2" s="164"/>
      <c r="H2" s="164"/>
      <c r="I2" s="164" t="s">
        <v>33173</v>
      </c>
      <c r="J2" s="164"/>
      <c r="K2" s="164"/>
      <c r="L2" s="1" t="str">
        <f>IF("X"=_xlfn.IFNA(INDEX(Grunddaten!$A$1:$R$158,MATCH('MARA_KSSK - Klassenzuordnung'!A2,Grunddaten!$A:$A,0),MATCH('MARA_KSSK - Klassenzuordnung'!I2,Grunddaten!$8:$8,0))&amp;"",""), "X", "")</f>
        <v>X</v>
      </c>
    </row>
    <row r="3" spans="1:12" x14ac:dyDescent="0.4">
      <c r="A3" s="160">
        <f>IF(Input_Lieferant!B9="","",Input_Lieferant!B9)</f>
        <v>1</v>
      </c>
      <c r="B3" s="158" t="str">
        <f t="shared" si="0"/>
        <v>001</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f>IF(Input_Lieferant!B9="","",Input_Lieferant!B9)</f>
        <v>1</v>
      </c>
      <c r="B4" s="158" t="str">
        <f t="shared" si="0"/>
        <v>001</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f>IF(Input_Lieferant!B9="","",Input_Lieferant!B9)</f>
        <v>1</v>
      </c>
      <c r="B5" s="158" t="str">
        <f t="shared" si="0"/>
        <v>001</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f>IF(Input_Lieferant!B9="","",Input_Lieferant!B9)</f>
        <v>1</v>
      </c>
      <c r="B6" s="158" t="str">
        <f t="shared" si="0"/>
        <v>001</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f>IF(Input_Lieferant!B9="","",Input_Lieferant!B9)</f>
        <v>1</v>
      </c>
      <c r="B7" s="158" t="str">
        <f t="shared" si="0"/>
        <v>001</v>
      </c>
      <c r="C7" s="164"/>
      <c r="D7" s="164"/>
      <c r="F7" s="164"/>
      <c r="G7" s="164"/>
      <c r="H7" s="164"/>
      <c r="I7" s="164" t="s">
        <v>33509</v>
      </c>
      <c r="J7" s="164"/>
      <c r="K7" s="164"/>
      <c r="L7" s="1" t="str">
        <f>_xlfn.IFNA(INDEX(Grunddaten!$A$1:$R$158,MATCH('MARA_KSSK - Klassenzuordnung'!A7,Grunddaten!$A:$A,0),MATCH('MARA_KSSK - Klassenzuordnung'!I7,Grunddaten!$8:$8,0))&amp;"","")</f>
        <v/>
      </c>
    </row>
    <row r="8" spans="1:12" x14ac:dyDescent="0.4">
      <c r="A8" s="160">
        <f>IF(Input_Lieferant!B9="","",Input_Lieferant!B9)</f>
        <v>1</v>
      </c>
      <c r="B8" s="158" t="str">
        <f t="shared" si="0"/>
        <v>001</v>
      </c>
      <c r="C8" s="164"/>
      <c r="D8" s="164"/>
      <c r="F8" s="164"/>
      <c r="G8" s="164"/>
      <c r="H8" s="164"/>
      <c r="I8" s="164" t="s">
        <v>33584</v>
      </c>
      <c r="J8" s="164"/>
      <c r="K8" s="164"/>
      <c r="L8" s="1" t="str">
        <f>IF("X"=_xlfn.IFNA(INDEX(Input_Lieferant!$A$9:$AS$158,MATCH('MARA_KSSK - Klassenzuordnung'!A8,Input_Lieferant!$B$9:$B$158,0),MATCH('MARA_KSSK - Klassenzuordnung'!I8,Input_Lieferant!$8:$8,0))&amp;"",""), "X", "")</f>
        <v/>
      </c>
    </row>
    <row r="9" spans="1:12" x14ac:dyDescent="0.4">
      <c r="A9" s="160">
        <f>IFERROR(IF(AND(A2=A3,A3=A4,A4=A5,A5=A6,A6=A7,A7=A8),IF(A8+1&gt;MATCH(0,Input_Lieferant!$B$9:$B$158,-1),"",A8+1),A8),"")</f>
        <v>2</v>
      </c>
      <c r="B9" s="158" t="str">
        <f t="shared" si="0"/>
        <v>001</v>
      </c>
      <c r="C9" s="164"/>
      <c r="D9" s="164"/>
      <c r="F9" s="164"/>
      <c r="G9" s="164"/>
      <c r="H9" s="164"/>
      <c r="I9" s="159" t="str">
        <f t="shared" ref="I9:I72" si="1">IF(A9="","",I2)</f>
        <v>V_VERTEILUNG_PSD</v>
      </c>
      <c r="J9" s="164"/>
      <c r="K9" s="164"/>
      <c r="L9" s="1" t="str">
        <f>IF("X"=_xlfn.IFNA(INDEX(Grunddaten!$A$1:$R$158,MATCH('MARA_KSSK - Klassenzuordnung'!A9,Grunddaten!$A:$A,0),MATCH('MARA_KSSK - Klassenzuordnung'!I9,Grunddaten!$8:$8,0))&amp;"",""), "X", "")</f>
        <v>X</v>
      </c>
    </row>
    <row r="10" spans="1:12" x14ac:dyDescent="0.4">
      <c r="A10" s="160">
        <f>IFERROR(IF(AND(A3=A4,A4=A5,A5=A6,A6=A7,A7=A8,A8=A9),IF(A9+1&gt;MATCH(0,Input_Lieferant!$B$9:$B$158,-1),"",A9+1),A9),"")</f>
        <v>2</v>
      </c>
      <c r="B10" s="158" t="str">
        <f t="shared" si="0"/>
        <v>001</v>
      </c>
      <c r="C10" s="164"/>
      <c r="D10" s="164"/>
      <c r="F10" s="164"/>
      <c r="G10" s="164"/>
      <c r="H10" s="164"/>
      <c r="I10" s="159" t="str">
        <f t="shared" si="1"/>
        <v>V_VERTEILUNG_RUAG</v>
      </c>
      <c r="J10" s="164"/>
      <c r="K10" s="164"/>
      <c r="L10" s="1" t="str">
        <f>_xlfn.IFNA(INDEX(Grunddaten!$A$1:$R$158,MATCH('MARA_KSSK - Klassenzuordnung'!A10,Grunddaten!$A:$A,0),MATCH('MARA_KSSK - Klassenzuordnung'!I10,Grunddaten!$8:$8,0))&amp;"","")</f>
        <v/>
      </c>
    </row>
    <row r="11" spans="1:12" x14ac:dyDescent="0.4">
      <c r="A11" s="160">
        <f>IFERROR(IF(AND(A4=A5,A5=A6,A6=A7,A7=A8,A8=A9,A9=A10),IF(A10+1&gt;MATCH(0,Input_Lieferant!$B$9:$B$158,-1),"",A10+1),A10),"")</f>
        <v>2</v>
      </c>
      <c r="B11" s="158" t="str">
        <f t="shared" si="0"/>
        <v>001</v>
      </c>
      <c r="C11" s="164"/>
      <c r="D11" s="164"/>
      <c r="F11" s="164"/>
      <c r="G11" s="164"/>
      <c r="H11" s="164"/>
      <c r="I11" s="159" t="str">
        <f t="shared" si="1"/>
        <v>V_ZUSATZDATEN</v>
      </c>
      <c r="J11" s="164"/>
      <c r="K11" s="164"/>
      <c r="L11" s="1" t="str">
        <f>_xlfn.IFNA(INDEX(Grunddaten!$A$1:$R$158,MATCH('MARA_KSSK - Klassenzuordnung'!A11,Grunddaten!$A:$A,0),MATCH('MARA_KSSK - Klassenzuordnung'!I11,Grunddaten!$8:$8,0))&amp;"","")</f>
        <v/>
      </c>
    </row>
    <row r="12" spans="1:12" x14ac:dyDescent="0.4">
      <c r="A12" s="160">
        <f>IFERROR(IF(AND(A5=A6,A6=A7,A7=A8,A8=A9,A9=A10,A10=A11),IF(A11+1&gt;MATCH(0,Input_Lieferant!$B$9:$B$158,-1),"",A11+1),A11),"")</f>
        <v>2</v>
      </c>
      <c r="B12" s="158" t="str">
        <f t="shared" si="0"/>
        <v>001</v>
      </c>
      <c r="C12" s="164"/>
      <c r="D12" s="164"/>
      <c r="F12" s="164"/>
      <c r="G12" s="164"/>
      <c r="H12" s="164"/>
      <c r="I12" s="159" t="str">
        <f t="shared" si="1"/>
        <v>V_AR_NUMMER</v>
      </c>
      <c r="J12" s="164"/>
      <c r="K12" s="164"/>
      <c r="L12" s="1" t="str">
        <f>_xlfn.IFNA(INDEX(Grunddaten!$A$1:$R$158,MATCH('MARA_KSSK - Klassenzuordnung'!A12,Grunddaten!$A:$A,0),MATCH('MARA_KSSK - Klassenzuordnung'!I12,Grunddaten!$8:$8,0))&amp;"","")</f>
        <v/>
      </c>
    </row>
    <row r="13" spans="1:12" x14ac:dyDescent="0.4">
      <c r="A13" s="160">
        <f>IFERROR(IF(AND(A6=A7,A7=A8,A8=A9,A9=A10,A10=A11,A11=A12),IF(A12+1&gt;MATCH(0,Input_Lieferant!$B$9:$B$158,-1),"",A12+1),A12),"")</f>
        <v>2</v>
      </c>
      <c r="B13" s="158" t="str">
        <f t="shared" si="0"/>
        <v>001</v>
      </c>
      <c r="C13" s="164"/>
      <c r="D13" s="164"/>
      <c r="F13" s="164"/>
      <c r="G13" s="164"/>
      <c r="H13" s="164"/>
      <c r="I13" s="159" t="str">
        <f t="shared" si="1"/>
        <v>V_VERTEILUNG</v>
      </c>
      <c r="J13" s="164"/>
      <c r="K13" s="164"/>
      <c r="L13" s="1" t="str">
        <f>_xlfn.IFNA(INDEX(Grunddaten!$A$1:$R$158,MATCH('MARA_KSSK - Klassenzuordnung'!A13,Grunddaten!$A:$A,0),MATCH('MARA_KSSK - Klassenzuordnung'!I13,Grunddaten!$8:$8,0))&amp;"","")</f>
        <v/>
      </c>
    </row>
    <row r="14" spans="1:12" x14ac:dyDescent="0.4">
      <c r="A14" s="160">
        <f>IFERROR(IF(AND(A7=A8,A8=A9,A9=A10,A10=A11,A11=A12,A12=A13),IF(A13+1&gt;MATCH(0,Input_Lieferant!$B$9:$B$158,-1),"",A13+1),A13),"")</f>
        <v>2</v>
      </c>
      <c r="B14" s="158" t="str">
        <f t="shared" si="0"/>
        <v>001</v>
      </c>
      <c r="C14" s="164"/>
      <c r="D14" s="164"/>
      <c r="F14" s="164"/>
      <c r="G14" s="164"/>
      <c r="H14" s="164"/>
      <c r="I14" s="159" t="str">
        <f t="shared" si="1"/>
        <v>V_BM_SBM</v>
      </c>
      <c r="J14" s="164"/>
      <c r="K14" s="164"/>
      <c r="L14" s="1" t="str">
        <f>_xlfn.IFNA(INDEX(Grunddaten!$A$1:$R$158,MATCH('MARA_KSSK - Klassenzuordnung'!A14,Grunddaten!$A:$A,0),MATCH('MARA_KSSK - Klassenzuordnung'!I14,Grunddaten!$8:$8,0))&amp;"","")</f>
        <v/>
      </c>
    </row>
    <row r="15" spans="1:12" x14ac:dyDescent="0.4">
      <c r="A15" s="160">
        <f>IFERROR(IF(AND(A8=A9,A9=A10,A10=A11,A11=A12,A12=A13,A13=A14),IF(A14+1&gt;MATCH(0,Input_Lieferant!$B$9:$B$158,-1),"",A14+1),A14),"")</f>
        <v>2</v>
      </c>
      <c r="B15" s="158" t="str">
        <f t="shared" si="0"/>
        <v>001</v>
      </c>
      <c r="C15" s="164"/>
      <c r="D15" s="164"/>
      <c r="F15" s="164"/>
      <c r="G15" s="164"/>
      <c r="H15" s="164"/>
      <c r="I15" s="159" t="str">
        <f t="shared" si="1"/>
        <v>V_EXPORTKONTROLLE</v>
      </c>
      <c r="J15" s="164"/>
      <c r="K15" s="164"/>
      <c r="L15" s="1" t="str">
        <f>IF("X"=_xlfn.IFNA(INDEX(Input_Lieferant!$A$9:$AS$158,MATCH('MARA_KSSK - Klassenzuordnung'!A15,Input_Lieferant!$B$9:$B$158,0),MATCH('MARA_KSSK - Klassenzuordnung'!I15,Input_Lieferant!$8:$8,0))&amp;"",""), "X", "")</f>
        <v/>
      </c>
    </row>
    <row r="16" spans="1:12" x14ac:dyDescent="0.4">
      <c r="A16" s="160">
        <f>IFERROR(IF(AND(A9=A10,A10=A11,A11=A12,A12=A13,A13=A14,A14=A15),IF(A15+1&gt;MATCH(0,Input_Lieferant!$B$9:$B$158,-1),"",A15+1),A15),"")</f>
        <v>3</v>
      </c>
      <c r="B16" s="158" t="str">
        <f t="shared" si="0"/>
        <v>001</v>
      </c>
      <c r="C16" s="164"/>
      <c r="D16" s="164"/>
      <c r="F16" s="164"/>
      <c r="G16" s="164"/>
      <c r="H16" s="164"/>
      <c r="I16" s="159" t="str">
        <f t="shared" si="1"/>
        <v>V_VERTEILUNG_PSD</v>
      </c>
      <c r="J16" s="164"/>
      <c r="K16" s="164"/>
      <c r="L16" s="1" t="str">
        <f>IF("X"=_xlfn.IFNA(INDEX(Grunddaten!$A$1:$R$158,MATCH('MARA_KSSK - Klassenzuordnung'!A16,Grunddaten!$A:$A,0),MATCH('MARA_KSSK - Klassenzuordnung'!I16,Grunddaten!$8:$8,0))&amp;"",""), "X", "")</f>
        <v>X</v>
      </c>
    </row>
    <row r="17" spans="1:12" x14ac:dyDescent="0.4">
      <c r="A17" s="160">
        <f>IFERROR(IF(AND(A10=A11,A11=A12,A12=A13,A13=A14,A14=A15,A15=A16),IF(A16+1&gt;MATCH(0,Input_Lieferant!$B$9:$B$158,-1),"",A16+1),A16),"")</f>
        <v>3</v>
      </c>
      <c r="B17" s="158" t="str">
        <f t="shared" si="0"/>
        <v>001</v>
      </c>
      <c r="C17" s="164"/>
      <c r="D17" s="164"/>
      <c r="F17" s="164"/>
      <c r="G17" s="164"/>
      <c r="H17" s="164"/>
      <c r="I17" s="159" t="str">
        <f t="shared" si="1"/>
        <v>V_VERTEILUNG_RUAG</v>
      </c>
      <c r="J17" s="164"/>
      <c r="K17" s="164"/>
      <c r="L17" s="1" t="str">
        <f>_xlfn.IFNA(INDEX(Grunddaten!$A$1:$R$158,MATCH('MARA_KSSK - Klassenzuordnung'!A17,Grunddaten!$A:$A,0),MATCH('MARA_KSSK - Klassenzuordnung'!I17,Grunddaten!$8:$8,0))&amp;"","")</f>
        <v/>
      </c>
    </row>
    <row r="18" spans="1:12" x14ac:dyDescent="0.4">
      <c r="A18" s="160">
        <f>IFERROR(IF(AND(A11=A12,A12=A13,A13=A14,A14=A15,A15=A16,A16=A17),IF(A17+1&gt;MATCH(0,Input_Lieferant!$B$9:$B$158,-1),"",A17+1),A17),"")</f>
        <v>3</v>
      </c>
      <c r="B18" s="158" t="str">
        <f t="shared" si="0"/>
        <v>001</v>
      </c>
      <c r="C18" s="164"/>
      <c r="D18" s="164"/>
      <c r="F18" s="164"/>
      <c r="G18" s="164"/>
      <c r="H18" s="164"/>
      <c r="I18" s="159" t="str">
        <f t="shared" si="1"/>
        <v>V_ZUSATZDATEN</v>
      </c>
      <c r="J18" s="164"/>
      <c r="K18" s="164"/>
      <c r="L18" s="1" t="str">
        <f>_xlfn.IFNA(INDEX(Grunddaten!$A$1:$R$158,MATCH('MARA_KSSK - Klassenzuordnung'!A18,Grunddaten!$A:$A,0),MATCH('MARA_KSSK - Klassenzuordnung'!I18,Grunddaten!$8:$8,0))&amp;"","")</f>
        <v/>
      </c>
    </row>
    <row r="19" spans="1:12" x14ac:dyDescent="0.4">
      <c r="A19" s="160">
        <f>IFERROR(IF(AND(A12=A13,A13=A14,A14=A15,A15=A16,A16=A17,A17=A18),IF(A18+1&gt;MATCH(0,Input_Lieferant!$B$9:$B$158,-1),"",A18+1),A18),"")</f>
        <v>3</v>
      </c>
      <c r="B19" s="158" t="str">
        <f t="shared" si="0"/>
        <v>001</v>
      </c>
      <c r="C19" s="164"/>
      <c r="D19" s="164"/>
      <c r="F19" s="164"/>
      <c r="G19" s="164"/>
      <c r="H19" s="164"/>
      <c r="I19" s="159" t="str">
        <f t="shared" si="1"/>
        <v>V_AR_NUMMER</v>
      </c>
      <c r="J19" s="164"/>
      <c r="K19" s="164"/>
      <c r="L19" s="1" t="str">
        <f>_xlfn.IFNA(INDEX(Grunddaten!$A$1:$R$158,MATCH('MARA_KSSK - Klassenzuordnung'!A19,Grunddaten!$A:$A,0),MATCH('MARA_KSSK - Klassenzuordnung'!I19,Grunddaten!$8:$8,0))&amp;"","")</f>
        <v/>
      </c>
    </row>
    <row r="20" spans="1:12" x14ac:dyDescent="0.4">
      <c r="A20" s="160">
        <f>IFERROR(IF(AND(A13=A14,A14=A15,A15=A16,A16=A17,A17=A18,A18=A19),IF(A19+1&gt;MATCH(0,Input_Lieferant!$B$9:$B$158,-1),"",A19+1),A19),"")</f>
        <v>3</v>
      </c>
      <c r="B20" s="158" t="str">
        <f t="shared" si="0"/>
        <v>001</v>
      </c>
      <c r="C20" s="164"/>
      <c r="D20" s="164"/>
      <c r="F20" s="164"/>
      <c r="G20" s="164"/>
      <c r="H20" s="164"/>
      <c r="I20" s="159" t="str">
        <f t="shared" si="1"/>
        <v>V_VERTEILUNG</v>
      </c>
      <c r="J20" s="164"/>
      <c r="K20" s="164"/>
      <c r="L20" s="1" t="str">
        <f>_xlfn.IFNA(INDEX(Grunddaten!$A$1:$R$158,MATCH('MARA_KSSK - Klassenzuordnung'!A20,Grunddaten!$A:$A,0),MATCH('MARA_KSSK - Klassenzuordnung'!I20,Grunddaten!$8:$8,0))&amp;"","")</f>
        <v/>
      </c>
    </row>
    <row r="21" spans="1:12" x14ac:dyDescent="0.4">
      <c r="A21" s="160">
        <f>IFERROR(IF(AND(A14=A15,A15=A16,A16=A17,A17=A18,A18=A19,A19=A20),IF(A20+1&gt;MATCH(0,Input_Lieferant!$B$9:$B$158,-1),"",A20+1),A20),"")</f>
        <v>3</v>
      </c>
      <c r="B21" s="158" t="str">
        <f t="shared" si="0"/>
        <v>001</v>
      </c>
      <c r="C21" s="164"/>
      <c r="D21" s="164"/>
      <c r="F21" s="164"/>
      <c r="G21" s="164"/>
      <c r="H21" s="164"/>
      <c r="I21" s="159" t="str">
        <f t="shared" si="1"/>
        <v>V_BM_SBM</v>
      </c>
      <c r="J21" s="164"/>
      <c r="K21" s="164"/>
      <c r="L21" s="1" t="str">
        <f>_xlfn.IFNA(INDEX(Grunddaten!$A$1:$R$158,MATCH('MARA_KSSK - Klassenzuordnung'!A21,Grunddaten!$A:$A,0),MATCH('MARA_KSSK - Klassenzuordnung'!I21,Grunddaten!$8:$8,0))&amp;"","")</f>
        <v/>
      </c>
    </row>
    <row r="22" spans="1:12" x14ac:dyDescent="0.4">
      <c r="A22" s="160">
        <f>IFERROR(IF(AND(A15=A16,A16=A17,A17=A18,A18=A19,A19=A20,A20=A21),IF(A21+1&gt;MATCH(0,Input_Lieferant!$B$9:$B$158,-1),"",A21+1),A21),"")</f>
        <v>3</v>
      </c>
      <c r="B22" s="158" t="str">
        <f t="shared" si="0"/>
        <v>001</v>
      </c>
      <c r="C22" s="164"/>
      <c r="D22" s="164"/>
      <c r="F22" s="164"/>
      <c r="G22" s="164"/>
      <c r="H22" s="164"/>
      <c r="I22" s="159" t="str">
        <f t="shared" si="1"/>
        <v>V_EXPORTKONTROLLE</v>
      </c>
      <c r="J22" s="164"/>
      <c r="K22" s="164"/>
      <c r="L22" s="1" t="str">
        <f>IF("X"=_xlfn.IFNA(INDEX(Input_Lieferant!$A$9:$AS$158,MATCH('MARA_KSSK - Klassenzuordnung'!A22,Input_Lieferant!$B$9:$B$158,0),MATCH('MARA_KSSK - Klassenzuordnung'!I22,Input_Lieferant!$8:$8,0))&amp;"",""), "X", "")</f>
        <v/>
      </c>
    </row>
    <row r="23" spans="1:12" x14ac:dyDescent="0.4">
      <c r="A23" s="160">
        <f>IFERROR(IF(AND(A16=A17,A17=A18,A18=A19,A19=A20,A20=A21,A21=A22),IF(A22+1&gt;MATCH(0,Input_Lieferant!$B$9:$B$158,-1),"",A22+1),A22),"")</f>
        <v>4</v>
      </c>
      <c r="B23" s="158" t="str">
        <f t="shared" si="0"/>
        <v>001</v>
      </c>
      <c r="C23" s="164"/>
      <c r="D23" s="164"/>
      <c r="F23" s="164"/>
      <c r="G23" s="164"/>
      <c r="H23" s="164"/>
      <c r="I23" s="159" t="str">
        <f t="shared" si="1"/>
        <v>V_VERTEILUNG_PSD</v>
      </c>
      <c r="J23" s="164"/>
      <c r="K23" s="164"/>
      <c r="L23" s="1" t="str">
        <f>IF("X"=_xlfn.IFNA(INDEX(Grunddaten!$A$1:$R$158,MATCH('MARA_KSSK - Klassenzuordnung'!A23,Grunddaten!$A:$A,0),MATCH('MARA_KSSK - Klassenzuordnung'!I23,Grunddaten!$8:$8,0))&amp;"",""), "X", "")</f>
        <v>X</v>
      </c>
    </row>
    <row r="24" spans="1:12" x14ac:dyDescent="0.4">
      <c r="A24" s="160">
        <f>IFERROR(IF(AND(A17=A18,A18=A19,A19=A20,A20=A21,A21=A22,A22=A23),IF(A23+1&gt;MATCH(0,Input_Lieferant!$B$9:$B$158,-1),"",A23+1),A23),"")</f>
        <v>4</v>
      </c>
      <c r="B24" s="158" t="str">
        <f t="shared" si="0"/>
        <v>001</v>
      </c>
      <c r="C24" s="164"/>
      <c r="D24" s="164"/>
      <c r="F24" s="164"/>
      <c r="G24" s="164"/>
      <c r="H24" s="164"/>
      <c r="I24" s="159" t="str">
        <f t="shared" si="1"/>
        <v>V_VERTEILUNG_RUAG</v>
      </c>
      <c r="J24" s="164"/>
      <c r="K24" s="164"/>
      <c r="L24" s="1" t="str">
        <f>_xlfn.IFNA(INDEX(Grunddaten!$A$1:$R$158,MATCH('MARA_KSSK - Klassenzuordnung'!A24,Grunddaten!$A:$A,0),MATCH('MARA_KSSK - Klassenzuordnung'!I24,Grunddaten!$8:$8,0))&amp;"","")</f>
        <v/>
      </c>
    </row>
    <row r="25" spans="1:12" x14ac:dyDescent="0.4">
      <c r="A25" s="160">
        <f>IFERROR(IF(AND(A18=A19,A19=A20,A20=A21,A21=A22,A22=A23,A23=A24),IF(A24+1&gt;MATCH(0,Input_Lieferant!$B$9:$B$158,-1),"",A24+1),A24),"")</f>
        <v>4</v>
      </c>
      <c r="B25" s="158" t="str">
        <f t="shared" si="0"/>
        <v>001</v>
      </c>
      <c r="C25" s="164"/>
      <c r="D25" s="164"/>
      <c r="F25" s="164"/>
      <c r="G25" s="164"/>
      <c r="H25" s="164"/>
      <c r="I25" s="159" t="str">
        <f t="shared" si="1"/>
        <v>V_ZUSATZDATEN</v>
      </c>
      <c r="J25" s="164"/>
      <c r="K25" s="164"/>
      <c r="L25" s="1" t="str">
        <f>_xlfn.IFNA(INDEX(Grunddaten!$A$1:$R$158,MATCH('MARA_KSSK - Klassenzuordnung'!A25,Grunddaten!$A:$A,0),MATCH('MARA_KSSK - Klassenzuordnung'!I25,Grunddaten!$8:$8,0))&amp;"","")</f>
        <v/>
      </c>
    </row>
    <row r="26" spans="1:12" x14ac:dyDescent="0.4">
      <c r="A26" s="160">
        <f>IFERROR(IF(AND(A19=A20,A20=A21,A21=A22,A22=A23,A23=A24,A24=A25),IF(A25+1&gt;MATCH(0,Input_Lieferant!$B$9:$B$158,-1),"",A25+1),A25),"")</f>
        <v>4</v>
      </c>
      <c r="B26" s="158" t="str">
        <f t="shared" si="0"/>
        <v>001</v>
      </c>
      <c r="C26" s="164"/>
      <c r="D26" s="164"/>
      <c r="F26" s="164"/>
      <c r="G26" s="164"/>
      <c r="H26" s="164"/>
      <c r="I26" s="159" t="str">
        <f t="shared" si="1"/>
        <v>V_AR_NUMMER</v>
      </c>
      <c r="J26" s="164"/>
      <c r="K26" s="164"/>
      <c r="L26" s="1" t="str">
        <f>_xlfn.IFNA(INDEX(Grunddaten!$A$1:$R$158,MATCH('MARA_KSSK - Klassenzuordnung'!A26,Grunddaten!$A:$A,0),MATCH('MARA_KSSK - Klassenzuordnung'!I26,Grunddaten!$8:$8,0))&amp;"","")</f>
        <v/>
      </c>
    </row>
    <row r="27" spans="1:12" x14ac:dyDescent="0.4">
      <c r="A27" s="160">
        <f>IFERROR(IF(AND(A20=A21,A21=A22,A22=A23,A23=A24,A24=A25,A25=A26),IF(A26+1&gt;MATCH(0,Input_Lieferant!$B$9:$B$158,-1),"",A26+1),A26),"")</f>
        <v>4</v>
      </c>
      <c r="B27" s="158" t="str">
        <f t="shared" si="0"/>
        <v>001</v>
      </c>
      <c r="C27" s="164"/>
      <c r="D27" s="164"/>
      <c r="F27" s="164"/>
      <c r="G27" s="164"/>
      <c r="H27" s="164"/>
      <c r="I27" s="159" t="str">
        <f t="shared" si="1"/>
        <v>V_VERTEILUNG</v>
      </c>
      <c r="J27" s="164"/>
      <c r="K27" s="164"/>
      <c r="L27" s="1" t="str">
        <f>_xlfn.IFNA(INDEX(Grunddaten!$A$1:$R$158,MATCH('MARA_KSSK - Klassenzuordnung'!A27,Grunddaten!$A:$A,0),MATCH('MARA_KSSK - Klassenzuordnung'!I27,Grunddaten!$8:$8,0))&amp;"","")</f>
        <v/>
      </c>
    </row>
    <row r="28" spans="1:12" x14ac:dyDescent="0.4">
      <c r="A28" s="160">
        <f>IFERROR(IF(AND(A21=A22,A22=A23,A23=A24,A24=A25,A25=A26,A26=A27),IF(A27+1&gt;MATCH(0,Input_Lieferant!$B$9:$B$158,-1),"",A27+1),A27),"")</f>
        <v>4</v>
      </c>
      <c r="B28" s="158" t="str">
        <f t="shared" si="0"/>
        <v>001</v>
      </c>
      <c r="C28" s="164"/>
      <c r="D28" s="164"/>
      <c r="F28" s="164"/>
      <c r="G28" s="164"/>
      <c r="H28" s="164"/>
      <c r="I28" s="159" t="str">
        <f t="shared" si="1"/>
        <v>V_BM_SBM</v>
      </c>
      <c r="J28" s="164"/>
      <c r="K28" s="164"/>
      <c r="L28" s="1" t="str">
        <f>_xlfn.IFNA(INDEX(Grunddaten!$A$1:$R$158,MATCH('MARA_KSSK - Klassenzuordnung'!A28,Grunddaten!$A:$A,0),MATCH('MARA_KSSK - Klassenzuordnung'!I28,Grunddaten!$8:$8,0))&amp;"","")</f>
        <v/>
      </c>
    </row>
    <row r="29" spans="1:12" x14ac:dyDescent="0.4">
      <c r="A29" s="160">
        <f>IFERROR(IF(AND(A22=A23,A23=A24,A24=A25,A25=A26,A26=A27,A27=A28),IF(A28+1&gt;MATCH(0,Input_Lieferant!$B$9:$B$158,-1),"",A28+1),A28),"")</f>
        <v>4</v>
      </c>
      <c r="B29" s="158" t="str">
        <f t="shared" si="0"/>
        <v>001</v>
      </c>
      <c r="C29" s="164"/>
      <c r="D29" s="164"/>
      <c r="F29" s="164"/>
      <c r="G29" s="164"/>
      <c r="H29" s="164"/>
      <c r="I29" s="159" t="str">
        <f t="shared" si="1"/>
        <v>V_EXPORTKONTROLLE</v>
      </c>
      <c r="J29" s="164"/>
      <c r="K29" s="164"/>
      <c r="L29" s="1" t="str">
        <f>IF("X"=_xlfn.IFNA(INDEX(Input_Lieferant!$A$9:$AS$158,MATCH('MARA_KSSK - Klassenzuordnung'!A29,Input_Lieferant!$B$9:$B$158,0),MATCH('MARA_KSSK - Klassenzuordnung'!I29,Input_Lieferant!$8:$8,0))&amp;"",""), "X", "")</f>
        <v/>
      </c>
    </row>
    <row r="30" spans="1:12" x14ac:dyDescent="0.4">
      <c r="A30" s="160">
        <f>IFERROR(IF(AND(A23=A24,A24=A25,A25=A26,A26=A27,A27=A28,A28=A29),IF(A29+1&gt;MATCH(0,Input_Lieferant!$B$9:$B$158,-1),"",A29+1),A29),"")</f>
        <v>5</v>
      </c>
      <c r="B30" s="158" t="str">
        <f t="shared" si="0"/>
        <v>001</v>
      </c>
      <c r="C30" s="164"/>
      <c r="D30" s="164"/>
      <c r="F30" s="164"/>
      <c r="G30" s="164"/>
      <c r="H30" s="164"/>
      <c r="I30" s="159" t="str">
        <f t="shared" si="1"/>
        <v>V_VERTEILUNG_PSD</v>
      </c>
      <c r="J30" s="164"/>
      <c r="K30" s="164"/>
      <c r="L30" s="1" t="str">
        <f>IF("X"=_xlfn.IFNA(INDEX(Grunddaten!$A$1:$R$158,MATCH('MARA_KSSK - Klassenzuordnung'!A30,Grunddaten!$A:$A,0),MATCH('MARA_KSSK - Klassenzuordnung'!I30,Grunddaten!$8:$8,0))&amp;"",""), "X", "")</f>
        <v>X</v>
      </c>
    </row>
    <row r="31" spans="1:12" x14ac:dyDescent="0.4">
      <c r="A31" s="160">
        <f>IFERROR(IF(AND(A24=A25,A25=A26,A26=A27,A27=A28,A28=A29,A29=A30),IF(A30+1&gt;MATCH(0,Input_Lieferant!$B$9:$B$158,-1),"",A30+1),A30),"")</f>
        <v>5</v>
      </c>
      <c r="B31" s="158" t="str">
        <f t="shared" si="0"/>
        <v>001</v>
      </c>
      <c r="C31" s="164"/>
      <c r="D31" s="164"/>
      <c r="F31" s="164"/>
      <c r="G31" s="164"/>
      <c r="H31" s="164"/>
      <c r="I31" s="159" t="str">
        <f t="shared" si="1"/>
        <v>V_VERTEILUNG_RUAG</v>
      </c>
      <c r="J31" s="164"/>
      <c r="K31" s="164"/>
      <c r="L31" s="1" t="str">
        <f>_xlfn.IFNA(INDEX(Grunddaten!$A$1:$R$158,MATCH('MARA_KSSK - Klassenzuordnung'!A31,Grunddaten!$A:$A,0),MATCH('MARA_KSSK - Klassenzuordnung'!I31,Grunddaten!$8:$8,0))&amp;"","")</f>
        <v/>
      </c>
    </row>
    <row r="32" spans="1:12" x14ac:dyDescent="0.4">
      <c r="A32" s="160">
        <f>IFERROR(IF(AND(A25=A26,A26=A27,A27=A28,A28=A29,A29=A30,A30=A31),IF(A31+1&gt;MATCH(0,Input_Lieferant!$B$9:$B$158,-1),"",A31+1),A31),"")</f>
        <v>5</v>
      </c>
      <c r="B32" s="158" t="str">
        <f t="shared" si="0"/>
        <v>001</v>
      </c>
      <c r="C32" s="164"/>
      <c r="D32" s="164"/>
      <c r="F32" s="164"/>
      <c r="G32" s="164"/>
      <c r="H32" s="164"/>
      <c r="I32" s="159" t="str">
        <f t="shared" si="1"/>
        <v>V_ZUSATZDATEN</v>
      </c>
      <c r="J32" s="164"/>
      <c r="K32" s="164"/>
      <c r="L32" s="1" t="str">
        <f>_xlfn.IFNA(INDEX(Grunddaten!$A$1:$R$158,MATCH('MARA_KSSK - Klassenzuordnung'!A32,Grunddaten!$A:$A,0),MATCH('MARA_KSSK - Klassenzuordnung'!I32,Grunddaten!$8:$8,0))&amp;"","")</f>
        <v/>
      </c>
    </row>
    <row r="33" spans="1:12" x14ac:dyDescent="0.4">
      <c r="A33" s="160">
        <f>IFERROR(IF(AND(A26=A27,A27=A28,A28=A29,A29=A30,A30=A31,A31=A32),IF(A32+1&gt;MATCH(0,Input_Lieferant!$B$9:$B$158,-1),"",A32+1),A32),"")</f>
        <v>5</v>
      </c>
      <c r="B33" s="158" t="str">
        <f t="shared" si="0"/>
        <v>001</v>
      </c>
      <c r="C33" s="164"/>
      <c r="D33" s="164"/>
      <c r="F33" s="164"/>
      <c r="G33" s="164"/>
      <c r="H33" s="164"/>
      <c r="I33" s="159" t="str">
        <f t="shared" si="1"/>
        <v>V_AR_NUMMER</v>
      </c>
      <c r="J33" s="164"/>
      <c r="K33" s="164"/>
      <c r="L33" s="1" t="str">
        <f>_xlfn.IFNA(INDEX(Grunddaten!$A$1:$R$158,MATCH('MARA_KSSK - Klassenzuordnung'!A33,Grunddaten!$A:$A,0),MATCH('MARA_KSSK - Klassenzuordnung'!I33,Grunddaten!$8:$8,0))&amp;"","")</f>
        <v/>
      </c>
    </row>
    <row r="34" spans="1:12" x14ac:dyDescent="0.4">
      <c r="A34" s="160">
        <f>IFERROR(IF(AND(A27=A28,A28=A29,A29=A30,A30=A31,A31=A32,A32=A33),IF(A33+1&gt;MATCH(0,Input_Lieferant!$B$9:$B$158,-1),"",A33+1),A33),"")</f>
        <v>5</v>
      </c>
      <c r="B34" s="158" t="str">
        <f t="shared" si="0"/>
        <v>001</v>
      </c>
      <c r="C34" s="164"/>
      <c r="D34" s="164"/>
      <c r="F34" s="164"/>
      <c r="G34" s="164"/>
      <c r="H34" s="164"/>
      <c r="I34" s="159" t="str">
        <f t="shared" si="1"/>
        <v>V_VERTEILUNG</v>
      </c>
      <c r="J34" s="164"/>
      <c r="K34" s="164"/>
      <c r="L34" s="1" t="str">
        <f>_xlfn.IFNA(INDEX(Grunddaten!$A$1:$R$158,MATCH('MARA_KSSK - Klassenzuordnung'!A34,Grunddaten!$A:$A,0),MATCH('MARA_KSSK - Klassenzuordnung'!I34,Grunddaten!$8:$8,0))&amp;"","")</f>
        <v/>
      </c>
    </row>
    <row r="35" spans="1:12" x14ac:dyDescent="0.4">
      <c r="A35" s="160">
        <f>IFERROR(IF(AND(A28=A29,A29=A30,A30=A31,A31=A32,A32=A33,A33=A34),IF(A34+1&gt;MATCH(0,Input_Lieferant!$B$9:$B$158,-1),"",A34+1),A34),"")</f>
        <v>5</v>
      </c>
      <c r="B35" s="158" t="str">
        <f t="shared" si="0"/>
        <v>001</v>
      </c>
      <c r="C35" s="164"/>
      <c r="D35" s="164"/>
      <c r="F35" s="164"/>
      <c r="G35" s="164"/>
      <c r="H35" s="164"/>
      <c r="I35" s="159" t="str">
        <f t="shared" si="1"/>
        <v>V_BM_SBM</v>
      </c>
      <c r="J35" s="164"/>
      <c r="K35" s="164"/>
      <c r="L35" s="1" t="str">
        <f>_xlfn.IFNA(INDEX(Grunddaten!$A$1:$R$158,MATCH('MARA_KSSK - Klassenzuordnung'!A35,Grunddaten!$A:$A,0),MATCH('MARA_KSSK - Klassenzuordnung'!I35,Grunddaten!$8:$8,0))&amp;"","")</f>
        <v/>
      </c>
    </row>
    <row r="36" spans="1:12" x14ac:dyDescent="0.4">
      <c r="A36" s="160">
        <f>IFERROR(IF(AND(A29=A30,A30=A31,A31=A32,A32=A33,A33=A34,A34=A35),IF(A35+1&gt;MATCH(0,Input_Lieferant!$B$9:$B$158,-1),"",A35+1),A35),"")</f>
        <v>5</v>
      </c>
      <c r="B36" s="158" t="str">
        <f t="shared" si="0"/>
        <v>001</v>
      </c>
      <c r="C36" s="164"/>
      <c r="D36" s="164"/>
      <c r="F36" s="164"/>
      <c r="G36" s="164"/>
      <c r="H36" s="164"/>
      <c r="I36" s="159" t="str">
        <f t="shared" si="1"/>
        <v>V_EXPORTKONTROLLE</v>
      </c>
      <c r="J36" s="164"/>
      <c r="K36" s="164"/>
      <c r="L36" s="1" t="str">
        <f>IF("X"=_xlfn.IFNA(INDEX(Input_Lieferant!$A$9:$AS$158,MATCH('MARA_KSSK - Klassenzuordnung'!A36,Input_Lieferant!$B$9:$B$158,0),MATCH('MARA_KSSK - Klassenzuordnung'!I36,Input_Lieferant!$8:$8,0))&amp;"",""), "X", "")</f>
        <v/>
      </c>
    </row>
    <row r="37" spans="1:12" x14ac:dyDescent="0.4">
      <c r="A37" s="160">
        <f>IFERROR(IF(AND(A30=A31,A31=A32,A32=A33,A33=A34,A34=A35,A35=A36),IF(A36+1&gt;MATCH(0,Input_Lieferant!$B$9:$B$158,-1),"",A36+1),A36),"")</f>
        <v>6</v>
      </c>
      <c r="B37" s="158" t="str">
        <f t="shared" si="0"/>
        <v>001</v>
      </c>
      <c r="C37" s="164"/>
      <c r="D37" s="164"/>
      <c r="F37" s="164"/>
      <c r="G37" s="164"/>
      <c r="H37" s="164"/>
      <c r="I37" s="159" t="str">
        <f t="shared" si="1"/>
        <v>V_VERTEILUNG_PSD</v>
      </c>
      <c r="J37" s="164"/>
      <c r="K37" s="164"/>
      <c r="L37" s="1" t="str">
        <f>IF("X"=_xlfn.IFNA(INDEX(Grunddaten!$A$1:$R$158,MATCH('MARA_KSSK - Klassenzuordnung'!A37,Grunddaten!$A:$A,0),MATCH('MARA_KSSK - Klassenzuordnung'!I37,Grunddaten!$8:$8,0))&amp;"",""), "X", "")</f>
        <v>X</v>
      </c>
    </row>
    <row r="38" spans="1:12" x14ac:dyDescent="0.4">
      <c r="A38" s="160">
        <f>IFERROR(IF(AND(A31=A32,A32=A33,A33=A34,A34=A35,A35=A36,A36=A37),IF(A37+1&gt;MATCH(0,Input_Lieferant!$B$9:$B$158,-1),"",A37+1),A37),"")</f>
        <v>6</v>
      </c>
      <c r="B38" s="158" t="str">
        <f t="shared" si="0"/>
        <v>001</v>
      </c>
      <c r="C38" s="164"/>
      <c r="D38" s="164"/>
      <c r="F38" s="164"/>
      <c r="G38" s="164"/>
      <c r="H38" s="164"/>
      <c r="I38" s="159" t="str">
        <f t="shared" si="1"/>
        <v>V_VERTEILUNG_RUAG</v>
      </c>
      <c r="J38" s="164"/>
      <c r="K38" s="164"/>
      <c r="L38" s="1" t="str">
        <f>_xlfn.IFNA(INDEX(Grunddaten!$A$1:$R$158,MATCH('MARA_KSSK - Klassenzuordnung'!A38,Grunddaten!$A:$A,0),MATCH('MARA_KSSK - Klassenzuordnung'!I38,Grunddaten!$8:$8,0))&amp;"","")</f>
        <v/>
      </c>
    </row>
    <row r="39" spans="1:12" x14ac:dyDescent="0.4">
      <c r="A39" s="160">
        <f>IFERROR(IF(AND(A32=A33,A33=A34,A34=A35,A35=A36,A36=A37,A37=A38),IF(A38+1&gt;MATCH(0,Input_Lieferant!$B$9:$B$158,-1),"",A38+1),A38),"")</f>
        <v>6</v>
      </c>
      <c r="B39" s="158" t="str">
        <f t="shared" si="0"/>
        <v>001</v>
      </c>
      <c r="C39" s="164"/>
      <c r="D39" s="164"/>
      <c r="F39" s="164"/>
      <c r="G39" s="164"/>
      <c r="H39" s="164"/>
      <c r="I39" s="159" t="str">
        <f t="shared" si="1"/>
        <v>V_ZUSATZDATEN</v>
      </c>
      <c r="J39" s="164"/>
      <c r="K39" s="164"/>
      <c r="L39" s="1" t="str">
        <f>_xlfn.IFNA(INDEX(Grunddaten!$A$1:$R$158,MATCH('MARA_KSSK - Klassenzuordnung'!A39,Grunddaten!$A:$A,0),MATCH('MARA_KSSK - Klassenzuordnung'!I39,Grunddaten!$8:$8,0))&amp;"","")</f>
        <v/>
      </c>
    </row>
    <row r="40" spans="1:12" x14ac:dyDescent="0.4">
      <c r="A40" s="160">
        <f>IFERROR(IF(AND(A33=A34,A34=A35,A35=A36,A36=A37,A37=A38,A38=A39),IF(A39+1&gt;MATCH(0,Input_Lieferant!$B$9:$B$158,-1),"",A39+1),A39),"")</f>
        <v>6</v>
      </c>
      <c r="B40" s="158" t="str">
        <f t="shared" si="0"/>
        <v>001</v>
      </c>
      <c r="C40" s="164"/>
      <c r="D40" s="164"/>
      <c r="F40" s="164"/>
      <c r="G40" s="164"/>
      <c r="H40" s="164"/>
      <c r="I40" s="159" t="str">
        <f t="shared" si="1"/>
        <v>V_AR_NUMMER</v>
      </c>
      <c r="J40" s="164"/>
      <c r="K40" s="164"/>
      <c r="L40" s="1" t="str">
        <f>_xlfn.IFNA(INDEX(Grunddaten!$A$1:$R$158,MATCH('MARA_KSSK - Klassenzuordnung'!A40,Grunddaten!$A:$A,0),MATCH('MARA_KSSK - Klassenzuordnung'!I40,Grunddaten!$8:$8,0))&amp;"","")</f>
        <v/>
      </c>
    </row>
    <row r="41" spans="1:12" x14ac:dyDescent="0.4">
      <c r="A41" s="160">
        <f>IFERROR(IF(AND(A34=A35,A35=A36,A36=A37,A37=A38,A38=A39,A39=A40),IF(A40+1&gt;MATCH(0,Input_Lieferant!$B$9:$B$158,-1),"",A40+1),A40),"")</f>
        <v>6</v>
      </c>
      <c r="B41" s="158" t="str">
        <f t="shared" si="0"/>
        <v>001</v>
      </c>
      <c r="C41" s="164"/>
      <c r="D41" s="164"/>
      <c r="F41" s="164"/>
      <c r="G41" s="164"/>
      <c r="H41" s="164"/>
      <c r="I41" s="159" t="str">
        <f t="shared" si="1"/>
        <v>V_VERTEILUNG</v>
      </c>
      <c r="J41" s="164"/>
      <c r="K41" s="164"/>
      <c r="L41" s="1" t="str">
        <f>_xlfn.IFNA(INDEX(Grunddaten!$A$1:$R$158,MATCH('MARA_KSSK - Klassenzuordnung'!A41,Grunddaten!$A:$A,0),MATCH('MARA_KSSK - Klassenzuordnung'!I41,Grunddaten!$8:$8,0))&amp;"","")</f>
        <v/>
      </c>
    </row>
    <row r="42" spans="1:12" x14ac:dyDescent="0.4">
      <c r="A42" s="160">
        <f>IFERROR(IF(AND(A35=A36,A36=A37,A37=A38,A38=A39,A39=A40,A40=A41),IF(A41+1&gt;MATCH(0,Input_Lieferant!$B$9:$B$158,-1),"",A41+1),A41),"")</f>
        <v>6</v>
      </c>
      <c r="B42" s="158" t="str">
        <f t="shared" si="0"/>
        <v>001</v>
      </c>
      <c r="C42" s="164"/>
      <c r="D42" s="164"/>
      <c r="F42" s="164"/>
      <c r="G42" s="164"/>
      <c r="H42" s="164"/>
      <c r="I42" s="159" t="str">
        <f t="shared" si="1"/>
        <v>V_BM_SBM</v>
      </c>
      <c r="J42" s="164"/>
      <c r="K42" s="164"/>
      <c r="L42" s="1" t="str">
        <f>_xlfn.IFNA(INDEX(Grunddaten!$A$1:$R$158,MATCH('MARA_KSSK - Klassenzuordnung'!A42,Grunddaten!$A:$A,0),MATCH('MARA_KSSK - Klassenzuordnung'!I42,Grunddaten!$8:$8,0))&amp;"","")</f>
        <v/>
      </c>
    </row>
    <row r="43" spans="1:12" x14ac:dyDescent="0.4">
      <c r="A43" s="160">
        <f>IFERROR(IF(AND(A36=A37,A37=A38,A38=A39,A39=A40,A40=A41,A41=A42),IF(A42+1&gt;MATCH(0,Input_Lieferant!$B$9:$B$158,-1),"",A42+1),A42),"")</f>
        <v>6</v>
      </c>
      <c r="B43" s="158" t="str">
        <f t="shared" si="0"/>
        <v>001</v>
      </c>
      <c r="C43" s="164"/>
      <c r="D43" s="164"/>
      <c r="F43" s="164"/>
      <c r="G43" s="164"/>
      <c r="H43" s="164"/>
      <c r="I43" s="159" t="str">
        <f t="shared" si="1"/>
        <v>V_EXPORTKONTROLLE</v>
      </c>
      <c r="J43" s="164"/>
      <c r="K43" s="164"/>
      <c r="L43" s="1" t="str">
        <f>IF("X"=_xlfn.IFNA(INDEX(Input_Lieferant!$A$9:$AS$158,MATCH('MARA_KSSK - Klassenzuordnung'!A43,Input_Lieferant!$B$9:$B$158,0),MATCH('MARA_KSSK - Klassenzuordnung'!I43,Input_Lieferant!$8:$8,0))&amp;"",""), "X", "")</f>
        <v/>
      </c>
    </row>
    <row r="44" spans="1:12" x14ac:dyDescent="0.4">
      <c r="A44" s="160">
        <f>IFERROR(IF(AND(A37=A38,A38=A39,A39=A40,A40=A41,A41=A42,A42=A43),IF(A43+1&gt;MATCH(0,Input_Lieferant!$B$9:$B$158,-1),"",A43+1),A43),"")</f>
        <v>7</v>
      </c>
      <c r="B44" s="158" t="str">
        <f t="shared" si="0"/>
        <v>001</v>
      </c>
      <c r="C44" s="164"/>
      <c r="D44" s="164"/>
      <c r="F44" s="164"/>
      <c r="G44" s="164"/>
      <c r="H44" s="164"/>
      <c r="I44" s="159" t="str">
        <f t="shared" si="1"/>
        <v>V_VERTEILUNG_PSD</v>
      </c>
      <c r="J44" s="164"/>
      <c r="K44" s="164"/>
      <c r="L44" s="1" t="str">
        <f>IF("X"=_xlfn.IFNA(INDEX(Grunddaten!$A$1:$R$158,MATCH('MARA_KSSK - Klassenzuordnung'!A44,Grunddaten!$A:$A,0),MATCH('MARA_KSSK - Klassenzuordnung'!I44,Grunddaten!$8:$8,0))&amp;"",""), "X", "")</f>
        <v>X</v>
      </c>
    </row>
    <row r="45" spans="1:12" x14ac:dyDescent="0.4">
      <c r="A45" s="160">
        <f>IFERROR(IF(AND(A38=A39,A39=A40,A40=A41,A41=A42,A42=A43,A43=A44),IF(A44+1&gt;MATCH(0,Input_Lieferant!$B$9:$B$158,-1),"",A44+1),A44),"")</f>
        <v>7</v>
      </c>
      <c r="B45" s="158" t="str">
        <f t="shared" si="0"/>
        <v>001</v>
      </c>
      <c r="C45" s="164"/>
      <c r="D45" s="164"/>
      <c r="F45" s="164"/>
      <c r="G45" s="164"/>
      <c r="H45" s="164"/>
      <c r="I45" s="159" t="str">
        <f t="shared" si="1"/>
        <v>V_VERTEILUNG_RUAG</v>
      </c>
      <c r="J45" s="164"/>
      <c r="K45" s="164"/>
      <c r="L45" s="1" t="str">
        <f>_xlfn.IFNA(INDEX(Grunddaten!$A$1:$R$158,MATCH('MARA_KSSK - Klassenzuordnung'!A45,Grunddaten!$A:$A,0),MATCH('MARA_KSSK - Klassenzuordnung'!I45,Grunddaten!$8:$8,0))&amp;"","")</f>
        <v/>
      </c>
    </row>
    <row r="46" spans="1:12" x14ac:dyDescent="0.4">
      <c r="A46" s="160">
        <f>IFERROR(IF(AND(A39=A40,A40=A41,A41=A42,A42=A43,A43=A44,A44=A45),IF(A45+1&gt;MATCH(0,Input_Lieferant!$B$9:$B$158,-1),"",A45+1),A45),"")</f>
        <v>7</v>
      </c>
      <c r="B46" s="158" t="str">
        <f t="shared" si="0"/>
        <v>001</v>
      </c>
      <c r="C46" s="164"/>
      <c r="D46" s="164"/>
      <c r="F46" s="164"/>
      <c r="G46" s="164"/>
      <c r="H46" s="164"/>
      <c r="I46" s="159" t="str">
        <f t="shared" si="1"/>
        <v>V_ZUSATZDATEN</v>
      </c>
      <c r="J46" s="164"/>
      <c r="K46" s="164"/>
      <c r="L46" s="1" t="str">
        <f>_xlfn.IFNA(INDEX(Grunddaten!$A$1:$R$158,MATCH('MARA_KSSK - Klassenzuordnung'!A46,Grunddaten!$A:$A,0),MATCH('MARA_KSSK - Klassenzuordnung'!I46,Grunddaten!$8:$8,0))&amp;"","")</f>
        <v/>
      </c>
    </row>
    <row r="47" spans="1:12" x14ac:dyDescent="0.4">
      <c r="A47" s="160">
        <f>IFERROR(IF(AND(A40=A41,A41=A42,A42=A43,A43=A44,A44=A45,A45=A46),IF(A46+1&gt;MATCH(0,Input_Lieferant!$B$9:$B$158,-1),"",A46+1),A46),"")</f>
        <v>7</v>
      </c>
      <c r="B47" s="158" t="str">
        <f t="shared" si="0"/>
        <v>001</v>
      </c>
      <c r="C47" s="164"/>
      <c r="D47" s="164"/>
      <c r="F47" s="164"/>
      <c r="G47" s="164"/>
      <c r="H47" s="164"/>
      <c r="I47" s="159" t="str">
        <f t="shared" si="1"/>
        <v>V_AR_NUMMER</v>
      </c>
      <c r="J47" s="164"/>
      <c r="K47" s="164"/>
      <c r="L47" s="1" t="str">
        <f>_xlfn.IFNA(INDEX(Grunddaten!$A$1:$R$158,MATCH('MARA_KSSK - Klassenzuordnung'!A47,Grunddaten!$A:$A,0),MATCH('MARA_KSSK - Klassenzuordnung'!I47,Grunddaten!$8:$8,0))&amp;"","")</f>
        <v/>
      </c>
    </row>
    <row r="48" spans="1:12" x14ac:dyDescent="0.4">
      <c r="A48" s="160">
        <f>IFERROR(IF(AND(A41=A42,A42=A43,A43=A44,A44=A45,A45=A46,A46=A47),IF(A47+1&gt;MATCH(0,Input_Lieferant!$B$9:$B$158,-1),"",A47+1),A47),"")</f>
        <v>7</v>
      </c>
      <c r="B48" s="158" t="str">
        <f t="shared" si="0"/>
        <v>001</v>
      </c>
      <c r="C48" s="164"/>
      <c r="D48" s="164"/>
      <c r="F48" s="164"/>
      <c r="G48" s="164"/>
      <c r="H48" s="164"/>
      <c r="I48" s="159" t="str">
        <f t="shared" si="1"/>
        <v>V_VERTEILUNG</v>
      </c>
      <c r="J48" s="164"/>
      <c r="K48" s="164"/>
      <c r="L48" s="1" t="str">
        <f>_xlfn.IFNA(INDEX(Grunddaten!$A$1:$R$158,MATCH('MARA_KSSK - Klassenzuordnung'!A48,Grunddaten!$A:$A,0),MATCH('MARA_KSSK - Klassenzuordnung'!I48,Grunddaten!$8:$8,0))&amp;"","")</f>
        <v/>
      </c>
    </row>
    <row r="49" spans="1:12" x14ac:dyDescent="0.4">
      <c r="A49" s="160">
        <f>IFERROR(IF(AND(A42=A43,A43=A44,A44=A45,A45=A46,A46=A47,A47=A48),IF(A48+1&gt;MATCH(0,Input_Lieferant!$B$9:$B$158,-1),"",A48+1),A48),"")</f>
        <v>7</v>
      </c>
      <c r="B49" s="158" t="str">
        <f t="shared" si="0"/>
        <v>001</v>
      </c>
      <c r="C49" s="164"/>
      <c r="D49" s="164"/>
      <c r="F49" s="164"/>
      <c r="G49" s="164"/>
      <c r="H49" s="164"/>
      <c r="I49" s="159" t="str">
        <f t="shared" si="1"/>
        <v>V_BM_SBM</v>
      </c>
      <c r="J49" s="164"/>
      <c r="K49" s="164"/>
      <c r="L49" s="1" t="str">
        <f>_xlfn.IFNA(INDEX(Grunddaten!$A$1:$R$158,MATCH('MARA_KSSK - Klassenzuordnung'!A49,Grunddaten!$A:$A,0),MATCH('MARA_KSSK - Klassenzuordnung'!I49,Grunddaten!$8:$8,0))&amp;"","")</f>
        <v/>
      </c>
    </row>
    <row r="50" spans="1:12" x14ac:dyDescent="0.4">
      <c r="A50" s="160">
        <f>IFERROR(IF(AND(A43=A44,A44=A45,A45=A46,A46=A47,A47=A48,A48=A49),IF(A49+1&gt;MATCH(0,Input_Lieferant!$B$9:$B$158,-1),"",A49+1),A49),"")</f>
        <v>7</v>
      </c>
      <c r="B50" s="158" t="str">
        <f t="shared" si="0"/>
        <v>001</v>
      </c>
      <c r="C50" s="164"/>
      <c r="D50" s="164"/>
      <c r="F50" s="164"/>
      <c r="G50" s="164"/>
      <c r="H50" s="164"/>
      <c r="I50" s="159" t="str">
        <f t="shared" si="1"/>
        <v>V_EXPORTKONTROLLE</v>
      </c>
      <c r="J50" s="164"/>
      <c r="K50" s="164"/>
      <c r="L50" s="1" t="str">
        <f>IF("X"=_xlfn.IFNA(INDEX(Input_Lieferant!$A$9:$AS$158,MATCH('MARA_KSSK - Klassenzuordnung'!A50,Input_Lieferant!$B$9:$B$158,0),MATCH('MARA_KSSK - Klassenzuordnung'!I50,Input_Lieferant!$8:$8,0))&amp;"",""), "X", "")</f>
        <v/>
      </c>
    </row>
    <row r="51" spans="1:12" x14ac:dyDescent="0.4">
      <c r="A51" s="160">
        <f>IFERROR(IF(AND(A44=A45,A45=A46,A46=A47,A47=A48,A48=A49,A49=A50),IF(A50+1&gt;MATCH(0,Input_Lieferant!$B$9:$B$158,-1),"",A50+1),A50),"")</f>
        <v>8</v>
      </c>
      <c r="B51" s="158" t="str">
        <f t="shared" si="0"/>
        <v>001</v>
      </c>
      <c r="C51" s="164"/>
      <c r="D51" s="164"/>
      <c r="F51" s="164"/>
      <c r="G51" s="164"/>
      <c r="H51" s="164"/>
      <c r="I51" s="159" t="str">
        <f t="shared" si="1"/>
        <v>V_VERTEILUNG_PSD</v>
      </c>
      <c r="J51" s="164"/>
      <c r="K51" s="164"/>
      <c r="L51" s="1" t="str">
        <f>IF("X"=_xlfn.IFNA(INDEX(Grunddaten!$A$1:$R$158,MATCH('MARA_KSSK - Klassenzuordnung'!A51,Grunddaten!$A:$A,0),MATCH('MARA_KSSK - Klassenzuordnung'!I51,Grunddaten!$8:$8,0))&amp;"",""), "X", "")</f>
        <v>X</v>
      </c>
    </row>
    <row r="52" spans="1:12" x14ac:dyDescent="0.4">
      <c r="A52" s="160">
        <f>IFERROR(IF(AND(A45=A46,A46=A47,A47=A48,A48=A49,A49=A50,A50=A51),IF(A51+1&gt;MATCH(0,Input_Lieferant!$B$9:$B$158,-1),"",A51+1),A51),"")</f>
        <v>8</v>
      </c>
      <c r="B52" s="158" t="str">
        <f t="shared" si="0"/>
        <v>001</v>
      </c>
      <c r="C52" s="164"/>
      <c r="D52" s="164"/>
      <c r="F52" s="164"/>
      <c r="G52" s="164"/>
      <c r="H52" s="164"/>
      <c r="I52" s="159" t="str">
        <f t="shared" si="1"/>
        <v>V_VERTEILUNG_RUAG</v>
      </c>
      <c r="J52" s="164"/>
      <c r="K52" s="164"/>
      <c r="L52" s="1" t="str">
        <f>_xlfn.IFNA(INDEX(Grunddaten!$A$1:$R$158,MATCH('MARA_KSSK - Klassenzuordnung'!A52,Grunddaten!$A:$A,0),MATCH('MARA_KSSK - Klassenzuordnung'!I52,Grunddaten!$8:$8,0))&amp;"","")</f>
        <v/>
      </c>
    </row>
    <row r="53" spans="1:12" x14ac:dyDescent="0.4">
      <c r="A53" s="160">
        <f>IFERROR(IF(AND(A46=A47,A47=A48,A48=A49,A49=A50,A50=A51,A51=A52),IF(A52+1&gt;MATCH(0,Input_Lieferant!$B$9:$B$158,-1),"",A52+1),A52),"")</f>
        <v>8</v>
      </c>
      <c r="B53" s="158" t="str">
        <f t="shared" si="0"/>
        <v>001</v>
      </c>
      <c r="C53" s="164"/>
      <c r="D53" s="164"/>
      <c r="F53" s="164"/>
      <c r="G53" s="164"/>
      <c r="H53" s="164"/>
      <c r="I53" s="159" t="str">
        <f t="shared" si="1"/>
        <v>V_ZUSATZDATEN</v>
      </c>
      <c r="J53" s="164"/>
      <c r="K53" s="164"/>
      <c r="L53" s="1" t="str">
        <f>_xlfn.IFNA(INDEX(Grunddaten!$A$1:$R$158,MATCH('MARA_KSSK - Klassenzuordnung'!A53,Grunddaten!$A:$A,0),MATCH('MARA_KSSK - Klassenzuordnung'!I53,Grunddaten!$8:$8,0))&amp;"","")</f>
        <v/>
      </c>
    </row>
    <row r="54" spans="1:12" x14ac:dyDescent="0.4">
      <c r="A54" s="160">
        <f>IFERROR(IF(AND(A47=A48,A48=A49,A49=A50,A50=A51,A51=A52,A52=A53),IF(A53+1&gt;MATCH(0,Input_Lieferant!$B$9:$B$158,-1),"",A53+1),A53),"")</f>
        <v>8</v>
      </c>
      <c r="B54" s="158" t="str">
        <f t="shared" si="0"/>
        <v>001</v>
      </c>
      <c r="C54" s="164"/>
      <c r="D54" s="164"/>
      <c r="F54" s="164"/>
      <c r="G54" s="164"/>
      <c r="H54" s="164"/>
      <c r="I54" s="159" t="str">
        <f t="shared" si="1"/>
        <v>V_AR_NUMMER</v>
      </c>
      <c r="J54" s="164"/>
      <c r="K54" s="164"/>
      <c r="L54" s="1" t="str">
        <f>_xlfn.IFNA(INDEX(Grunddaten!$A$1:$R$158,MATCH('MARA_KSSK - Klassenzuordnung'!A54,Grunddaten!$A:$A,0),MATCH('MARA_KSSK - Klassenzuordnung'!I54,Grunddaten!$8:$8,0))&amp;"","")</f>
        <v/>
      </c>
    </row>
    <row r="55" spans="1:12" x14ac:dyDescent="0.4">
      <c r="A55" s="160">
        <f>IFERROR(IF(AND(A48=A49,A49=A50,A50=A51,A51=A52,A52=A53,A53=A54),IF(A54+1&gt;MATCH(0,Input_Lieferant!$B$9:$B$158,-1),"",A54+1),A54),"")</f>
        <v>8</v>
      </c>
      <c r="B55" s="158" t="str">
        <f t="shared" si="0"/>
        <v>001</v>
      </c>
      <c r="C55" s="164"/>
      <c r="D55" s="164"/>
      <c r="F55" s="164"/>
      <c r="G55" s="164"/>
      <c r="H55" s="164"/>
      <c r="I55" s="159" t="str">
        <f t="shared" si="1"/>
        <v>V_VERTEILUNG</v>
      </c>
      <c r="J55" s="164"/>
      <c r="K55" s="164"/>
      <c r="L55" s="1" t="str">
        <f>_xlfn.IFNA(INDEX(Grunddaten!$A$1:$R$158,MATCH('MARA_KSSK - Klassenzuordnung'!A55,Grunddaten!$A:$A,0),MATCH('MARA_KSSK - Klassenzuordnung'!I55,Grunddaten!$8:$8,0))&amp;"","")</f>
        <v/>
      </c>
    </row>
    <row r="56" spans="1:12" x14ac:dyDescent="0.4">
      <c r="A56" s="160">
        <f>IFERROR(IF(AND(A49=A50,A50=A51,A51=A52,A52=A53,A53=A54,A54=A55),IF(A55+1&gt;MATCH(0,Input_Lieferant!$B$9:$B$158,-1),"",A55+1),A55),"")</f>
        <v>8</v>
      </c>
      <c r="B56" s="158" t="str">
        <f t="shared" si="0"/>
        <v>001</v>
      </c>
      <c r="C56" s="164"/>
      <c r="D56" s="164"/>
      <c r="F56" s="164"/>
      <c r="G56" s="164"/>
      <c r="H56" s="164"/>
      <c r="I56" s="159" t="str">
        <f t="shared" si="1"/>
        <v>V_BM_SBM</v>
      </c>
      <c r="J56" s="164"/>
      <c r="K56" s="164"/>
      <c r="L56" s="1" t="str">
        <f>_xlfn.IFNA(INDEX(Grunddaten!$A$1:$R$158,MATCH('MARA_KSSK - Klassenzuordnung'!A56,Grunddaten!$A:$A,0),MATCH('MARA_KSSK - Klassenzuordnung'!I56,Grunddaten!$8:$8,0))&amp;"","")</f>
        <v/>
      </c>
    </row>
    <row r="57" spans="1:12" x14ac:dyDescent="0.4">
      <c r="A57" s="160">
        <f>IFERROR(IF(AND(A50=A51,A51=A52,A52=A53,A53=A54,A54=A55,A55=A56),IF(A56+1&gt;MATCH(0,Input_Lieferant!$B$9:$B$158,-1),"",A56+1),A56),"")</f>
        <v>8</v>
      </c>
      <c r="B57" s="158" t="str">
        <f t="shared" si="0"/>
        <v>001</v>
      </c>
      <c r="C57" s="164"/>
      <c r="D57" s="164"/>
      <c r="F57" s="164"/>
      <c r="G57" s="164"/>
      <c r="H57" s="164"/>
      <c r="I57" s="159" t="str">
        <f t="shared" si="1"/>
        <v>V_EXPORTKONTROLLE</v>
      </c>
      <c r="J57" s="164"/>
      <c r="K57" s="164"/>
      <c r="L57" s="1" t="str">
        <f>IF("X"=_xlfn.IFNA(INDEX(Input_Lieferant!$A$9:$AS$158,MATCH('MARA_KSSK - Klassenzuordnung'!A57,Input_Lieferant!$B$9:$B$158,0),MATCH('MARA_KSSK - Klassenzuordnung'!I57,Input_Lieferant!$8:$8,0))&amp;"",""), "X", "")</f>
        <v/>
      </c>
    </row>
    <row r="58" spans="1:12" x14ac:dyDescent="0.4">
      <c r="A58" s="160">
        <f>IFERROR(IF(AND(A51=A52,A52=A53,A53=A54,A54=A55,A55=A56,A56=A57),IF(A57+1&gt;MATCH(0,Input_Lieferant!$B$9:$B$158,-1),"",A57+1),A57),"")</f>
        <v>9</v>
      </c>
      <c r="B58" s="158" t="str">
        <f t="shared" si="0"/>
        <v>001</v>
      </c>
      <c r="C58" s="164"/>
      <c r="D58" s="164"/>
      <c r="F58" s="164"/>
      <c r="G58" s="164"/>
      <c r="H58" s="164"/>
      <c r="I58" s="159" t="str">
        <f t="shared" si="1"/>
        <v>V_VERTEILUNG_PSD</v>
      </c>
      <c r="J58" s="164"/>
      <c r="K58" s="164"/>
      <c r="L58" s="1" t="str">
        <f>IF("X"=_xlfn.IFNA(INDEX(Grunddaten!$A$1:$R$158,MATCH('MARA_KSSK - Klassenzuordnung'!A58,Grunddaten!$A:$A,0),MATCH('MARA_KSSK - Klassenzuordnung'!I58,Grunddaten!$8:$8,0))&amp;"",""), "X", "")</f>
        <v>X</v>
      </c>
    </row>
    <row r="59" spans="1:12" x14ac:dyDescent="0.4">
      <c r="A59" s="160">
        <f>IFERROR(IF(AND(A52=A53,A53=A54,A54=A55,A55=A56,A56=A57,A57=A58),IF(A58+1&gt;MATCH(0,Input_Lieferant!$B$9:$B$158,-1),"",A58+1),A58),"")</f>
        <v>9</v>
      </c>
      <c r="B59" s="158" t="str">
        <f t="shared" si="0"/>
        <v>001</v>
      </c>
      <c r="C59" s="164"/>
      <c r="D59" s="164"/>
      <c r="F59" s="164"/>
      <c r="G59" s="164"/>
      <c r="H59" s="164"/>
      <c r="I59" s="159" t="str">
        <f t="shared" si="1"/>
        <v>V_VERTEILUNG_RUAG</v>
      </c>
      <c r="J59" s="164"/>
      <c r="K59" s="164"/>
      <c r="L59" s="1" t="str">
        <f>_xlfn.IFNA(INDEX(Grunddaten!$A$1:$R$158,MATCH('MARA_KSSK - Klassenzuordnung'!A59,Grunddaten!$A:$A,0),MATCH('MARA_KSSK - Klassenzuordnung'!I59,Grunddaten!$8:$8,0))&amp;"","")</f>
        <v/>
      </c>
    </row>
    <row r="60" spans="1:12" x14ac:dyDescent="0.4">
      <c r="A60" s="160">
        <f>IFERROR(IF(AND(A53=A54,A54=A55,A55=A56,A56=A57,A57=A58,A58=A59),IF(A59+1&gt;MATCH(0,Input_Lieferant!$B$9:$B$158,-1),"",A59+1),A59),"")</f>
        <v>9</v>
      </c>
      <c r="B60" s="158" t="str">
        <f t="shared" si="0"/>
        <v>001</v>
      </c>
      <c r="C60" s="164"/>
      <c r="D60" s="164"/>
      <c r="F60" s="164"/>
      <c r="G60" s="164"/>
      <c r="H60" s="164"/>
      <c r="I60" s="159" t="str">
        <f t="shared" si="1"/>
        <v>V_ZUSATZDATEN</v>
      </c>
      <c r="J60" s="164"/>
      <c r="K60" s="164"/>
      <c r="L60" s="1" t="str">
        <f>_xlfn.IFNA(INDEX(Grunddaten!$A$1:$R$158,MATCH('MARA_KSSK - Klassenzuordnung'!A60,Grunddaten!$A:$A,0),MATCH('MARA_KSSK - Klassenzuordnung'!I60,Grunddaten!$8:$8,0))&amp;"","")</f>
        <v/>
      </c>
    </row>
    <row r="61" spans="1:12" x14ac:dyDescent="0.4">
      <c r="A61" s="160">
        <f>IFERROR(IF(AND(A54=A55,A55=A56,A56=A57,A57=A58,A58=A59,A59=A60),IF(A60+1&gt;MATCH(0,Input_Lieferant!$B$9:$B$158,-1),"",A60+1),A60),"")</f>
        <v>9</v>
      </c>
      <c r="B61" s="158" t="str">
        <f t="shared" si="0"/>
        <v>001</v>
      </c>
      <c r="C61" s="164"/>
      <c r="D61" s="164"/>
      <c r="F61" s="164"/>
      <c r="G61" s="164"/>
      <c r="H61" s="164"/>
      <c r="I61" s="159" t="str">
        <f t="shared" si="1"/>
        <v>V_AR_NUMMER</v>
      </c>
      <c r="J61" s="164"/>
      <c r="K61" s="164"/>
      <c r="L61" s="1" t="str">
        <f>_xlfn.IFNA(INDEX(Grunddaten!$A$1:$R$158,MATCH('MARA_KSSK - Klassenzuordnung'!A61,Grunddaten!$A:$A,0),MATCH('MARA_KSSK - Klassenzuordnung'!I61,Grunddaten!$8:$8,0))&amp;"","")</f>
        <v/>
      </c>
    </row>
    <row r="62" spans="1:12" x14ac:dyDescent="0.4">
      <c r="A62" s="160">
        <f>IFERROR(IF(AND(A55=A56,A56=A57,A57=A58,A58=A59,A59=A60,A60=A61),IF(A61+1&gt;MATCH(0,Input_Lieferant!$B$9:$B$158,-1),"",A61+1),A61),"")</f>
        <v>9</v>
      </c>
      <c r="B62" s="158" t="str">
        <f t="shared" si="0"/>
        <v>001</v>
      </c>
      <c r="C62" s="164"/>
      <c r="D62" s="164"/>
      <c r="F62" s="164"/>
      <c r="G62" s="164"/>
      <c r="H62" s="164"/>
      <c r="I62" s="159" t="str">
        <f t="shared" si="1"/>
        <v>V_VERTEILUNG</v>
      </c>
      <c r="J62" s="164"/>
      <c r="K62" s="164"/>
      <c r="L62" s="1" t="str">
        <f>_xlfn.IFNA(INDEX(Grunddaten!$A$1:$R$158,MATCH('MARA_KSSK - Klassenzuordnung'!A62,Grunddaten!$A:$A,0),MATCH('MARA_KSSK - Klassenzuordnung'!I62,Grunddaten!$8:$8,0))&amp;"","")</f>
        <v/>
      </c>
    </row>
    <row r="63" spans="1:12" x14ac:dyDescent="0.4">
      <c r="A63" s="160">
        <f>IFERROR(IF(AND(A56=A57,A57=A58,A58=A59,A59=A60,A60=A61,A61=A62),IF(A62+1&gt;MATCH(0,Input_Lieferant!$B$9:$B$158,-1),"",A62+1),A62),"")</f>
        <v>9</v>
      </c>
      <c r="B63" s="158" t="str">
        <f t="shared" si="0"/>
        <v>001</v>
      </c>
      <c r="C63" s="164"/>
      <c r="D63" s="164"/>
      <c r="F63" s="164"/>
      <c r="G63" s="164"/>
      <c r="H63" s="164"/>
      <c r="I63" s="159" t="str">
        <f t="shared" si="1"/>
        <v>V_BM_SBM</v>
      </c>
      <c r="J63" s="164"/>
      <c r="K63" s="164"/>
      <c r="L63" s="1" t="str">
        <f>_xlfn.IFNA(INDEX(Grunddaten!$A$1:$R$158,MATCH('MARA_KSSK - Klassenzuordnung'!A63,Grunddaten!$A:$A,0),MATCH('MARA_KSSK - Klassenzuordnung'!I63,Grunddaten!$8:$8,0))&amp;"","")</f>
        <v/>
      </c>
    </row>
    <row r="64" spans="1:12" x14ac:dyDescent="0.4">
      <c r="A64" s="160">
        <f>IFERROR(IF(AND(A57=A58,A58=A59,A59=A60,A60=A61,A61=A62,A62=A63),IF(A63+1&gt;MATCH(0,Input_Lieferant!$B$9:$B$158,-1),"",A63+1),A63),"")</f>
        <v>9</v>
      </c>
      <c r="B64" s="158" t="str">
        <f t="shared" si="0"/>
        <v>001</v>
      </c>
      <c r="C64" s="164"/>
      <c r="D64" s="164"/>
      <c r="F64" s="164"/>
      <c r="G64" s="164"/>
      <c r="H64" s="164"/>
      <c r="I64" s="159" t="str">
        <f t="shared" si="1"/>
        <v>V_EXPORTKONTROLLE</v>
      </c>
      <c r="J64" s="164"/>
      <c r="K64" s="164"/>
      <c r="L64" s="1" t="str">
        <f>IF("X"=_xlfn.IFNA(INDEX(Input_Lieferant!$A$9:$AS$158,MATCH('MARA_KSSK - Klassenzuordnung'!A64,Input_Lieferant!$B$9:$B$158,0),MATCH('MARA_KSSK - Klassenzuordnung'!I64,Input_Lieferant!$8:$8,0))&amp;"",""), "X", "")</f>
        <v/>
      </c>
    </row>
    <row r="65" spans="1:12" x14ac:dyDescent="0.4">
      <c r="A65" s="160">
        <f>IFERROR(IF(AND(A58=A59,A59=A60,A60=A61,A61=A62,A62=A63,A63=A64),IF(A64+1&gt;MATCH(0,Input_Lieferant!$B$9:$B$158,-1),"",A64+1),A64),"")</f>
        <v>10</v>
      </c>
      <c r="B65" s="158" t="str">
        <f t="shared" si="0"/>
        <v>001</v>
      </c>
      <c r="C65" s="164"/>
      <c r="D65" s="164"/>
      <c r="F65" s="164"/>
      <c r="G65" s="164"/>
      <c r="H65" s="164"/>
      <c r="I65" s="159" t="str">
        <f t="shared" si="1"/>
        <v>V_VERTEILUNG_PSD</v>
      </c>
      <c r="J65" s="164"/>
      <c r="K65" s="164"/>
      <c r="L65" s="1" t="str">
        <f>IF("X"=_xlfn.IFNA(INDEX(Grunddaten!$A$1:$R$158,MATCH('MARA_KSSK - Klassenzuordnung'!A65,Grunddaten!$A:$A,0),MATCH('MARA_KSSK - Klassenzuordnung'!I65,Grunddaten!$8:$8,0))&amp;"",""), "X", "")</f>
        <v>X</v>
      </c>
    </row>
    <row r="66" spans="1:12" x14ac:dyDescent="0.4">
      <c r="A66" s="160">
        <f>IFERROR(IF(AND(A59=A60,A60=A61,A61=A62,A62=A63,A63=A64,A64=A65),IF(A65+1&gt;MATCH(0,Input_Lieferant!$B$9:$B$158,-1),"",A65+1),A65),"")</f>
        <v>10</v>
      </c>
      <c r="B66" s="158" t="str">
        <f t="shared" ref="B66:B129" si="2">IF(A66="","","001")</f>
        <v>001</v>
      </c>
      <c r="C66" s="164"/>
      <c r="D66" s="164"/>
      <c r="F66" s="164"/>
      <c r="G66" s="164"/>
      <c r="H66" s="164"/>
      <c r="I66" s="159" t="str">
        <f t="shared" si="1"/>
        <v>V_VERTEILUNG_RUAG</v>
      </c>
      <c r="J66" s="164"/>
      <c r="K66" s="164"/>
      <c r="L66" s="1" t="str">
        <f>_xlfn.IFNA(INDEX(Grunddaten!$A$1:$R$158,MATCH('MARA_KSSK - Klassenzuordnung'!A66,Grunddaten!$A:$A,0),MATCH('MARA_KSSK - Klassenzuordnung'!I66,Grunddaten!$8:$8,0))&amp;"","")</f>
        <v/>
      </c>
    </row>
    <row r="67" spans="1:12" x14ac:dyDescent="0.4">
      <c r="A67" s="160">
        <f>IFERROR(IF(AND(A60=A61,A61=A62,A62=A63,A63=A64,A64=A65,A65=A66),IF(A66+1&gt;MATCH(0,Input_Lieferant!$B$9:$B$158,-1),"",A66+1),A66),"")</f>
        <v>10</v>
      </c>
      <c r="B67" s="158" t="str">
        <f t="shared" si="2"/>
        <v>001</v>
      </c>
      <c r="C67" s="164"/>
      <c r="D67" s="164"/>
      <c r="F67" s="164"/>
      <c r="G67" s="164"/>
      <c r="H67" s="164"/>
      <c r="I67" s="159" t="str">
        <f t="shared" si="1"/>
        <v>V_ZUSATZDATEN</v>
      </c>
      <c r="J67" s="164"/>
      <c r="K67" s="164"/>
      <c r="L67" s="1" t="str">
        <f>_xlfn.IFNA(INDEX(Grunddaten!$A$1:$R$158,MATCH('MARA_KSSK - Klassenzuordnung'!A67,Grunddaten!$A:$A,0),MATCH('MARA_KSSK - Klassenzuordnung'!I67,Grunddaten!$8:$8,0))&amp;"","")</f>
        <v/>
      </c>
    </row>
    <row r="68" spans="1:12" x14ac:dyDescent="0.4">
      <c r="A68" s="160">
        <f>IFERROR(IF(AND(A61=A62,A62=A63,A63=A64,A64=A65,A65=A66,A66=A67),IF(A67+1&gt;MATCH(0,Input_Lieferant!$B$9:$B$158,-1),"",A67+1),A67),"")</f>
        <v>10</v>
      </c>
      <c r="B68" s="158" t="str">
        <f t="shared" si="2"/>
        <v>001</v>
      </c>
      <c r="C68" s="164"/>
      <c r="D68" s="164"/>
      <c r="F68" s="164"/>
      <c r="G68" s="164"/>
      <c r="H68" s="164"/>
      <c r="I68" s="159" t="str">
        <f t="shared" si="1"/>
        <v>V_AR_NUMMER</v>
      </c>
      <c r="J68" s="164"/>
      <c r="K68" s="164"/>
      <c r="L68" s="1" t="str">
        <f>_xlfn.IFNA(INDEX(Grunddaten!$A$1:$R$158,MATCH('MARA_KSSK - Klassenzuordnung'!A68,Grunddaten!$A:$A,0),MATCH('MARA_KSSK - Klassenzuordnung'!I68,Grunddaten!$8:$8,0))&amp;"","")</f>
        <v/>
      </c>
    </row>
    <row r="69" spans="1:12" x14ac:dyDescent="0.4">
      <c r="A69" s="160">
        <f>IFERROR(IF(AND(A62=A63,A63=A64,A64=A65,A65=A66,A66=A67,A67=A68),IF(A68+1&gt;MATCH(0,Input_Lieferant!$B$9:$B$158,-1),"",A68+1),A68),"")</f>
        <v>10</v>
      </c>
      <c r="B69" s="158" t="str">
        <f t="shared" si="2"/>
        <v>001</v>
      </c>
      <c r="C69" s="164"/>
      <c r="D69" s="164"/>
      <c r="F69" s="164"/>
      <c r="G69" s="164"/>
      <c r="H69" s="164"/>
      <c r="I69" s="159" t="str">
        <f t="shared" si="1"/>
        <v>V_VERTEILUNG</v>
      </c>
      <c r="J69" s="164"/>
      <c r="K69" s="164"/>
      <c r="L69" s="1" t="str">
        <f>_xlfn.IFNA(INDEX(Grunddaten!$A$1:$R$158,MATCH('MARA_KSSK - Klassenzuordnung'!A69,Grunddaten!$A:$A,0),MATCH('MARA_KSSK - Klassenzuordnung'!I69,Grunddaten!$8:$8,0))&amp;"","")</f>
        <v/>
      </c>
    </row>
    <row r="70" spans="1:12" x14ac:dyDescent="0.4">
      <c r="A70" s="160">
        <f>IFERROR(IF(AND(A63=A64,A64=A65,A65=A66,A66=A67,A67=A68,A68=A69),IF(A69+1&gt;MATCH(0,Input_Lieferant!$B$9:$B$158,-1),"",A69+1),A69),"")</f>
        <v>10</v>
      </c>
      <c r="B70" s="158" t="str">
        <f t="shared" si="2"/>
        <v>001</v>
      </c>
      <c r="C70" s="164"/>
      <c r="D70" s="164"/>
      <c r="F70" s="164"/>
      <c r="G70" s="164"/>
      <c r="H70" s="164"/>
      <c r="I70" s="159" t="str">
        <f t="shared" si="1"/>
        <v>V_BM_SBM</v>
      </c>
      <c r="J70" s="164"/>
      <c r="K70" s="164"/>
      <c r="L70" s="1" t="str">
        <f>_xlfn.IFNA(INDEX(Grunddaten!$A$1:$R$158,MATCH('MARA_KSSK - Klassenzuordnung'!A70,Grunddaten!$A:$A,0),MATCH('MARA_KSSK - Klassenzuordnung'!I70,Grunddaten!$8:$8,0))&amp;"","")</f>
        <v/>
      </c>
    </row>
    <row r="71" spans="1:12" x14ac:dyDescent="0.4">
      <c r="A71" s="160">
        <f>IFERROR(IF(AND(A64=A65,A65=A66,A66=A67,A67=A68,A68=A69,A69=A70),IF(A70+1&gt;MATCH(0,Input_Lieferant!$B$9:$B$158,-1),"",A70+1),A70),"")</f>
        <v>10</v>
      </c>
      <c r="B71" s="158" t="str">
        <f t="shared" si="2"/>
        <v>001</v>
      </c>
      <c r="C71" s="164"/>
      <c r="D71" s="164"/>
      <c r="F71" s="164"/>
      <c r="G71" s="164"/>
      <c r="H71" s="164"/>
      <c r="I71" s="159" t="str">
        <f t="shared" si="1"/>
        <v>V_EXPORTKONTROLLE</v>
      </c>
      <c r="J71" s="164"/>
      <c r="K71" s="164"/>
      <c r="L71" s="1" t="str">
        <f>IF("X"=_xlfn.IFNA(INDEX(Input_Lieferant!$A$9:$AS$158,MATCH('MARA_KSSK - Klassenzuordnung'!A71,Input_Lieferant!$B$9:$B$158,0),MATCH('MARA_KSSK - Klassenzuordnung'!I71,Input_Lieferant!$8:$8,0))&amp;"",""), "X", "")</f>
        <v/>
      </c>
    </row>
    <row r="72" spans="1:12" x14ac:dyDescent="0.4">
      <c r="A72" s="160">
        <f>IFERROR(IF(AND(A65=A66,A66=A67,A67=A68,A68=A69,A69=A70,A70=A71),IF(A71+1&gt;MATCH(0,Input_Lieferant!$B$9:$B$158,-1),"",A71+1),A71),"")</f>
        <v>11</v>
      </c>
      <c r="B72" s="158" t="str">
        <f t="shared" si="2"/>
        <v>001</v>
      </c>
      <c r="C72" s="164"/>
      <c r="D72" s="164"/>
      <c r="F72" s="164"/>
      <c r="G72" s="164"/>
      <c r="H72" s="164"/>
      <c r="I72" s="159" t="str">
        <f t="shared" si="1"/>
        <v>V_VERTEILUNG_PSD</v>
      </c>
      <c r="J72" s="164"/>
      <c r="K72" s="164"/>
      <c r="L72" s="1" t="str">
        <f>IF("X"=_xlfn.IFNA(INDEX(Grunddaten!$A$1:$R$158,MATCH('MARA_KSSK - Klassenzuordnung'!A72,Grunddaten!$A:$A,0),MATCH('MARA_KSSK - Klassenzuordnung'!I72,Grunddaten!$8:$8,0))&amp;"",""), "X", "")</f>
        <v>X</v>
      </c>
    </row>
    <row r="73" spans="1:12" x14ac:dyDescent="0.4">
      <c r="A73" s="160">
        <f>IFERROR(IF(AND(A66=A67,A67=A68,A68=A69,A69=A70,A70=A71,A71=A72),IF(A72+1&gt;MATCH(0,Input_Lieferant!$B$9:$B$158,-1),"",A72+1),A72),"")</f>
        <v>11</v>
      </c>
      <c r="B73" s="158" t="str">
        <f t="shared" si="2"/>
        <v>001</v>
      </c>
      <c r="C73" s="164"/>
      <c r="D73" s="164"/>
      <c r="F73" s="164"/>
      <c r="G73" s="164"/>
      <c r="H73" s="164"/>
      <c r="I73" s="159" t="str">
        <f t="shared" ref="I73:I136" si="3">IF(A73="","",I66)</f>
        <v>V_VERTEILUNG_RUAG</v>
      </c>
      <c r="J73" s="164"/>
      <c r="K73" s="164"/>
      <c r="L73" s="1" t="str">
        <f>_xlfn.IFNA(INDEX(Grunddaten!$A$1:$R$158,MATCH('MARA_KSSK - Klassenzuordnung'!A73,Grunddaten!$A:$A,0),MATCH('MARA_KSSK - Klassenzuordnung'!I73,Grunddaten!$8:$8,0))&amp;"","")</f>
        <v/>
      </c>
    </row>
    <row r="74" spans="1:12" x14ac:dyDescent="0.4">
      <c r="A74" s="160">
        <f>IFERROR(IF(AND(A67=A68,A68=A69,A69=A70,A70=A71,A71=A72,A72=A73),IF(A73+1&gt;MATCH(0,Input_Lieferant!$B$9:$B$158,-1),"",A73+1),A73),"")</f>
        <v>11</v>
      </c>
      <c r="B74" s="158" t="str">
        <f t="shared" si="2"/>
        <v>001</v>
      </c>
      <c r="C74" s="164"/>
      <c r="D74" s="164"/>
      <c r="F74" s="164"/>
      <c r="G74" s="164"/>
      <c r="H74" s="164"/>
      <c r="I74" s="159" t="str">
        <f t="shared" si="3"/>
        <v>V_ZUSATZDATEN</v>
      </c>
      <c r="J74" s="164"/>
      <c r="K74" s="164"/>
      <c r="L74" s="1" t="str">
        <f>_xlfn.IFNA(INDEX(Grunddaten!$A$1:$R$158,MATCH('MARA_KSSK - Klassenzuordnung'!A74,Grunddaten!$A:$A,0),MATCH('MARA_KSSK - Klassenzuordnung'!I74,Grunddaten!$8:$8,0))&amp;"","")</f>
        <v/>
      </c>
    </row>
    <row r="75" spans="1:12" x14ac:dyDescent="0.4">
      <c r="A75" s="160">
        <f>IFERROR(IF(AND(A68=A69,A69=A70,A70=A71,A71=A72,A72=A73,A73=A74),IF(A74+1&gt;MATCH(0,Input_Lieferant!$B$9:$B$158,-1),"",A74+1),A74),"")</f>
        <v>11</v>
      </c>
      <c r="B75" s="158" t="str">
        <f t="shared" si="2"/>
        <v>001</v>
      </c>
      <c r="C75" s="164"/>
      <c r="D75" s="164"/>
      <c r="F75" s="164"/>
      <c r="G75" s="164"/>
      <c r="H75" s="164"/>
      <c r="I75" s="159" t="str">
        <f t="shared" si="3"/>
        <v>V_AR_NUMMER</v>
      </c>
      <c r="J75" s="164"/>
      <c r="K75" s="164"/>
      <c r="L75" s="1" t="str">
        <f>_xlfn.IFNA(INDEX(Grunddaten!$A$1:$R$158,MATCH('MARA_KSSK - Klassenzuordnung'!A75,Grunddaten!$A:$A,0),MATCH('MARA_KSSK - Klassenzuordnung'!I75,Grunddaten!$8:$8,0))&amp;"","")</f>
        <v/>
      </c>
    </row>
    <row r="76" spans="1:12" x14ac:dyDescent="0.4">
      <c r="A76" s="160">
        <f>IFERROR(IF(AND(A69=A70,A70=A71,A71=A72,A72=A73,A73=A74,A74=A75),IF(A75+1&gt;MATCH(0,Input_Lieferant!$B$9:$B$158,-1),"",A75+1),A75),"")</f>
        <v>11</v>
      </c>
      <c r="B76" s="158" t="str">
        <f t="shared" si="2"/>
        <v>001</v>
      </c>
      <c r="C76" s="164"/>
      <c r="D76" s="164"/>
      <c r="F76" s="164"/>
      <c r="G76" s="164"/>
      <c r="H76" s="164"/>
      <c r="I76" s="159" t="str">
        <f t="shared" si="3"/>
        <v>V_VERTEILUNG</v>
      </c>
      <c r="J76" s="164"/>
      <c r="K76" s="164"/>
      <c r="L76" s="1" t="str">
        <f>_xlfn.IFNA(INDEX(Grunddaten!$A$1:$R$158,MATCH('MARA_KSSK - Klassenzuordnung'!A76,Grunddaten!$A:$A,0),MATCH('MARA_KSSK - Klassenzuordnung'!I76,Grunddaten!$8:$8,0))&amp;"","")</f>
        <v/>
      </c>
    </row>
    <row r="77" spans="1:12" x14ac:dyDescent="0.4">
      <c r="A77" s="160">
        <f>IFERROR(IF(AND(A70=A71,A71=A72,A72=A73,A73=A74,A74=A75,A75=A76),IF(A76+1&gt;MATCH(0,Input_Lieferant!$B$9:$B$158,-1),"",A76+1),A76),"")</f>
        <v>11</v>
      </c>
      <c r="B77" s="158" t="str">
        <f t="shared" si="2"/>
        <v>001</v>
      </c>
      <c r="C77" s="164"/>
      <c r="D77" s="164"/>
      <c r="F77" s="164"/>
      <c r="G77" s="164"/>
      <c r="H77" s="164"/>
      <c r="I77" s="159" t="str">
        <f t="shared" si="3"/>
        <v>V_BM_SBM</v>
      </c>
      <c r="J77" s="164"/>
      <c r="K77" s="164"/>
      <c r="L77" s="1" t="str">
        <f>_xlfn.IFNA(INDEX(Grunddaten!$A$1:$R$158,MATCH('MARA_KSSK - Klassenzuordnung'!A77,Grunddaten!$A:$A,0),MATCH('MARA_KSSK - Klassenzuordnung'!I77,Grunddaten!$8:$8,0))&amp;"","")</f>
        <v/>
      </c>
    </row>
    <row r="78" spans="1:12" x14ac:dyDescent="0.4">
      <c r="A78" s="160">
        <f>IFERROR(IF(AND(A71=A72,A72=A73,A73=A74,A74=A75,A75=A76,A76=A77),IF(A77+1&gt;MATCH(0,Input_Lieferant!$B$9:$B$158,-1),"",A77+1),A77),"")</f>
        <v>11</v>
      </c>
      <c r="B78" s="158" t="str">
        <f t="shared" si="2"/>
        <v>001</v>
      </c>
      <c r="C78" s="164"/>
      <c r="D78" s="164"/>
      <c r="F78" s="164"/>
      <c r="G78" s="164"/>
      <c r="H78" s="164"/>
      <c r="I78" s="159" t="str">
        <f t="shared" si="3"/>
        <v>V_EXPORTKONTROLLE</v>
      </c>
      <c r="J78" s="164"/>
      <c r="K78" s="164"/>
      <c r="L78" s="1" t="str">
        <f>IF("X"=_xlfn.IFNA(INDEX(Input_Lieferant!$A$9:$AS$158,MATCH('MARA_KSSK - Klassenzuordnung'!A78,Input_Lieferant!$B$9:$B$158,0),MATCH('MARA_KSSK - Klassenzuordnung'!I78,Input_Lieferant!$8:$8,0))&amp;"",""), "X", "")</f>
        <v/>
      </c>
    </row>
    <row r="79" spans="1:12" x14ac:dyDescent="0.4">
      <c r="A79" s="160">
        <f>IFERROR(IF(AND(A72=A73,A73=A74,A74=A75,A75=A76,A76=A77,A77=A78),IF(A78+1&gt;MATCH(0,Input_Lieferant!$B$9:$B$158,-1),"",A78+1),A78),"")</f>
        <v>12</v>
      </c>
      <c r="B79" s="158" t="str">
        <f t="shared" si="2"/>
        <v>001</v>
      </c>
      <c r="C79" s="164"/>
      <c r="D79" s="164"/>
      <c r="F79" s="164"/>
      <c r="G79" s="164"/>
      <c r="H79" s="164"/>
      <c r="I79" s="159" t="str">
        <f t="shared" si="3"/>
        <v>V_VERTEILUNG_PSD</v>
      </c>
      <c r="J79" s="164"/>
      <c r="K79" s="164"/>
      <c r="L79" s="1" t="str">
        <f>IF("X"=_xlfn.IFNA(INDEX(Grunddaten!$A$1:$R$158,MATCH('MARA_KSSK - Klassenzuordnung'!A79,Grunddaten!$A:$A,0),MATCH('MARA_KSSK - Klassenzuordnung'!I79,Grunddaten!$8:$8,0))&amp;"",""), "X", "")</f>
        <v>X</v>
      </c>
    </row>
    <row r="80" spans="1:12" x14ac:dyDescent="0.4">
      <c r="A80" s="160">
        <f>IFERROR(IF(AND(A73=A74,A74=A75,A75=A76,A76=A77,A77=A78,A78=A79),IF(A79+1&gt;MATCH(0,Input_Lieferant!$B$9:$B$158,-1),"",A79+1),A79),"")</f>
        <v>12</v>
      </c>
      <c r="B80" s="158" t="str">
        <f t="shared" si="2"/>
        <v>001</v>
      </c>
      <c r="C80" s="164"/>
      <c r="D80" s="164"/>
      <c r="F80" s="164"/>
      <c r="G80" s="164"/>
      <c r="H80" s="164"/>
      <c r="I80" s="159" t="str">
        <f t="shared" si="3"/>
        <v>V_VERTEILUNG_RUAG</v>
      </c>
      <c r="J80" s="164"/>
      <c r="K80" s="164"/>
      <c r="L80" s="1" t="str">
        <f>_xlfn.IFNA(INDEX(Grunddaten!$A$1:$R$158,MATCH('MARA_KSSK - Klassenzuordnung'!A80,Grunddaten!$A:$A,0),MATCH('MARA_KSSK - Klassenzuordnung'!I80,Grunddaten!$8:$8,0))&amp;"","")</f>
        <v/>
      </c>
    </row>
    <row r="81" spans="1:12" x14ac:dyDescent="0.4">
      <c r="A81" s="160">
        <f>IFERROR(IF(AND(A74=A75,A75=A76,A76=A77,A77=A78,A78=A79,A79=A80),IF(A80+1&gt;MATCH(0,Input_Lieferant!$B$9:$B$158,-1),"",A80+1),A80),"")</f>
        <v>12</v>
      </c>
      <c r="B81" s="158" t="str">
        <f t="shared" si="2"/>
        <v>001</v>
      </c>
      <c r="C81" s="164"/>
      <c r="D81" s="164"/>
      <c r="F81" s="164"/>
      <c r="G81" s="164"/>
      <c r="H81" s="164"/>
      <c r="I81" s="159" t="str">
        <f t="shared" si="3"/>
        <v>V_ZUSATZDATEN</v>
      </c>
      <c r="J81" s="164"/>
      <c r="K81" s="164"/>
      <c r="L81" s="1" t="str">
        <f>_xlfn.IFNA(INDEX(Grunddaten!$A$1:$R$158,MATCH('MARA_KSSK - Klassenzuordnung'!A81,Grunddaten!$A:$A,0),MATCH('MARA_KSSK - Klassenzuordnung'!I81,Grunddaten!$8:$8,0))&amp;"","")</f>
        <v/>
      </c>
    </row>
    <row r="82" spans="1:12" x14ac:dyDescent="0.4">
      <c r="A82" s="160">
        <f>IFERROR(IF(AND(A75=A76,A76=A77,A77=A78,A78=A79,A79=A80,A80=A81),IF(A81+1&gt;MATCH(0,Input_Lieferant!$B$9:$B$158,-1),"",A81+1),A81),"")</f>
        <v>12</v>
      </c>
      <c r="B82" s="158" t="str">
        <f t="shared" si="2"/>
        <v>001</v>
      </c>
      <c r="C82" s="164"/>
      <c r="D82" s="164"/>
      <c r="F82" s="164"/>
      <c r="G82" s="164"/>
      <c r="H82" s="164"/>
      <c r="I82" s="159" t="str">
        <f t="shared" si="3"/>
        <v>V_AR_NUMMER</v>
      </c>
      <c r="J82" s="164"/>
      <c r="K82" s="164"/>
      <c r="L82" s="1" t="str">
        <f>_xlfn.IFNA(INDEX(Grunddaten!$A$1:$R$158,MATCH('MARA_KSSK - Klassenzuordnung'!A82,Grunddaten!$A:$A,0),MATCH('MARA_KSSK - Klassenzuordnung'!I82,Grunddaten!$8:$8,0))&amp;"","")</f>
        <v/>
      </c>
    </row>
    <row r="83" spans="1:12" x14ac:dyDescent="0.4">
      <c r="A83" s="160">
        <f>IFERROR(IF(AND(A76=A77,A77=A78,A78=A79,A79=A80,A80=A81,A81=A82),IF(A82+1&gt;MATCH(0,Input_Lieferant!$B$9:$B$158,-1),"",A82+1),A82),"")</f>
        <v>12</v>
      </c>
      <c r="B83" s="158" t="str">
        <f t="shared" si="2"/>
        <v>001</v>
      </c>
      <c r="C83" s="164"/>
      <c r="D83" s="164"/>
      <c r="F83" s="164"/>
      <c r="G83" s="164"/>
      <c r="H83" s="164"/>
      <c r="I83" s="159" t="str">
        <f t="shared" si="3"/>
        <v>V_VERTEILUNG</v>
      </c>
      <c r="J83" s="164"/>
      <c r="K83" s="164"/>
      <c r="L83" s="1" t="str">
        <f>_xlfn.IFNA(INDEX(Grunddaten!$A$1:$R$158,MATCH('MARA_KSSK - Klassenzuordnung'!A83,Grunddaten!$A:$A,0),MATCH('MARA_KSSK - Klassenzuordnung'!I83,Grunddaten!$8:$8,0))&amp;"","")</f>
        <v/>
      </c>
    </row>
    <row r="84" spans="1:12" x14ac:dyDescent="0.4">
      <c r="A84" s="160">
        <f>IFERROR(IF(AND(A77=A78,A78=A79,A79=A80,A80=A81,A81=A82,A82=A83),IF(A83+1&gt;MATCH(0,Input_Lieferant!$B$9:$B$158,-1),"",A83+1),A83),"")</f>
        <v>12</v>
      </c>
      <c r="B84" s="158" t="str">
        <f t="shared" si="2"/>
        <v>001</v>
      </c>
      <c r="C84" s="164"/>
      <c r="D84" s="164"/>
      <c r="F84" s="164"/>
      <c r="G84" s="164"/>
      <c r="H84" s="164"/>
      <c r="I84" s="159" t="str">
        <f t="shared" si="3"/>
        <v>V_BM_SBM</v>
      </c>
      <c r="J84" s="164"/>
      <c r="K84" s="164"/>
      <c r="L84" s="1" t="str">
        <f>_xlfn.IFNA(INDEX(Grunddaten!$A$1:$R$158,MATCH('MARA_KSSK - Klassenzuordnung'!A84,Grunddaten!$A:$A,0),MATCH('MARA_KSSK - Klassenzuordnung'!I84,Grunddaten!$8:$8,0))&amp;"","")</f>
        <v/>
      </c>
    </row>
    <row r="85" spans="1:12" x14ac:dyDescent="0.4">
      <c r="A85" s="160">
        <f>IFERROR(IF(AND(A78=A79,A79=A80,A80=A81,A81=A82,A82=A83,A83=A84),IF(A84+1&gt;MATCH(0,Input_Lieferant!$B$9:$B$158,-1),"",A84+1),A84),"")</f>
        <v>12</v>
      </c>
      <c r="B85" s="158" t="str">
        <f t="shared" si="2"/>
        <v>001</v>
      </c>
      <c r="C85" s="164"/>
      <c r="D85" s="164"/>
      <c r="F85" s="164"/>
      <c r="G85" s="164"/>
      <c r="H85" s="164"/>
      <c r="I85" s="159" t="str">
        <f t="shared" si="3"/>
        <v>V_EXPORTKONTROLLE</v>
      </c>
      <c r="J85" s="164"/>
      <c r="K85" s="164"/>
      <c r="L85" s="1" t="str">
        <f>IF("X"=_xlfn.IFNA(INDEX(Input_Lieferant!$A$9:$AS$158,MATCH('MARA_KSSK - Klassenzuordnung'!A85,Input_Lieferant!$B$9:$B$158,0),MATCH('MARA_KSSK - Klassenzuordnung'!I85,Input_Lieferant!$8:$8,0))&amp;"",""), "X", "")</f>
        <v/>
      </c>
    </row>
    <row r="86" spans="1:12" x14ac:dyDescent="0.4">
      <c r="A86" s="160">
        <f>IFERROR(IF(AND(A79=A80,A80=A81,A81=A82,A82=A83,A83=A84,A84=A85),IF(A85+1&gt;MATCH(0,Input_Lieferant!$B$9:$B$158,-1),"",A85+1),A85),"")</f>
        <v>13</v>
      </c>
      <c r="B86" s="158" t="str">
        <f t="shared" si="2"/>
        <v>001</v>
      </c>
      <c r="C86" s="164"/>
      <c r="D86" s="164"/>
      <c r="F86" s="164"/>
      <c r="G86" s="164"/>
      <c r="H86" s="164"/>
      <c r="I86" s="159" t="str">
        <f t="shared" si="3"/>
        <v>V_VERTEILUNG_PSD</v>
      </c>
      <c r="J86" s="164"/>
      <c r="K86" s="164"/>
      <c r="L86" s="1" t="str">
        <f>IF("X"=_xlfn.IFNA(INDEX(Grunddaten!$A$1:$R$158,MATCH('MARA_KSSK - Klassenzuordnung'!A86,Grunddaten!$A:$A,0),MATCH('MARA_KSSK - Klassenzuordnung'!I86,Grunddaten!$8:$8,0))&amp;"",""), "X", "")</f>
        <v>X</v>
      </c>
    </row>
    <row r="87" spans="1:12" x14ac:dyDescent="0.4">
      <c r="A87" s="160">
        <f>IFERROR(IF(AND(A80=A81,A81=A82,A82=A83,A83=A84,A84=A85,A85=A86),IF(A86+1&gt;MATCH(0,Input_Lieferant!$B$9:$B$158,-1),"",A86+1),A86),"")</f>
        <v>13</v>
      </c>
      <c r="B87" s="158" t="str">
        <f t="shared" si="2"/>
        <v>001</v>
      </c>
      <c r="C87" s="164"/>
      <c r="D87" s="164"/>
      <c r="F87" s="164"/>
      <c r="G87" s="164"/>
      <c r="H87" s="164"/>
      <c r="I87" s="159" t="str">
        <f t="shared" si="3"/>
        <v>V_VERTEILUNG_RUAG</v>
      </c>
      <c r="J87" s="164"/>
      <c r="K87" s="164"/>
      <c r="L87" s="1" t="str">
        <f>_xlfn.IFNA(INDEX(Grunddaten!$A$1:$R$158,MATCH('MARA_KSSK - Klassenzuordnung'!A87,Grunddaten!$A:$A,0),MATCH('MARA_KSSK - Klassenzuordnung'!I87,Grunddaten!$8:$8,0))&amp;"","")</f>
        <v/>
      </c>
    </row>
    <row r="88" spans="1:12" x14ac:dyDescent="0.4">
      <c r="A88" s="160">
        <f>IFERROR(IF(AND(A81=A82,A82=A83,A83=A84,A84=A85,A85=A86,A86=A87),IF(A87+1&gt;MATCH(0,Input_Lieferant!$B$9:$B$158,-1),"",A87+1),A87),"")</f>
        <v>13</v>
      </c>
      <c r="B88" s="158" t="str">
        <f t="shared" si="2"/>
        <v>001</v>
      </c>
      <c r="C88" s="164"/>
      <c r="D88" s="164"/>
      <c r="F88" s="164"/>
      <c r="G88" s="164"/>
      <c r="H88" s="164"/>
      <c r="I88" s="159" t="str">
        <f t="shared" si="3"/>
        <v>V_ZUSATZDATEN</v>
      </c>
      <c r="J88" s="164"/>
      <c r="K88" s="164"/>
      <c r="L88" s="1" t="str">
        <f>_xlfn.IFNA(INDEX(Grunddaten!$A$1:$R$158,MATCH('MARA_KSSK - Klassenzuordnung'!A88,Grunddaten!$A:$A,0),MATCH('MARA_KSSK - Klassenzuordnung'!I88,Grunddaten!$8:$8,0))&amp;"","")</f>
        <v/>
      </c>
    </row>
    <row r="89" spans="1:12" x14ac:dyDescent="0.4">
      <c r="A89" s="160">
        <f>IFERROR(IF(AND(A82=A83,A83=A84,A84=A85,A85=A86,A86=A87,A87=A88),IF(A88+1&gt;MATCH(0,Input_Lieferant!$B$9:$B$158,-1),"",A88+1),A88),"")</f>
        <v>13</v>
      </c>
      <c r="B89" s="158" t="str">
        <f t="shared" si="2"/>
        <v>001</v>
      </c>
      <c r="C89" s="164"/>
      <c r="D89" s="164"/>
      <c r="F89" s="164"/>
      <c r="G89" s="164"/>
      <c r="H89" s="164"/>
      <c r="I89" s="159" t="str">
        <f t="shared" si="3"/>
        <v>V_AR_NUMMER</v>
      </c>
      <c r="J89" s="164"/>
      <c r="K89" s="164"/>
      <c r="L89" s="1" t="str">
        <f>_xlfn.IFNA(INDEX(Grunddaten!$A$1:$R$158,MATCH('MARA_KSSK - Klassenzuordnung'!A89,Grunddaten!$A:$A,0),MATCH('MARA_KSSK - Klassenzuordnung'!I89,Grunddaten!$8:$8,0))&amp;"","")</f>
        <v/>
      </c>
    </row>
    <row r="90" spans="1:12" x14ac:dyDescent="0.4">
      <c r="A90" s="160">
        <f>IFERROR(IF(AND(A83=A84,A84=A85,A85=A86,A86=A87,A87=A88,A88=A89),IF(A89+1&gt;MATCH(0,Input_Lieferant!$B$9:$B$158,-1),"",A89+1),A89),"")</f>
        <v>13</v>
      </c>
      <c r="B90" s="158" t="str">
        <f t="shared" si="2"/>
        <v>001</v>
      </c>
      <c r="C90" s="164"/>
      <c r="D90" s="164"/>
      <c r="F90" s="164"/>
      <c r="G90" s="164"/>
      <c r="H90" s="164"/>
      <c r="I90" s="159" t="str">
        <f t="shared" si="3"/>
        <v>V_VERTEILUNG</v>
      </c>
      <c r="J90" s="164"/>
      <c r="K90" s="164"/>
      <c r="L90" s="1" t="str">
        <f>_xlfn.IFNA(INDEX(Grunddaten!$A$1:$R$158,MATCH('MARA_KSSK - Klassenzuordnung'!A90,Grunddaten!$A:$A,0),MATCH('MARA_KSSK - Klassenzuordnung'!I90,Grunddaten!$8:$8,0))&amp;"","")</f>
        <v/>
      </c>
    </row>
    <row r="91" spans="1:12" x14ac:dyDescent="0.4">
      <c r="A91" s="160">
        <f>IFERROR(IF(AND(A84=A85,A85=A86,A86=A87,A87=A88,A88=A89,A89=A90),IF(A90+1&gt;MATCH(0,Input_Lieferant!$B$9:$B$158,-1),"",A90+1),A90),"")</f>
        <v>13</v>
      </c>
      <c r="B91" s="158" t="str">
        <f t="shared" si="2"/>
        <v>001</v>
      </c>
      <c r="C91" s="164"/>
      <c r="D91" s="164"/>
      <c r="F91" s="164"/>
      <c r="G91" s="164"/>
      <c r="H91" s="164"/>
      <c r="I91" s="159" t="str">
        <f t="shared" si="3"/>
        <v>V_BM_SBM</v>
      </c>
      <c r="J91" s="164"/>
      <c r="K91" s="164"/>
      <c r="L91" s="1" t="str">
        <f>_xlfn.IFNA(INDEX(Grunddaten!$A$1:$R$158,MATCH('MARA_KSSK - Klassenzuordnung'!A91,Grunddaten!$A:$A,0),MATCH('MARA_KSSK - Klassenzuordnung'!I91,Grunddaten!$8:$8,0))&amp;"","")</f>
        <v/>
      </c>
    </row>
    <row r="92" spans="1:12" x14ac:dyDescent="0.4">
      <c r="A92" s="160">
        <f>IFERROR(IF(AND(A85=A86,A86=A87,A87=A88,A88=A89,A89=A90,A90=A91),IF(A91+1&gt;MATCH(0,Input_Lieferant!$B$9:$B$158,-1),"",A91+1),A91),"")</f>
        <v>13</v>
      </c>
      <c r="B92" s="158" t="str">
        <f t="shared" si="2"/>
        <v>001</v>
      </c>
      <c r="C92" s="164"/>
      <c r="D92" s="164"/>
      <c r="F92" s="164"/>
      <c r="G92" s="164"/>
      <c r="H92" s="164"/>
      <c r="I92" s="159" t="str">
        <f t="shared" si="3"/>
        <v>V_EXPORTKONTROLLE</v>
      </c>
      <c r="J92" s="164"/>
      <c r="K92" s="164"/>
      <c r="L92" s="1" t="str">
        <f>IF("X"=_xlfn.IFNA(INDEX(Input_Lieferant!$A$9:$AS$158,MATCH('MARA_KSSK - Klassenzuordnung'!A92,Input_Lieferant!$B$9:$B$158,0),MATCH('MARA_KSSK - Klassenzuordnung'!I92,Input_Lieferant!$8:$8,0))&amp;"",""), "X", "")</f>
        <v/>
      </c>
    </row>
    <row r="93" spans="1:12" x14ac:dyDescent="0.4">
      <c r="A93" s="160">
        <f>IFERROR(IF(AND(A86=A87,A87=A88,A88=A89,A89=A90,A90=A91,A91=A92),IF(A92+1&gt;MATCH(0,Input_Lieferant!$B$9:$B$158,-1),"",A92+1),A92),"")</f>
        <v>14</v>
      </c>
      <c r="B93" s="158" t="str">
        <f t="shared" si="2"/>
        <v>001</v>
      </c>
      <c r="C93" s="164"/>
      <c r="D93" s="164"/>
      <c r="F93" s="164"/>
      <c r="G93" s="164"/>
      <c r="H93" s="164"/>
      <c r="I93" s="159" t="str">
        <f t="shared" si="3"/>
        <v>V_VERTEILUNG_PSD</v>
      </c>
      <c r="J93" s="164"/>
      <c r="K93" s="164"/>
      <c r="L93" s="1" t="str">
        <f>IF("X"=_xlfn.IFNA(INDEX(Grunddaten!$A$1:$R$158,MATCH('MARA_KSSK - Klassenzuordnung'!A93,Grunddaten!$A:$A,0),MATCH('MARA_KSSK - Klassenzuordnung'!I93,Grunddaten!$8:$8,0))&amp;"",""), "X", "")</f>
        <v>X</v>
      </c>
    </row>
    <row r="94" spans="1:12" x14ac:dyDescent="0.4">
      <c r="A94" s="160">
        <f>IFERROR(IF(AND(A87=A88,A88=A89,A89=A90,A90=A91,A91=A92,A92=A93),IF(A93+1&gt;MATCH(0,Input_Lieferant!$B$9:$B$158,-1),"",A93+1),A93),"")</f>
        <v>14</v>
      </c>
      <c r="B94" s="158" t="str">
        <f t="shared" si="2"/>
        <v>001</v>
      </c>
      <c r="C94" s="164"/>
      <c r="D94" s="164"/>
      <c r="F94" s="164"/>
      <c r="G94" s="164"/>
      <c r="H94" s="164"/>
      <c r="I94" s="159" t="str">
        <f t="shared" si="3"/>
        <v>V_VERTEILUNG_RUAG</v>
      </c>
      <c r="J94" s="164"/>
      <c r="K94" s="164"/>
      <c r="L94" s="1" t="str">
        <f>_xlfn.IFNA(INDEX(Grunddaten!$A$1:$R$158,MATCH('MARA_KSSK - Klassenzuordnung'!A94,Grunddaten!$A:$A,0),MATCH('MARA_KSSK - Klassenzuordnung'!I94,Grunddaten!$8:$8,0))&amp;"","")</f>
        <v/>
      </c>
    </row>
    <row r="95" spans="1:12" x14ac:dyDescent="0.4">
      <c r="A95" s="160">
        <f>IFERROR(IF(AND(A88=A89,A89=A90,A90=A91,A91=A92,A92=A93,A93=A94),IF(A94+1&gt;MATCH(0,Input_Lieferant!$B$9:$B$158,-1),"",A94+1),A94),"")</f>
        <v>14</v>
      </c>
      <c r="B95" s="158" t="str">
        <f t="shared" si="2"/>
        <v>001</v>
      </c>
      <c r="C95" s="164"/>
      <c r="D95" s="164"/>
      <c r="F95" s="164"/>
      <c r="G95" s="164"/>
      <c r="H95" s="164"/>
      <c r="I95" s="159" t="str">
        <f t="shared" si="3"/>
        <v>V_ZUSATZDATEN</v>
      </c>
      <c r="J95" s="164"/>
      <c r="K95" s="164"/>
      <c r="L95" s="1" t="str">
        <f>_xlfn.IFNA(INDEX(Grunddaten!$A$1:$R$158,MATCH('MARA_KSSK - Klassenzuordnung'!A95,Grunddaten!$A:$A,0),MATCH('MARA_KSSK - Klassenzuordnung'!I95,Grunddaten!$8:$8,0))&amp;"","")</f>
        <v/>
      </c>
    </row>
    <row r="96" spans="1:12" x14ac:dyDescent="0.4">
      <c r="A96" s="160">
        <f>IFERROR(IF(AND(A89=A90,A90=A91,A91=A92,A92=A93,A93=A94,A94=A95),IF(A95+1&gt;MATCH(0,Input_Lieferant!$B$9:$B$158,-1),"",A95+1),A95),"")</f>
        <v>14</v>
      </c>
      <c r="B96" s="158" t="str">
        <f t="shared" si="2"/>
        <v>001</v>
      </c>
      <c r="C96" s="164"/>
      <c r="D96" s="164"/>
      <c r="F96" s="164"/>
      <c r="G96" s="164"/>
      <c r="H96" s="164"/>
      <c r="I96" s="159" t="str">
        <f t="shared" si="3"/>
        <v>V_AR_NUMMER</v>
      </c>
      <c r="J96" s="164"/>
      <c r="K96" s="164"/>
      <c r="L96" s="1" t="str">
        <f>_xlfn.IFNA(INDEX(Grunddaten!$A$1:$R$158,MATCH('MARA_KSSK - Klassenzuordnung'!A96,Grunddaten!$A:$A,0),MATCH('MARA_KSSK - Klassenzuordnung'!I96,Grunddaten!$8:$8,0))&amp;"","")</f>
        <v/>
      </c>
    </row>
    <row r="97" spans="1:12" x14ac:dyDescent="0.4">
      <c r="A97" s="160">
        <f>IFERROR(IF(AND(A90=A91,A91=A92,A92=A93,A93=A94,A94=A95,A95=A96),IF(A96+1&gt;MATCH(0,Input_Lieferant!$B$9:$B$158,-1),"",A96+1),A96),"")</f>
        <v>14</v>
      </c>
      <c r="B97" s="158" t="str">
        <f t="shared" si="2"/>
        <v>001</v>
      </c>
      <c r="C97" s="164"/>
      <c r="D97" s="164"/>
      <c r="F97" s="164"/>
      <c r="G97" s="164"/>
      <c r="H97" s="164"/>
      <c r="I97" s="159" t="str">
        <f t="shared" si="3"/>
        <v>V_VERTEILUNG</v>
      </c>
      <c r="J97" s="164"/>
      <c r="K97" s="164"/>
      <c r="L97" s="1" t="str">
        <f>_xlfn.IFNA(INDEX(Grunddaten!$A$1:$R$158,MATCH('MARA_KSSK - Klassenzuordnung'!A97,Grunddaten!$A:$A,0),MATCH('MARA_KSSK - Klassenzuordnung'!I97,Grunddaten!$8:$8,0))&amp;"","")</f>
        <v/>
      </c>
    </row>
    <row r="98" spans="1:12" x14ac:dyDescent="0.4">
      <c r="A98" s="160">
        <f>IFERROR(IF(AND(A91=A92,A92=A93,A93=A94,A94=A95,A95=A96,A96=A97),IF(A97+1&gt;MATCH(0,Input_Lieferant!$B$9:$B$158,-1),"",A97+1),A97),"")</f>
        <v>14</v>
      </c>
      <c r="B98" s="158" t="str">
        <f t="shared" si="2"/>
        <v>001</v>
      </c>
      <c r="C98" s="164"/>
      <c r="D98" s="164"/>
      <c r="F98" s="164"/>
      <c r="G98" s="164"/>
      <c r="H98" s="164"/>
      <c r="I98" s="159" t="str">
        <f t="shared" si="3"/>
        <v>V_BM_SBM</v>
      </c>
      <c r="J98" s="164"/>
      <c r="K98" s="164"/>
      <c r="L98" s="1" t="str">
        <f>_xlfn.IFNA(INDEX(Grunddaten!$A$1:$R$158,MATCH('MARA_KSSK - Klassenzuordnung'!A98,Grunddaten!$A:$A,0),MATCH('MARA_KSSK - Klassenzuordnung'!I98,Grunddaten!$8:$8,0))&amp;"","")</f>
        <v/>
      </c>
    </row>
    <row r="99" spans="1:12" x14ac:dyDescent="0.4">
      <c r="A99" s="160">
        <f>IFERROR(IF(AND(A92=A93,A93=A94,A94=A95,A95=A96,A96=A97,A97=A98),IF(A98+1&gt;MATCH(0,Input_Lieferant!$B$9:$B$158,-1),"",A98+1),A98),"")</f>
        <v>14</v>
      </c>
      <c r="B99" s="158" t="str">
        <f t="shared" si="2"/>
        <v>001</v>
      </c>
      <c r="C99" s="164"/>
      <c r="D99" s="164"/>
      <c r="F99" s="164"/>
      <c r="G99" s="164"/>
      <c r="H99" s="164"/>
      <c r="I99" s="159" t="str">
        <f t="shared" si="3"/>
        <v>V_EXPORTKONTROLLE</v>
      </c>
      <c r="J99" s="164"/>
      <c r="K99" s="164"/>
      <c r="L99" s="1" t="str">
        <f>IF("X"=_xlfn.IFNA(INDEX(Input_Lieferant!$A$9:$AS$158,MATCH('MARA_KSSK - Klassenzuordnung'!A99,Input_Lieferant!$B$9:$B$158,0),MATCH('MARA_KSSK - Klassenzuordnung'!I99,Input_Lieferant!$8:$8,0))&amp;"",""), "X", "")</f>
        <v/>
      </c>
    </row>
    <row r="100" spans="1:12" x14ac:dyDescent="0.4">
      <c r="A100" s="160">
        <f>IFERROR(IF(AND(A93=A94,A94=A95,A95=A96,A96=A97,A97=A98,A98=A99),IF(A99+1&gt;MATCH(0,Input_Lieferant!$B$9:$B$158,-1),"",A99+1),A99),"")</f>
        <v>15</v>
      </c>
      <c r="B100" s="158" t="str">
        <f t="shared" si="2"/>
        <v>001</v>
      </c>
      <c r="C100" s="164"/>
      <c r="D100" s="164"/>
      <c r="F100" s="164"/>
      <c r="G100" s="164"/>
      <c r="H100" s="164"/>
      <c r="I100" s="159" t="str">
        <f t="shared" si="3"/>
        <v>V_VERTEILUNG_PSD</v>
      </c>
      <c r="J100" s="164"/>
      <c r="K100" s="164"/>
      <c r="L100" s="1" t="str">
        <f>IF("X"=_xlfn.IFNA(INDEX(Grunddaten!$A$1:$R$158,MATCH('MARA_KSSK - Klassenzuordnung'!A100,Grunddaten!$A:$A,0),MATCH('MARA_KSSK - Klassenzuordnung'!I100,Grunddaten!$8:$8,0))&amp;"",""), "X", "")</f>
        <v>X</v>
      </c>
    </row>
    <row r="101" spans="1:12" x14ac:dyDescent="0.4">
      <c r="A101" s="160">
        <f>IFERROR(IF(AND(A94=A95,A95=A96,A96=A97,A97=A98,A98=A99,A99=A100),IF(A100+1&gt;MATCH(0,Input_Lieferant!$B$9:$B$158,-1),"",A100+1),A100),"")</f>
        <v>15</v>
      </c>
      <c r="B101" s="158" t="str">
        <f t="shared" si="2"/>
        <v>001</v>
      </c>
      <c r="C101" s="164"/>
      <c r="D101" s="164"/>
      <c r="F101" s="164"/>
      <c r="G101" s="164"/>
      <c r="H101" s="164"/>
      <c r="I101" s="159" t="str">
        <f t="shared" si="3"/>
        <v>V_VERTEILUNG_RUAG</v>
      </c>
      <c r="J101" s="164"/>
      <c r="K101" s="164"/>
      <c r="L101" s="1" t="str">
        <f>_xlfn.IFNA(INDEX(Grunddaten!$A$1:$R$158,MATCH('MARA_KSSK - Klassenzuordnung'!A101,Grunddaten!$A:$A,0),MATCH('MARA_KSSK - Klassenzuordnung'!I101,Grunddaten!$8:$8,0))&amp;"","")</f>
        <v/>
      </c>
    </row>
    <row r="102" spans="1:12" x14ac:dyDescent="0.4">
      <c r="A102" s="160">
        <f>IFERROR(IF(AND(A95=A96,A96=A97,A97=A98,A98=A99,A99=A100,A100=A101),IF(A101+1&gt;MATCH(0,Input_Lieferant!$B$9:$B$158,-1),"",A101+1),A101),"")</f>
        <v>15</v>
      </c>
      <c r="B102" s="158" t="str">
        <f t="shared" si="2"/>
        <v>001</v>
      </c>
      <c r="C102" s="164"/>
      <c r="D102" s="164"/>
      <c r="F102" s="164"/>
      <c r="G102" s="164"/>
      <c r="H102" s="164"/>
      <c r="I102" s="159" t="str">
        <f t="shared" si="3"/>
        <v>V_ZUSATZDATEN</v>
      </c>
      <c r="J102" s="164"/>
      <c r="K102" s="164"/>
      <c r="L102" s="1" t="str">
        <f>_xlfn.IFNA(INDEX(Grunddaten!$A$1:$R$158,MATCH('MARA_KSSK - Klassenzuordnung'!A102,Grunddaten!$A:$A,0),MATCH('MARA_KSSK - Klassenzuordnung'!I102,Grunddaten!$8:$8,0))&amp;"","")</f>
        <v/>
      </c>
    </row>
    <row r="103" spans="1:12" x14ac:dyDescent="0.4">
      <c r="A103" s="160">
        <f>IFERROR(IF(AND(A96=A97,A97=A98,A98=A99,A99=A100,A100=A101,A101=A102),IF(A102+1&gt;MATCH(0,Input_Lieferant!$B$9:$B$158,-1),"",A102+1),A102),"")</f>
        <v>15</v>
      </c>
      <c r="B103" s="158" t="str">
        <f t="shared" si="2"/>
        <v>001</v>
      </c>
      <c r="C103" s="164"/>
      <c r="D103" s="164"/>
      <c r="F103" s="164"/>
      <c r="G103" s="164"/>
      <c r="H103" s="164"/>
      <c r="I103" s="159" t="str">
        <f t="shared" si="3"/>
        <v>V_AR_NUMMER</v>
      </c>
      <c r="J103" s="164"/>
      <c r="K103" s="164"/>
      <c r="L103" s="1" t="str">
        <f>_xlfn.IFNA(INDEX(Grunddaten!$A$1:$R$158,MATCH('MARA_KSSK - Klassenzuordnung'!A103,Grunddaten!$A:$A,0),MATCH('MARA_KSSK - Klassenzuordnung'!I103,Grunddaten!$8:$8,0))&amp;"","")</f>
        <v/>
      </c>
    </row>
    <row r="104" spans="1:12" x14ac:dyDescent="0.4">
      <c r="A104" s="160">
        <f>IFERROR(IF(AND(A97=A98,A98=A99,A99=A100,A100=A101,A101=A102,A102=A103),IF(A103+1&gt;MATCH(0,Input_Lieferant!$B$9:$B$158,-1),"",A103+1),A103),"")</f>
        <v>15</v>
      </c>
      <c r="B104" s="158" t="str">
        <f t="shared" si="2"/>
        <v>001</v>
      </c>
      <c r="C104" s="164"/>
      <c r="D104" s="164"/>
      <c r="F104" s="164"/>
      <c r="G104" s="164"/>
      <c r="H104" s="164"/>
      <c r="I104" s="159" t="str">
        <f t="shared" si="3"/>
        <v>V_VERTEILUNG</v>
      </c>
      <c r="J104" s="164"/>
      <c r="K104" s="164"/>
      <c r="L104" s="1" t="str">
        <f>_xlfn.IFNA(INDEX(Grunddaten!$A$1:$R$158,MATCH('MARA_KSSK - Klassenzuordnung'!A104,Grunddaten!$A:$A,0),MATCH('MARA_KSSK - Klassenzuordnung'!I104,Grunddaten!$8:$8,0))&amp;"","")</f>
        <v/>
      </c>
    </row>
    <row r="105" spans="1:12" x14ac:dyDescent="0.4">
      <c r="A105" s="160">
        <f>IFERROR(IF(AND(A98=A99,A99=A100,A100=A101,A101=A102,A102=A103,A103=A104),IF(A104+1&gt;MATCH(0,Input_Lieferant!$B$9:$B$158,-1),"",A104+1),A104),"")</f>
        <v>15</v>
      </c>
      <c r="B105" s="158" t="str">
        <f t="shared" si="2"/>
        <v>001</v>
      </c>
      <c r="C105" s="164"/>
      <c r="D105" s="164"/>
      <c r="F105" s="164"/>
      <c r="G105" s="164"/>
      <c r="H105" s="164"/>
      <c r="I105" s="159" t="str">
        <f t="shared" si="3"/>
        <v>V_BM_SBM</v>
      </c>
      <c r="J105" s="164"/>
      <c r="K105" s="164"/>
      <c r="L105" s="1" t="str">
        <f>_xlfn.IFNA(INDEX(Grunddaten!$A$1:$R$158,MATCH('MARA_KSSK - Klassenzuordnung'!A105,Grunddaten!$A:$A,0),MATCH('MARA_KSSK - Klassenzuordnung'!I105,Grunddaten!$8:$8,0))&amp;"","")</f>
        <v/>
      </c>
    </row>
    <row r="106" spans="1:12" x14ac:dyDescent="0.4">
      <c r="A106" s="160">
        <f>IFERROR(IF(AND(A99=A100,A100=A101,A101=A102,A102=A103,A103=A104,A104=A105),IF(A105+1&gt;MATCH(0,Input_Lieferant!$B$9:$B$158,-1),"",A105+1),A105),"")</f>
        <v>15</v>
      </c>
      <c r="B106" s="158" t="str">
        <f t="shared" si="2"/>
        <v>001</v>
      </c>
      <c r="C106" s="164"/>
      <c r="D106" s="164"/>
      <c r="F106" s="164"/>
      <c r="G106" s="164"/>
      <c r="H106" s="164"/>
      <c r="I106" s="159" t="str">
        <f t="shared" si="3"/>
        <v>V_EXPORTKONTROLLE</v>
      </c>
      <c r="J106" s="164"/>
      <c r="K106" s="164"/>
      <c r="L106" s="1" t="str">
        <f>IF("X"=_xlfn.IFNA(INDEX(Input_Lieferant!$A$9:$AS$158,MATCH('MARA_KSSK - Klassenzuordnung'!A106,Input_Lieferant!$B$9:$B$158,0),MATCH('MARA_KSSK - Klassenzuordnung'!I106,Input_Lieferant!$8:$8,0))&amp;"",""), "X", "")</f>
        <v/>
      </c>
    </row>
    <row r="107" spans="1:12" x14ac:dyDescent="0.4">
      <c r="A107" s="160">
        <f>IFERROR(IF(AND(A100=A101,A101=A102,A102=A103,A103=A104,A104=A105,A105=A106),IF(A106+1&gt;MATCH(0,Input_Lieferant!$B$9:$B$158,-1),"",A106+1),A106),"")</f>
        <v>16</v>
      </c>
      <c r="B107" s="158" t="str">
        <f t="shared" si="2"/>
        <v>001</v>
      </c>
      <c r="C107" s="164"/>
      <c r="D107" s="164"/>
      <c r="F107" s="164"/>
      <c r="G107" s="164"/>
      <c r="H107" s="164"/>
      <c r="I107" s="159" t="str">
        <f t="shared" si="3"/>
        <v>V_VERTEILUNG_PSD</v>
      </c>
      <c r="J107" s="164"/>
      <c r="K107" s="164"/>
      <c r="L107" s="1" t="str">
        <f>IF("X"=_xlfn.IFNA(INDEX(Grunddaten!$A$1:$R$158,MATCH('MARA_KSSK - Klassenzuordnung'!A107,Grunddaten!$A:$A,0),MATCH('MARA_KSSK - Klassenzuordnung'!I107,Grunddaten!$8:$8,0))&amp;"",""), "X", "")</f>
        <v>X</v>
      </c>
    </row>
    <row r="108" spans="1:12" x14ac:dyDescent="0.4">
      <c r="A108" s="160">
        <f>IFERROR(IF(AND(A101=A102,A102=A103,A103=A104,A104=A105,A105=A106,A106=A107),IF(A107+1&gt;MATCH(0,Input_Lieferant!$B$9:$B$158,-1),"",A107+1),A107),"")</f>
        <v>16</v>
      </c>
      <c r="B108" s="158" t="str">
        <f t="shared" si="2"/>
        <v>001</v>
      </c>
      <c r="C108" s="164"/>
      <c r="D108" s="164"/>
      <c r="F108" s="164"/>
      <c r="G108" s="164"/>
      <c r="H108" s="164"/>
      <c r="I108" s="159" t="str">
        <f t="shared" si="3"/>
        <v>V_VERTEILUNG_RUAG</v>
      </c>
      <c r="J108" s="164"/>
      <c r="K108" s="164"/>
      <c r="L108" s="1" t="str">
        <f>_xlfn.IFNA(INDEX(Grunddaten!$A$1:$R$158,MATCH('MARA_KSSK - Klassenzuordnung'!A108,Grunddaten!$A:$A,0),MATCH('MARA_KSSK - Klassenzuordnung'!I108,Grunddaten!$8:$8,0))&amp;"","")</f>
        <v/>
      </c>
    </row>
    <row r="109" spans="1:12" x14ac:dyDescent="0.4">
      <c r="A109" s="160">
        <f>IFERROR(IF(AND(A102=A103,A103=A104,A104=A105,A105=A106,A106=A107,A107=A108),IF(A108+1&gt;MATCH(0,Input_Lieferant!$B$9:$B$158,-1),"",A108+1),A108),"")</f>
        <v>16</v>
      </c>
      <c r="B109" s="158" t="str">
        <f t="shared" si="2"/>
        <v>001</v>
      </c>
      <c r="C109" s="164"/>
      <c r="D109" s="164"/>
      <c r="F109" s="164"/>
      <c r="G109" s="164"/>
      <c r="H109" s="164"/>
      <c r="I109" s="159" t="str">
        <f t="shared" si="3"/>
        <v>V_ZUSATZDATEN</v>
      </c>
      <c r="J109" s="164"/>
      <c r="K109" s="164"/>
      <c r="L109" s="1" t="str">
        <f>_xlfn.IFNA(INDEX(Grunddaten!$A$1:$R$158,MATCH('MARA_KSSK - Klassenzuordnung'!A109,Grunddaten!$A:$A,0),MATCH('MARA_KSSK - Klassenzuordnung'!I109,Grunddaten!$8:$8,0))&amp;"","")</f>
        <v/>
      </c>
    </row>
    <row r="110" spans="1:12" x14ac:dyDescent="0.4">
      <c r="A110" s="160">
        <f>IFERROR(IF(AND(A103=A104,A104=A105,A105=A106,A106=A107,A107=A108,A108=A109),IF(A109+1&gt;MATCH(0,Input_Lieferant!$B$9:$B$158,-1),"",A109+1),A109),"")</f>
        <v>16</v>
      </c>
      <c r="B110" s="158" t="str">
        <f t="shared" si="2"/>
        <v>001</v>
      </c>
      <c r="C110" s="164"/>
      <c r="D110" s="164"/>
      <c r="F110" s="164"/>
      <c r="G110" s="164"/>
      <c r="H110" s="164"/>
      <c r="I110" s="159" t="str">
        <f t="shared" si="3"/>
        <v>V_AR_NUMMER</v>
      </c>
      <c r="J110" s="164"/>
      <c r="K110" s="164"/>
      <c r="L110" s="1" t="str">
        <f>_xlfn.IFNA(INDEX(Grunddaten!$A$1:$R$158,MATCH('MARA_KSSK - Klassenzuordnung'!A110,Grunddaten!$A:$A,0),MATCH('MARA_KSSK - Klassenzuordnung'!I110,Grunddaten!$8:$8,0))&amp;"","")</f>
        <v/>
      </c>
    </row>
    <row r="111" spans="1:12" x14ac:dyDescent="0.4">
      <c r="A111" s="160">
        <f>IFERROR(IF(AND(A104=A105,A105=A106,A106=A107,A107=A108,A108=A109,A109=A110),IF(A110+1&gt;MATCH(0,Input_Lieferant!$B$9:$B$158,-1),"",A110+1),A110),"")</f>
        <v>16</v>
      </c>
      <c r="B111" s="158" t="str">
        <f t="shared" si="2"/>
        <v>001</v>
      </c>
      <c r="C111" s="164"/>
      <c r="D111" s="164"/>
      <c r="F111" s="164"/>
      <c r="G111" s="164"/>
      <c r="H111" s="164"/>
      <c r="I111" s="159" t="str">
        <f t="shared" si="3"/>
        <v>V_VERTEILUNG</v>
      </c>
      <c r="J111" s="164"/>
      <c r="K111" s="164"/>
      <c r="L111" s="1" t="str">
        <f>_xlfn.IFNA(INDEX(Grunddaten!$A$1:$R$158,MATCH('MARA_KSSK - Klassenzuordnung'!A111,Grunddaten!$A:$A,0),MATCH('MARA_KSSK - Klassenzuordnung'!I111,Grunddaten!$8:$8,0))&amp;"","")</f>
        <v/>
      </c>
    </row>
    <row r="112" spans="1:12" x14ac:dyDescent="0.4">
      <c r="A112" s="160">
        <f>IFERROR(IF(AND(A105=A106,A106=A107,A107=A108,A108=A109,A109=A110,A110=A111),IF(A111+1&gt;MATCH(0,Input_Lieferant!$B$9:$B$158,-1),"",A111+1),A111),"")</f>
        <v>16</v>
      </c>
      <c r="B112" s="158" t="str">
        <f t="shared" si="2"/>
        <v>001</v>
      </c>
      <c r="C112" s="164"/>
      <c r="D112" s="164"/>
      <c r="F112" s="164"/>
      <c r="G112" s="164"/>
      <c r="H112" s="164"/>
      <c r="I112" s="159" t="str">
        <f t="shared" si="3"/>
        <v>V_BM_SBM</v>
      </c>
      <c r="J112" s="164"/>
      <c r="K112" s="164"/>
      <c r="L112" s="1" t="str">
        <f>_xlfn.IFNA(INDEX(Grunddaten!$A$1:$R$158,MATCH('MARA_KSSK - Klassenzuordnung'!A112,Grunddaten!$A:$A,0),MATCH('MARA_KSSK - Klassenzuordnung'!I112,Grunddaten!$8:$8,0))&amp;"","")</f>
        <v/>
      </c>
    </row>
    <row r="113" spans="1:12" x14ac:dyDescent="0.4">
      <c r="A113" s="160">
        <f>IFERROR(IF(AND(A106=A107,A107=A108,A108=A109,A109=A110,A110=A111,A111=A112),IF(A112+1&gt;MATCH(0,Input_Lieferant!$B$9:$B$158,-1),"",A112+1),A112),"")</f>
        <v>16</v>
      </c>
      <c r="B113" s="158" t="str">
        <f t="shared" si="2"/>
        <v>001</v>
      </c>
      <c r="C113" s="164"/>
      <c r="D113" s="164"/>
      <c r="F113" s="164"/>
      <c r="G113" s="164"/>
      <c r="H113" s="164"/>
      <c r="I113" s="159" t="str">
        <f t="shared" si="3"/>
        <v>V_EXPORTKONTROLLE</v>
      </c>
      <c r="J113" s="164"/>
      <c r="K113" s="164"/>
      <c r="L113" s="1" t="str">
        <f>IF("X"=_xlfn.IFNA(INDEX(Input_Lieferant!$A$9:$AS$158,MATCH('MARA_KSSK - Klassenzuordnung'!A113,Input_Lieferant!$B$9:$B$158,0),MATCH('MARA_KSSK - Klassenzuordnung'!I113,Input_Lieferant!$8:$8,0))&amp;"",""), "X", "")</f>
        <v/>
      </c>
    </row>
    <row r="114" spans="1:12" x14ac:dyDescent="0.4">
      <c r="A114" s="160">
        <f>IFERROR(IF(AND(A107=A108,A108=A109,A109=A110,A110=A111,A111=A112,A112=A113),IF(A113+1&gt;MATCH(0,Input_Lieferant!$B$9:$B$158,-1),"",A113+1),A113),"")</f>
        <v>17</v>
      </c>
      <c r="B114" s="158" t="str">
        <f t="shared" si="2"/>
        <v>001</v>
      </c>
      <c r="C114" s="164"/>
      <c r="D114" s="164"/>
      <c r="F114" s="164"/>
      <c r="G114" s="164"/>
      <c r="H114" s="164"/>
      <c r="I114" s="159" t="str">
        <f t="shared" si="3"/>
        <v>V_VERTEILUNG_PSD</v>
      </c>
      <c r="J114" s="164"/>
      <c r="K114" s="164"/>
      <c r="L114" s="1" t="str">
        <f>IF("X"=_xlfn.IFNA(INDEX(Grunddaten!$A$1:$R$158,MATCH('MARA_KSSK - Klassenzuordnung'!A114,Grunddaten!$A:$A,0),MATCH('MARA_KSSK - Klassenzuordnung'!I114,Grunddaten!$8:$8,0))&amp;"",""), "X", "")</f>
        <v>X</v>
      </c>
    </row>
    <row r="115" spans="1:12" x14ac:dyDescent="0.4">
      <c r="A115" s="160">
        <f>IFERROR(IF(AND(A108=A109,A109=A110,A110=A111,A111=A112,A112=A113,A113=A114),IF(A114+1&gt;MATCH(0,Input_Lieferant!$B$9:$B$158,-1),"",A114+1),A114),"")</f>
        <v>17</v>
      </c>
      <c r="B115" s="158" t="str">
        <f t="shared" si="2"/>
        <v>001</v>
      </c>
      <c r="C115" s="164"/>
      <c r="D115" s="164"/>
      <c r="F115" s="164"/>
      <c r="G115" s="164"/>
      <c r="H115" s="164"/>
      <c r="I115" s="159" t="str">
        <f t="shared" si="3"/>
        <v>V_VERTEILUNG_RUAG</v>
      </c>
      <c r="J115" s="164"/>
      <c r="K115" s="164"/>
      <c r="L115" s="1" t="str">
        <f>_xlfn.IFNA(INDEX(Grunddaten!$A$1:$R$158,MATCH('MARA_KSSK - Klassenzuordnung'!A115,Grunddaten!$A:$A,0),MATCH('MARA_KSSK - Klassenzuordnung'!I115,Grunddaten!$8:$8,0))&amp;"","")</f>
        <v/>
      </c>
    </row>
    <row r="116" spans="1:12" x14ac:dyDescent="0.4">
      <c r="A116" s="160">
        <f>IFERROR(IF(AND(A109=A110,A110=A111,A111=A112,A112=A113,A113=A114,A114=A115),IF(A115+1&gt;MATCH(0,Input_Lieferant!$B$9:$B$158,-1),"",A115+1),A115),"")</f>
        <v>17</v>
      </c>
      <c r="B116" s="158" t="str">
        <f t="shared" si="2"/>
        <v>001</v>
      </c>
      <c r="C116" s="164"/>
      <c r="D116" s="164"/>
      <c r="F116" s="164"/>
      <c r="G116" s="164"/>
      <c r="H116" s="164"/>
      <c r="I116" s="159" t="str">
        <f t="shared" si="3"/>
        <v>V_ZUSATZDATEN</v>
      </c>
      <c r="J116" s="164"/>
      <c r="K116" s="164"/>
      <c r="L116" s="1" t="str">
        <f>_xlfn.IFNA(INDEX(Grunddaten!$A$1:$R$158,MATCH('MARA_KSSK - Klassenzuordnung'!A116,Grunddaten!$A:$A,0),MATCH('MARA_KSSK - Klassenzuordnung'!I116,Grunddaten!$8:$8,0))&amp;"","")</f>
        <v/>
      </c>
    </row>
    <row r="117" spans="1:12" x14ac:dyDescent="0.4">
      <c r="A117" s="160">
        <f>IFERROR(IF(AND(A110=A111,A111=A112,A112=A113,A113=A114,A114=A115,A115=A116),IF(A116+1&gt;MATCH(0,Input_Lieferant!$B$9:$B$158,-1),"",A116+1),A116),"")</f>
        <v>17</v>
      </c>
      <c r="B117" s="158" t="str">
        <f t="shared" si="2"/>
        <v>001</v>
      </c>
      <c r="C117" s="164"/>
      <c r="D117" s="164"/>
      <c r="F117" s="164"/>
      <c r="G117" s="164"/>
      <c r="H117" s="164"/>
      <c r="I117" s="159" t="str">
        <f t="shared" si="3"/>
        <v>V_AR_NUMMER</v>
      </c>
      <c r="J117" s="164"/>
      <c r="K117" s="164"/>
      <c r="L117" s="1" t="str">
        <f>_xlfn.IFNA(INDEX(Grunddaten!$A$1:$R$158,MATCH('MARA_KSSK - Klassenzuordnung'!A117,Grunddaten!$A:$A,0),MATCH('MARA_KSSK - Klassenzuordnung'!I117,Grunddaten!$8:$8,0))&amp;"","")</f>
        <v/>
      </c>
    </row>
    <row r="118" spans="1:12" x14ac:dyDescent="0.4">
      <c r="A118" s="160">
        <f>IFERROR(IF(AND(A111=A112,A112=A113,A113=A114,A114=A115,A115=A116,A116=A117),IF(A117+1&gt;MATCH(0,Input_Lieferant!$B$9:$B$158,-1),"",A117+1),A117),"")</f>
        <v>17</v>
      </c>
      <c r="B118" s="158" t="str">
        <f t="shared" si="2"/>
        <v>001</v>
      </c>
      <c r="C118" s="164"/>
      <c r="D118" s="164"/>
      <c r="F118" s="164"/>
      <c r="G118" s="164"/>
      <c r="H118" s="164"/>
      <c r="I118" s="159" t="str">
        <f t="shared" si="3"/>
        <v>V_VERTEILUNG</v>
      </c>
      <c r="J118" s="164"/>
      <c r="K118" s="164"/>
      <c r="L118" s="1" t="str">
        <f>_xlfn.IFNA(INDEX(Grunddaten!$A$1:$R$158,MATCH('MARA_KSSK - Klassenzuordnung'!A118,Grunddaten!$A:$A,0),MATCH('MARA_KSSK - Klassenzuordnung'!I118,Grunddaten!$8:$8,0))&amp;"","")</f>
        <v/>
      </c>
    </row>
    <row r="119" spans="1:12" x14ac:dyDescent="0.4">
      <c r="A119" s="160">
        <f>IFERROR(IF(AND(A112=A113,A113=A114,A114=A115,A115=A116,A116=A117,A117=A118),IF(A118+1&gt;MATCH(0,Input_Lieferant!$B$9:$B$158,-1),"",A118+1),A118),"")</f>
        <v>17</v>
      </c>
      <c r="B119" s="158" t="str">
        <f t="shared" si="2"/>
        <v>001</v>
      </c>
      <c r="C119" s="164"/>
      <c r="D119" s="164"/>
      <c r="F119" s="164"/>
      <c r="G119" s="164"/>
      <c r="H119" s="164"/>
      <c r="I119" s="159" t="str">
        <f t="shared" si="3"/>
        <v>V_BM_SBM</v>
      </c>
      <c r="J119" s="164"/>
      <c r="K119" s="164"/>
      <c r="L119" s="1" t="str">
        <f>_xlfn.IFNA(INDEX(Grunddaten!$A$1:$R$158,MATCH('MARA_KSSK - Klassenzuordnung'!A119,Grunddaten!$A:$A,0),MATCH('MARA_KSSK - Klassenzuordnung'!I119,Grunddaten!$8:$8,0))&amp;"","")</f>
        <v/>
      </c>
    </row>
    <row r="120" spans="1:12" x14ac:dyDescent="0.4">
      <c r="A120" s="160">
        <f>IFERROR(IF(AND(A113=A114,A114=A115,A115=A116,A116=A117,A117=A118,A118=A119),IF(A119+1&gt;MATCH(0,Input_Lieferant!$B$9:$B$158,-1),"",A119+1),A119),"")</f>
        <v>17</v>
      </c>
      <c r="B120" s="158" t="str">
        <f t="shared" si="2"/>
        <v>001</v>
      </c>
      <c r="C120" s="164"/>
      <c r="D120" s="164"/>
      <c r="F120" s="164"/>
      <c r="G120" s="164"/>
      <c r="H120" s="164"/>
      <c r="I120" s="159" t="str">
        <f t="shared" si="3"/>
        <v>V_EXPORTKONTROLLE</v>
      </c>
      <c r="J120" s="164"/>
      <c r="K120" s="164"/>
      <c r="L120" s="1" t="str">
        <f>IF("X"=_xlfn.IFNA(INDEX(Input_Lieferant!$A$9:$AS$158,MATCH('MARA_KSSK - Klassenzuordnung'!A120,Input_Lieferant!$B$9:$B$158,0),MATCH('MARA_KSSK - Klassenzuordnung'!I120,Input_Lieferant!$8:$8,0))&amp;"",""), "X", "")</f>
        <v/>
      </c>
    </row>
    <row r="121" spans="1:12" x14ac:dyDescent="0.4">
      <c r="A121" s="160">
        <f>IFERROR(IF(AND(A114=A115,A115=A116,A116=A117,A117=A118,A118=A119,A119=A120),IF(A120+1&gt;MATCH(0,Input_Lieferant!$B$9:$B$158,-1),"",A120+1),A120),"")</f>
        <v>18</v>
      </c>
      <c r="B121" s="158" t="str">
        <f t="shared" si="2"/>
        <v>001</v>
      </c>
      <c r="C121" s="164"/>
      <c r="D121" s="164"/>
      <c r="F121" s="164"/>
      <c r="G121" s="164"/>
      <c r="H121" s="164"/>
      <c r="I121" s="159" t="str">
        <f t="shared" si="3"/>
        <v>V_VERTEILUNG_PSD</v>
      </c>
      <c r="J121" s="164"/>
      <c r="K121" s="164"/>
      <c r="L121" s="1" t="str">
        <f>IF("X"=_xlfn.IFNA(INDEX(Grunddaten!$A$1:$R$158,MATCH('MARA_KSSK - Klassenzuordnung'!A121,Grunddaten!$A:$A,0),MATCH('MARA_KSSK - Klassenzuordnung'!I121,Grunddaten!$8:$8,0))&amp;"",""), "X", "")</f>
        <v>X</v>
      </c>
    </row>
    <row r="122" spans="1:12" x14ac:dyDescent="0.4">
      <c r="A122" s="160">
        <f>IFERROR(IF(AND(A115=A116,A116=A117,A117=A118,A118=A119,A119=A120,A120=A121),IF(A121+1&gt;MATCH(0,Input_Lieferant!$B$9:$B$158,-1),"",A121+1),A121),"")</f>
        <v>18</v>
      </c>
      <c r="B122" s="158" t="str">
        <f t="shared" si="2"/>
        <v>001</v>
      </c>
      <c r="C122" s="164"/>
      <c r="D122" s="164"/>
      <c r="F122" s="164"/>
      <c r="G122" s="164"/>
      <c r="H122" s="164"/>
      <c r="I122" s="159" t="str">
        <f t="shared" si="3"/>
        <v>V_VERTEILUNG_RUAG</v>
      </c>
      <c r="J122" s="164"/>
      <c r="K122" s="164"/>
      <c r="L122" s="1" t="str">
        <f>_xlfn.IFNA(INDEX(Grunddaten!$A$1:$R$158,MATCH('MARA_KSSK - Klassenzuordnung'!A122,Grunddaten!$A:$A,0),MATCH('MARA_KSSK - Klassenzuordnung'!I122,Grunddaten!$8:$8,0))&amp;"","")</f>
        <v/>
      </c>
    </row>
    <row r="123" spans="1:12" x14ac:dyDescent="0.4">
      <c r="A123" s="160">
        <f>IFERROR(IF(AND(A116=A117,A117=A118,A118=A119,A119=A120,A120=A121,A121=A122),IF(A122+1&gt;MATCH(0,Input_Lieferant!$B$9:$B$158,-1),"",A122+1),A122),"")</f>
        <v>18</v>
      </c>
      <c r="B123" s="158" t="str">
        <f t="shared" si="2"/>
        <v>001</v>
      </c>
      <c r="C123" s="164"/>
      <c r="D123" s="164"/>
      <c r="F123" s="164"/>
      <c r="G123" s="164"/>
      <c r="H123" s="164"/>
      <c r="I123" s="159" t="str">
        <f t="shared" si="3"/>
        <v>V_ZUSATZDATEN</v>
      </c>
      <c r="J123" s="164"/>
      <c r="K123" s="164"/>
      <c r="L123" s="1" t="str">
        <f>_xlfn.IFNA(INDEX(Grunddaten!$A$1:$R$158,MATCH('MARA_KSSK - Klassenzuordnung'!A123,Grunddaten!$A:$A,0),MATCH('MARA_KSSK - Klassenzuordnung'!I123,Grunddaten!$8:$8,0))&amp;"","")</f>
        <v/>
      </c>
    </row>
    <row r="124" spans="1:12" x14ac:dyDescent="0.4">
      <c r="A124" s="160">
        <f>IFERROR(IF(AND(A117=A118,A118=A119,A119=A120,A120=A121,A121=A122,A122=A123),IF(A123+1&gt;MATCH(0,Input_Lieferant!$B$9:$B$158,-1),"",A123+1),A123),"")</f>
        <v>18</v>
      </c>
      <c r="B124" s="158" t="str">
        <f t="shared" si="2"/>
        <v>001</v>
      </c>
      <c r="C124" s="164"/>
      <c r="D124" s="164"/>
      <c r="F124" s="164"/>
      <c r="G124" s="164"/>
      <c r="H124" s="164"/>
      <c r="I124" s="159" t="str">
        <f t="shared" si="3"/>
        <v>V_AR_NUMMER</v>
      </c>
      <c r="J124" s="164"/>
      <c r="K124" s="164"/>
      <c r="L124" s="1" t="str">
        <f>_xlfn.IFNA(INDEX(Grunddaten!$A$1:$R$158,MATCH('MARA_KSSK - Klassenzuordnung'!A124,Grunddaten!$A:$A,0),MATCH('MARA_KSSK - Klassenzuordnung'!I124,Grunddaten!$8:$8,0))&amp;"","")</f>
        <v/>
      </c>
    </row>
    <row r="125" spans="1:12" x14ac:dyDescent="0.4">
      <c r="A125" s="160">
        <f>IFERROR(IF(AND(A118=A119,A119=A120,A120=A121,A121=A122,A122=A123,A123=A124),IF(A124+1&gt;MATCH(0,Input_Lieferant!$B$9:$B$158,-1),"",A124+1),A124),"")</f>
        <v>18</v>
      </c>
      <c r="B125" s="158" t="str">
        <f t="shared" si="2"/>
        <v>001</v>
      </c>
      <c r="C125" s="164"/>
      <c r="D125" s="164"/>
      <c r="F125" s="164"/>
      <c r="G125" s="164"/>
      <c r="H125" s="164"/>
      <c r="I125" s="159" t="str">
        <f t="shared" si="3"/>
        <v>V_VERTEILUNG</v>
      </c>
      <c r="J125" s="164"/>
      <c r="K125" s="164"/>
      <c r="L125" s="1" t="str">
        <f>_xlfn.IFNA(INDEX(Grunddaten!$A$1:$R$158,MATCH('MARA_KSSK - Klassenzuordnung'!A125,Grunddaten!$A:$A,0),MATCH('MARA_KSSK - Klassenzuordnung'!I125,Grunddaten!$8:$8,0))&amp;"","")</f>
        <v/>
      </c>
    </row>
    <row r="126" spans="1:12" x14ac:dyDescent="0.4">
      <c r="A126" s="160">
        <f>IFERROR(IF(AND(A119=A120,A120=A121,A121=A122,A122=A123,A123=A124,A124=A125),IF(A125+1&gt;MATCH(0,Input_Lieferant!$B$9:$B$158,-1),"",A125+1),A125),"")</f>
        <v>18</v>
      </c>
      <c r="B126" s="158" t="str">
        <f t="shared" si="2"/>
        <v>001</v>
      </c>
      <c r="C126" s="164"/>
      <c r="D126" s="164"/>
      <c r="F126" s="164"/>
      <c r="G126" s="164"/>
      <c r="H126" s="164"/>
      <c r="I126" s="159" t="str">
        <f t="shared" si="3"/>
        <v>V_BM_SBM</v>
      </c>
      <c r="J126" s="164"/>
      <c r="K126" s="164"/>
      <c r="L126" s="1" t="str">
        <f>_xlfn.IFNA(INDEX(Grunddaten!$A$1:$R$158,MATCH('MARA_KSSK - Klassenzuordnung'!A126,Grunddaten!$A:$A,0),MATCH('MARA_KSSK - Klassenzuordnung'!I126,Grunddaten!$8:$8,0))&amp;"","")</f>
        <v/>
      </c>
    </row>
    <row r="127" spans="1:12" x14ac:dyDescent="0.4">
      <c r="A127" s="160">
        <f>IFERROR(IF(AND(A120=A121,A121=A122,A122=A123,A123=A124,A124=A125,A125=A126),IF(A126+1&gt;MATCH(0,Input_Lieferant!$B$9:$B$158,-1),"",A126+1),A126),"")</f>
        <v>18</v>
      </c>
      <c r="B127" s="158" t="str">
        <f t="shared" si="2"/>
        <v>001</v>
      </c>
      <c r="C127" s="164"/>
      <c r="D127" s="164"/>
      <c r="F127" s="164"/>
      <c r="G127" s="164"/>
      <c r="H127" s="164"/>
      <c r="I127" s="159" t="str">
        <f t="shared" si="3"/>
        <v>V_EXPORTKONTROLLE</v>
      </c>
      <c r="J127" s="164"/>
      <c r="K127" s="164"/>
      <c r="L127" s="1" t="str">
        <f>IF("X"=_xlfn.IFNA(INDEX(Input_Lieferant!$A$9:$AS$158,MATCH('MARA_KSSK - Klassenzuordnung'!A127,Input_Lieferant!$B$9:$B$158,0),MATCH('MARA_KSSK - Klassenzuordnung'!I127,Input_Lieferant!$8:$8,0))&amp;"",""), "X", "")</f>
        <v/>
      </c>
    </row>
    <row r="128" spans="1:12" x14ac:dyDescent="0.4">
      <c r="A128" s="160">
        <f>IFERROR(IF(AND(A121=A122,A122=A123,A123=A124,A124=A125,A125=A126,A126=A127),IF(A127+1&gt;MATCH(0,Input_Lieferant!$B$9:$B$158,-1),"",A127+1),A127),"")</f>
        <v>19</v>
      </c>
      <c r="B128" s="158" t="str">
        <f t="shared" si="2"/>
        <v>001</v>
      </c>
      <c r="C128" s="164"/>
      <c r="D128" s="164"/>
      <c r="F128" s="164"/>
      <c r="G128" s="164"/>
      <c r="H128" s="164"/>
      <c r="I128" s="159" t="str">
        <f t="shared" si="3"/>
        <v>V_VERTEILUNG_PSD</v>
      </c>
      <c r="J128" s="164"/>
      <c r="K128" s="164"/>
      <c r="L128" s="1" t="str">
        <f>IF("X"=_xlfn.IFNA(INDEX(Grunddaten!$A$1:$R$158,MATCH('MARA_KSSK - Klassenzuordnung'!A128,Grunddaten!$A:$A,0),MATCH('MARA_KSSK - Klassenzuordnung'!I128,Grunddaten!$8:$8,0))&amp;"",""), "X", "")</f>
        <v>X</v>
      </c>
    </row>
    <row r="129" spans="1:12" x14ac:dyDescent="0.4">
      <c r="A129" s="160">
        <f>IFERROR(IF(AND(A122=A123,A123=A124,A124=A125,A125=A126,A126=A127,A127=A128),IF(A128+1&gt;MATCH(0,Input_Lieferant!$B$9:$B$158,-1),"",A128+1),A128),"")</f>
        <v>19</v>
      </c>
      <c r="B129" s="158" t="str">
        <f t="shared" si="2"/>
        <v>001</v>
      </c>
      <c r="C129" s="164"/>
      <c r="D129" s="164"/>
      <c r="F129" s="164"/>
      <c r="G129" s="164"/>
      <c r="H129" s="164"/>
      <c r="I129" s="159" t="str">
        <f t="shared" si="3"/>
        <v>V_VERTEILUNG_RUAG</v>
      </c>
      <c r="J129" s="164"/>
      <c r="K129" s="164"/>
      <c r="L129" s="1" t="str">
        <f>_xlfn.IFNA(INDEX(Grunddaten!$A$1:$R$158,MATCH('MARA_KSSK - Klassenzuordnung'!A129,Grunddaten!$A:$A,0),MATCH('MARA_KSSK - Klassenzuordnung'!I129,Grunddaten!$8:$8,0))&amp;"","")</f>
        <v/>
      </c>
    </row>
    <row r="130" spans="1:12" x14ac:dyDescent="0.4">
      <c r="A130" s="160">
        <f>IFERROR(IF(AND(A123=A124,A124=A125,A125=A126,A126=A127,A127=A128,A128=A129),IF(A129+1&gt;MATCH(0,Input_Lieferant!$B$9:$B$158,-1),"",A129+1),A129),"")</f>
        <v>19</v>
      </c>
      <c r="B130" s="158" t="str">
        <f t="shared" ref="B130:B193" si="4">IF(A130="","","001")</f>
        <v>001</v>
      </c>
      <c r="C130" s="164"/>
      <c r="D130" s="164"/>
      <c r="F130" s="164"/>
      <c r="G130" s="164"/>
      <c r="H130" s="164"/>
      <c r="I130" s="159" t="str">
        <f t="shared" si="3"/>
        <v>V_ZUSATZDATEN</v>
      </c>
      <c r="J130" s="164"/>
      <c r="K130" s="164"/>
      <c r="L130" s="1" t="str">
        <f>_xlfn.IFNA(INDEX(Grunddaten!$A$1:$R$158,MATCH('MARA_KSSK - Klassenzuordnung'!A130,Grunddaten!$A:$A,0),MATCH('MARA_KSSK - Klassenzuordnung'!I130,Grunddaten!$8:$8,0))&amp;"","")</f>
        <v/>
      </c>
    </row>
    <row r="131" spans="1:12" x14ac:dyDescent="0.4">
      <c r="A131" s="160">
        <f>IFERROR(IF(AND(A124=A125,A125=A126,A126=A127,A127=A128,A128=A129,A129=A130),IF(A130+1&gt;MATCH(0,Input_Lieferant!$B$9:$B$158,-1),"",A130+1),A130),"")</f>
        <v>19</v>
      </c>
      <c r="B131" s="158" t="str">
        <f t="shared" si="4"/>
        <v>001</v>
      </c>
      <c r="C131" s="164"/>
      <c r="D131" s="164"/>
      <c r="F131" s="164"/>
      <c r="G131" s="164"/>
      <c r="H131" s="164"/>
      <c r="I131" s="159" t="str">
        <f t="shared" si="3"/>
        <v>V_AR_NUMMER</v>
      </c>
      <c r="J131" s="164"/>
      <c r="K131" s="164"/>
      <c r="L131" s="1" t="str">
        <f>_xlfn.IFNA(INDEX(Grunddaten!$A$1:$R$158,MATCH('MARA_KSSK - Klassenzuordnung'!A131,Grunddaten!$A:$A,0),MATCH('MARA_KSSK - Klassenzuordnung'!I131,Grunddaten!$8:$8,0))&amp;"","")</f>
        <v/>
      </c>
    </row>
    <row r="132" spans="1:12" x14ac:dyDescent="0.4">
      <c r="A132" s="160">
        <f>IFERROR(IF(AND(A125=A126,A126=A127,A127=A128,A128=A129,A129=A130,A130=A131),IF(A131+1&gt;MATCH(0,Input_Lieferant!$B$9:$B$158,-1),"",A131+1),A131),"")</f>
        <v>19</v>
      </c>
      <c r="B132" s="158" t="str">
        <f t="shared" si="4"/>
        <v>001</v>
      </c>
      <c r="C132" s="164"/>
      <c r="D132" s="164"/>
      <c r="F132" s="164"/>
      <c r="G132" s="164"/>
      <c r="H132" s="164"/>
      <c r="I132" s="159" t="str">
        <f t="shared" si="3"/>
        <v>V_VERTEILUNG</v>
      </c>
      <c r="J132" s="164"/>
      <c r="K132" s="164"/>
      <c r="L132" s="1" t="str">
        <f>_xlfn.IFNA(INDEX(Grunddaten!$A$1:$R$158,MATCH('MARA_KSSK - Klassenzuordnung'!A132,Grunddaten!$A:$A,0),MATCH('MARA_KSSK - Klassenzuordnung'!I132,Grunddaten!$8:$8,0))&amp;"","")</f>
        <v/>
      </c>
    </row>
    <row r="133" spans="1:12" x14ac:dyDescent="0.4">
      <c r="A133" s="160">
        <f>IFERROR(IF(AND(A126=A127,A127=A128,A128=A129,A129=A130,A130=A131,A131=A132),IF(A132+1&gt;MATCH(0,Input_Lieferant!$B$9:$B$158,-1),"",A132+1),A132),"")</f>
        <v>19</v>
      </c>
      <c r="B133" s="158" t="str">
        <f t="shared" si="4"/>
        <v>001</v>
      </c>
      <c r="C133" s="164"/>
      <c r="D133" s="164"/>
      <c r="F133" s="164"/>
      <c r="G133" s="164"/>
      <c r="H133" s="164"/>
      <c r="I133" s="159" t="str">
        <f t="shared" si="3"/>
        <v>V_BM_SBM</v>
      </c>
      <c r="J133" s="164"/>
      <c r="K133" s="164"/>
      <c r="L133" s="1" t="str">
        <f>_xlfn.IFNA(INDEX(Grunddaten!$A$1:$R$158,MATCH('MARA_KSSK - Klassenzuordnung'!A133,Grunddaten!$A:$A,0),MATCH('MARA_KSSK - Klassenzuordnung'!I133,Grunddaten!$8:$8,0))&amp;"","")</f>
        <v/>
      </c>
    </row>
    <row r="134" spans="1:12" x14ac:dyDescent="0.4">
      <c r="A134" s="160">
        <f>IFERROR(IF(AND(A127=A128,A128=A129,A129=A130,A130=A131,A131=A132,A132=A133),IF(A133+1&gt;MATCH(0,Input_Lieferant!$B$9:$B$158,-1),"",A133+1),A133),"")</f>
        <v>19</v>
      </c>
      <c r="B134" s="158" t="str">
        <f t="shared" si="4"/>
        <v>001</v>
      </c>
      <c r="C134" s="164"/>
      <c r="D134" s="164"/>
      <c r="F134" s="164"/>
      <c r="G134" s="164"/>
      <c r="H134" s="164"/>
      <c r="I134" s="159" t="str">
        <f t="shared" si="3"/>
        <v>V_EXPORTKONTROLLE</v>
      </c>
      <c r="J134" s="164"/>
      <c r="K134" s="164"/>
      <c r="L134" s="1" t="str">
        <f>IF("X"=_xlfn.IFNA(INDEX(Input_Lieferant!$A$9:$AS$158,MATCH('MARA_KSSK - Klassenzuordnung'!A134,Input_Lieferant!$B$9:$B$158,0),MATCH('MARA_KSSK - Klassenzuordnung'!I134,Input_Lieferant!$8:$8,0))&amp;"",""), "X", "")</f>
        <v/>
      </c>
    </row>
    <row r="135" spans="1:12" x14ac:dyDescent="0.4">
      <c r="A135" s="160">
        <f>IFERROR(IF(AND(A128=A129,A129=A130,A130=A131,A131=A132,A132=A133,A133=A134),IF(A134+1&gt;MATCH(0,Input_Lieferant!$B$9:$B$158,-1),"",A134+1),A134),"")</f>
        <v>20</v>
      </c>
      <c r="B135" s="158" t="str">
        <f t="shared" si="4"/>
        <v>001</v>
      </c>
      <c r="C135" s="164"/>
      <c r="D135" s="164"/>
      <c r="F135" s="164"/>
      <c r="G135" s="164"/>
      <c r="H135" s="164"/>
      <c r="I135" s="159" t="str">
        <f t="shared" si="3"/>
        <v>V_VERTEILUNG_PSD</v>
      </c>
      <c r="J135" s="164"/>
      <c r="K135" s="164"/>
      <c r="L135" s="1" t="str">
        <f>IF("X"=_xlfn.IFNA(INDEX(Grunddaten!$A$1:$R$158,MATCH('MARA_KSSK - Klassenzuordnung'!A135,Grunddaten!$A:$A,0),MATCH('MARA_KSSK - Klassenzuordnung'!I135,Grunddaten!$8:$8,0))&amp;"",""), "X", "")</f>
        <v>X</v>
      </c>
    </row>
    <row r="136" spans="1:12" x14ac:dyDescent="0.4">
      <c r="A136" s="160">
        <f>IFERROR(IF(AND(A129=A130,A130=A131,A131=A132,A132=A133,A133=A134,A134=A135),IF(A135+1&gt;MATCH(0,Input_Lieferant!$B$9:$B$158,-1),"",A135+1),A135),"")</f>
        <v>20</v>
      </c>
      <c r="B136" s="158" t="str">
        <f t="shared" si="4"/>
        <v>001</v>
      </c>
      <c r="C136" s="164"/>
      <c r="D136" s="164"/>
      <c r="F136" s="164"/>
      <c r="G136" s="164"/>
      <c r="H136" s="164"/>
      <c r="I136" s="159" t="str">
        <f t="shared" si="3"/>
        <v>V_VERTEILUNG_RUAG</v>
      </c>
      <c r="J136" s="164"/>
      <c r="K136" s="164"/>
      <c r="L136" s="1" t="str">
        <f>_xlfn.IFNA(INDEX(Grunddaten!$A$1:$R$158,MATCH('MARA_KSSK - Klassenzuordnung'!A136,Grunddaten!$A:$A,0),MATCH('MARA_KSSK - Klassenzuordnung'!I136,Grunddaten!$8:$8,0))&amp;"","")</f>
        <v/>
      </c>
    </row>
    <row r="137" spans="1:12" x14ac:dyDescent="0.4">
      <c r="A137" s="160">
        <f>IFERROR(IF(AND(A130=A131,A131=A132,A132=A133,A133=A134,A134=A135,A135=A136),IF(A136+1&gt;MATCH(0,Input_Lieferant!$B$9:$B$158,-1),"",A136+1),A136),"")</f>
        <v>20</v>
      </c>
      <c r="B137" s="158" t="str">
        <f t="shared" si="4"/>
        <v>001</v>
      </c>
      <c r="C137" s="164"/>
      <c r="D137" s="164"/>
      <c r="F137" s="164"/>
      <c r="G137" s="164"/>
      <c r="H137" s="164"/>
      <c r="I137" s="159" t="str">
        <f t="shared" ref="I137:I200" si="5">IF(A137="","",I130)</f>
        <v>V_ZUSATZDATEN</v>
      </c>
      <c r="J137" s="164"/>
      <c r="K137" s="164"/>
      <c r="L137" s="1" t="str">
        <f>_xlfn.IFNA(INDEX(Grunddaten!$A$1:$R$158,MATCH('MARA_KSSK - Klassenzuordnung'!A137,Grunddaten!$A:$A,0),MATCH('MARA_KSSK - Klassenzuordnung'!I137,Grunddaten!$8:$8,0))&amp;"","")</f>
        <v/>
      </c>
    </row>
    <row r="138" spans="1:12" x14ac:dyDescent="0.4">
      <c r="A138" s="160">
        <f>IFERROR(IF(AND(A131=A132,A132=A133,A133=A134,A134=A135,A135=A136,A136=A137),IF(A137+1&gt;MATCH(0,Input_Lieferant!$B$9:$B$158,-1),"",A137+1),A137),"")</f>
        <v>20</v>
      </c>
      <c r="B138" s="158" t="str">
        <f t="shared" si="4"/>
        <v>001</v>
      </c>
      <c r="C138" s="164"/>
      <c r="D138" s="164"/>
      <c r="F138" s="164"/>
      <c r="G138" s="164"/>
      <c r="H138" s="164"/>
      <c r="I138" s="159" t="str">
        <f t="shared" si="5"/>
        <v>V_AR_NUMMER</v>
      </c>
      <c r="J138" s="164"/>
      <c r="K138" s="164"/>
      <c r="L138" s="1" t="str">
        <f>_xlfn.IFNA(INDEX(Grunddaten!$A$1:$R$158,MATCH('MARA_KSSK - Klassenzuordnung'!A138,Grunddaten!$A:$A,0),MATCH('MARA_KSSK - Klassenzuordnung'!I138,Grunddaten!$8:$8,0))&amp;"","")</f>
        <v/>
      </c>
    </row>
    <row r="139" spans="1:12" x14ac:dyDescent="0.4">
      <c r="A139" s="160">
        <f>IFERROR(IF(AND(A132=A133,A133=A134,A134=A135,A135=A136,A136=A137,A137=A138),IF(A138+1&gt;MATCH(0,Input_Lieferant!$B$9:$B$158,-1),"",A138+1),A138),"")</f>
        <v>20</v>
      </c>
      <c r="B139" s="158" t="str">
        <f t="shared" si="4"/>
        <v>001</v>
      </c>
      <c r="C139" s="164"/>
      <c r="D139" s="164"/>
      <c r="F139" s="164"/>
      <c r="G139" s="164"/>
      <c r="H139" s="164"/>
      <c r="I139" s="159" t="str">
        <f t="shared" si="5"/>
        <v>V_VERTEILUNG</v>
      </c>
      <c r="J139" s="164"/>
      <c r="K139" s="164"/>
      <c r="L139" s="1" t="str">
        <f>_xlfn.IFNA(INDEX(Grunddaten!$A$1:$R$158,MATCH('MARA_KSSK - Klassenzuordnung'!A139,Grunddaten!$A:$A,0),MATCH('MARA_KSSK - Klassenzuordnung'!I139,Grunddaten!$8:$8,0))&amp;"","")</f>
        <v/>
      </c>
    </row>
    <row r="140" spans="1:12" x14ac:dyDescent="0.4">
      <c r="A140" s="160">
        <f>IFERROR(IF(AND(A133=A134,A134=A135,A135=A136,A136=A137,A137=A138,A138=A139),IF(A139+1&gt;MATCH(0,Input_Lieferant!$B$9:$B$158,-1),"",A139+1),A139),"")</f>
        <v>20</v>
      </c>
      <c r="B140" s="158" t="str">
        <f t="shared" si="4"/>
        <v>001</v>
      </c>
      <c r="C140" s="164"/>
      <c r="D140" s="164"/>
      <c r="F140" s="164"/>
      <c r="G140" s="164"/>
      <c r="H140" s="164"/>
      <c r="I140" s="159" t="str">
        <f t="shared" si="5"/>
        <v>V_BM_SBM</v>
      </c>
      <c r="J140" s="164"/>
      <c r="K140" s="164"/>
      <c r="L140" s="1" t="str">
        <f>_xlfn.IFNA(INDEX(Grunddaten!$A$1:$R$158,MATCH('MARA_KSSK - Klassenzuordnung'!A140,Grunddaten!$A:$A,0),MATCH('MARA_KSSK - Klassenzuordnung'!I140,Grunddaten!$8:$8,0))&amp;"","")</f>
        <v/>
      </c>
    </row>
    <row r="141" spans="1:12" x14ac:dyDescent="0.4">
      <c r="A141" s="160">
        <f>IFERROR(IF(AND(A134=A135,A135=A136,A136=A137,A137=A138,A138=A139,A139=A140),IF(A140+1&gt;MATCH(0,Input_Lieferant!$B$9:$B$158,-1),"",A140+1),A140),"")</f>
        <v>20</v>
      </c>
      <c r="B141" s="158" t="str">
        <f t="shared" si="4"/>
        <v>001</v>
      </c>
      <c r="C141" s="164"/>
      <c r="D141" s="164"/>
      <c r="F141" s="164"/>
      <c r="G141" s="164"/>
      <c r="H141" s="164"/>
      <c r="I141" s="159" t="str">
        <f t="shared" si="5"/>
        <v>V_EXPORTKONTROLLE</v>
      </c>
      <c r="J141" s="164"/>
      <c r="K141" s="164"/>
      <c r="L141" s="1" t="str">
        <f>IF("X"=_xlfn.IFNA(INDEX(Input_Lieferant!$A$9:$AS$158,MATCH('MARA_KSSK - Klassenzuordnung'!A141,Input_Lieferant!$B$9:$B$158,0),MATCH('MARA_KSSK - Klassenzuordnung'!I141,Input_Lieferant!$8:$8,0))&amp;"",""), "X", "")</f>
        <v/>
      </c>
    </row>
    <row r="142" spans="1:12" x14ac:dyDescent="0.4">
      <c r="A142" s="160">
        <f>IFERROR(IF(AND(A135=A136,A136=A137,A137=A138,A138=A139,A139=A140,A140=A141),IF(A141+1&gt;MATCH(0,Input_Lieferant!$B$9:$B$158,-1),"",A141+1),A141),"")</f>
        <v>21</v>
      </c>
      <c r="B142" s="158" t="str">
        <f t="shared" si="4"/>
        <v>001</v>
      </c>
      <c r="C142" s="164"/>
      <c r="D142" s="164"/>
      <c r="F142" s="164"/>
      <c r="G142" s="164"/>
      <c r="H142" s="164"/>
      <c r="I142" s="159" t="str">
        <f t="shared" si="5"/>
        <v>V_VERTEILUNG_PSD</v>
      </c>
      <c r="J142" s="164"/>
      <c r="K142" s="164"/>
      <c r="L142" s="1" t="str">
        <f>IF("X"=_xlfn.IFNA(INDEX(Grunddaten!$A$1:$R$158,MATCH('MARA_KSSK - Klassenzuordnung'!A142,Grunddaten!$A:$A,0),MATCH('MARA_KSSK - Klassenzuordnung'!I142,Grunddaten!$8:$8,0))&amp;"",""), "X", "")</f>
        <v>X</v>
      </c>
    </row>
    <row r="143" spans="1:12" x14ac:dyDescent="0.4">
      <c r="A143" s="160">
        <f>IFERROR(IF(AND(A136=A137,A137=A138,A138=A139,A139=A140,A140=A141,A141=A142),IF(A142+1&gt;MATCH(0,Input_Lieferant!$B$9:$B$158,-1),"",A142+1),A142),"")</f>
        <v>21</v>
      </c>
      <c r="B143" s="158" t="str">
        <f t="shared" si="4"/>
        <v>001</v>
      </c>
      <c r="C143" s="164"/>
      <c r="D143" s="164"/>
      <c r="F143" s="164"/>
      <c r="G143" s="164"/>
      <c r="H143" s="164"/>
      <c r="I143" s="159" t="str">
        <f t="shared" si="5"/>
        <v>V_VERTEILUNG_RUAG</v>
      </c>
      <c r="J143" s="164"/>
      <c r="K143" s="164"/>
      <c r="L143" s="1" t="str">
        <f>_xlfn.IFNA(INDEX(Grunddaten!$A$1:$R$158,MATCH('MARA_KSSK - Klassenzuordnung'!A143,Grunddaten!$A:$A,0),MATCH('MARA_KSSK - Klassenzuordnung'!I143,Grunddaten!$8:$8,0))&amp;"","")</f>
        <v/>
      </c>
    </row>
    <row r="144" spans="1:12" x14ac:dyDescent="0.4">
      <c r="A144" s="160">
        <f>IFERROR(IF(AND(A137=A138,A138=A139,A139=A140,A140=A141,A141=A142,A142=A143),IF(A143+1&gt;MATCH(0,Input_Lieferant!$B$9:$B$158,-1),"",A143+1),A143),"")</f>
        <v>21</v>
      </c>
      <c r="B144" s="158" t="str">
        <f t="shared" si="4"/>
        <v>001</v>
      </c>
      <c r="C144" s="164"/>
      <c r="D144" s="164"/>
      <c r="F144" s="164"/>
      <c r="G144" s="164"/>
      <c r="H144" s="164"/>
      <c r="I144" s="159" t="str">
        <f t="shared" si="5"/>
        <v>V_ZUSATZDATEN</v>
      </c>
      <c r="J144" s="164"/>
      <c r="K144" s="164"/>
      <c r="L144" s="1" t="str">
        <f>_xlfn.IFNA(INDEX(Grunddaten!$A$1:$R$158,MATCH('MARA_KSSK - Klassenzuordnung'!A144,Grunddaten!$A:$A,0),MATCH('MARA_KSSK - Klassenzuordnung'!I144,Grunddaten!$8:$8,0))&amp;"","")</f>
        <v/>
      </c>
    </row>
    <row r="145" spans="1:12" x14ac:dyDescent="0.4">
      <c r="A145" s="160">
        <f>IFERROR(IF(AND(A138=A139,A139=A140,A140=A141,A141=A142,A142=A143,A143=A144),IF(A144+1&gt;MATCH(0,Input_Lieferant!$B$9:$B$158,-1),"",A144+1),A144),"")</f>
        <v>21</v>
      </c>
      <c r="B145" s="158" t="str">
        <f t="shared" si="4"/>
        <v>001</v>
      </c>
      <c r="C145" s="164"/>
      <c r="D145" s="164"/>
      <c r="F145" s="164"/>
      <c r="G145" s="164"/>
      <c r="H145" s="164"/>
      <c r="I145" s="159" t="str">
        <f t="shared" si="5"/>
        <v>V_AR_NUMMER</v>
      </c>
      <c r="J145" s="164"/>
      <c r="K145" s="164"/>
      <c r="L145" s="1" t="str">
        <f>_xlfn.IFNA(INDEX(Grunddaten!$A$1:$R$158,MATCH('MARA_KSSK - Klassenzuordnung'!A145,Grunddaten!$A:$A,0),MATCH('MARA_KSSK - Klassenzuordnung'!I145,Grunddaten!$8:$8,0))&amp;"","")</f>
        <v/>
      </c>
    </row>
    <row r="146" spans="1:12" x14ac:dyDescent="0.4">
      <c r="A146" s="160">
        <f>IFERROR(IF(AND(A139=A140,A140=A141,A141=A142,A142=A143,A143=A144,A144=A145),IF(A145+1&gt;MATCH(0,Input_Lieferant!$B$9:$B$158,-1),"",A145+1),A145),"")</f>
        <v>21</v>
      </c>
      <c r="B146" s="158" t="str">
        <f t="shared" si="4"/>
        <v>001</v>
      </c>
      <c r="C146" s="164"/>
      <c r="D146" s="164"/>
      <c r="F146" s="164"/>
      <c r="G146" s="164"/>
      <c r="H146" s="164"/>
      <c r="I146" s="159" t="str">
        <f t="shared" si="5"/>
        <v>V_VERTEILUNG</v>
      </c>
      <c r="J146" s="164"/>
      <c r="K146" s="164"/>
      <c r="L146" s="1" t="str">
        <f>_xlfn.IFNA(INDEX(Grunddaten!$A$1:$R$158,MATCH('MARA_KSSK - Klassenzuordnung'!A146,Grunddaten!$A:$A,0),MATCH('MARA_KSSK - Klassenzuordnung'!I146,Grunddaten!$8:$8,0))&amp;"","")</f>
        <v/>
      </c>
    </row>
    <row r="147" spans="1:12" x14ac:dyDescent="0.4">
      <c r="A147" s="160">
        <f>IFERROR(IF(AND(A140=A141,A141=A142,A142=A143,A143=A144,A144=A145,A145=A146),IF(A146+1&gt;MATCH(0,Input_Lieferant!$B$9:$B$158,-1),"",A146+1),A146),"")</f>
        <v>21</v>
      </c>
      <c r="B147" s="158" t="str">
        <f t="shared" si="4"/>
        <v>001</v>
      </c>
      <c r="C147" s="164"/>
      <c r="D147" s="164"/>
      <c r="F147" s="164"/>
      <c r="G147" s="164"/>
      <c r="H147" s="164"/>
      <c r="I147" s="159" t="str">
        <f t="shared" si="5"/>
        <v>V_BM_SBM</v>
      </c>
      <c r="J147" s="164"/>
      <c r="K147" s="164"/>
      <c r="L147" s="1" t="str">
        <f>_xlfn.IFNA(INDEX(Grunddaten!$A$1:$R$158,MATCH('MARA_KSSK - Klassenzuordnung'!A147,Grunddaten!$A:$A,0),MATCH('MARA_KSSK - Klassenzuordnung'!I147,Grunddaten!$8:$8,0))&amp;"","")</f>
        <v/>
      </c>
    </row>
    <row r="148" spans="1:12" x14ac:dyDescent="0.4">
      <c r="A148" s="160">
        <f>IFERROR(IF(AND(A141=A142,A142=A143,A143=A144,A144=A145,A145=A146,A146=A147),IF(A147+1&gt;MATCH(0,Input_Lieferant!$B$9:$B$158,-1),"",A147+1),A147),"")</f>
        <v>21</v>
      </c>
      <c r="B148" s="158" t="str">
        <f t="shared" si="4"/>
        <v>001</v>
      </c>
      <c r="C148" s="164"/>
      <c r="D148" s="164"/>
      <c r="F148" s="164"/>
      <c r="G148" s="164"/>
      <c r="H148" s="164"/>
      <c r="I148" s="159" t="str">
        <f t="shared" si="5"/>
        <v>V_EXPORTKONTROLLE</v>
      </c>
      <c r="J148" s="164"/>
      <c r="K148" s="164"/>
      <c r="L148" s="1" t="str">
        <f>IF("X"=_xlfn.IFNA(INDEX(Input_Lieferant!$A$9:$AS$158,MATCH('MARA_KSSK - Klassenzuordnung'!A148,Input_Lieferant!$B$9:$B$158,0),MATCH('MARA_KSSK - Klassenzuordnung'!I148,Input_Lieferant!$8:$8,0))&amp;"",""), "X", "")</f>
        <v/>
      </c>
    </row>
    <row r="149" spans="1:12" x14ac:dyDescent="0.4">
      <c r="A149" s="160">
        <f>IFERROR(IF(AND(A142=A143,A143=A144,A144=A145,A145=A146,A146=A147,A147=A148),IF(A148+1&gt;MATCH(0,Input_Lieferant!$B$9:$B$158,-1),"",A148+1),A148),"")</f>
        <v>22</v>
      </c>
      <c r="B149" s="158" t="str">
        <f t="shared" si="4"/>
        <v>001</v>
      </c>
      <c r="C149" s="164"/>
      <c r="D149" s="164"/>
      <c r="F149" s="164"/>
      <c r="G149" s="164"/>
      <c r="H149" s="164"/>
      <c r="I149" s="159" t="str">
        <f t="shared" si="5"/>
        <v>V_VERTEILUNG_PSD</v>
      </c>
      <c r="J149" s="164"/>
      <c r="K149" s="164"/>
      <c r="L149" s="1" t="str">
        <f>IF("X"=_xlfn.IFNA(INDEX(Grunddaten!$A$1:$R$158,MATCH('MARA_KSSK - Klassenzuordnung'!A149,Grunddaten!$A:$A,0),MATCH('MARA_KSSK - Klassenzuordnung'!I149,Grunddaten!$8:$8,0))&amp;"",""), "X", "")</f>
        <v>X</v>
      </c>
    </row>
    <row r="150" spans="1:12" x14ac:dyDescent="0.4">
      <c r="A150" s="160">
        <f>IFERROR(IF(AND(A143=A144,A144=A145,A145=A146,A146=A147,A147=A148,A148=A149),IF(A149+1&gt;MATCH(0,Input_Lieferant!$B$9:$B$158,-1),"",A149+1),A149),"")</f>
        <v>22</v>
      </c>
      <c r="B150" s="158" t="str">
        <f t="shared" si="4"/>
        <v>001</v>
      </c>
      <c r="C150" s="164"/>
      <c r="D150" s="164"/>
      <c r="F150" s="164"/>
      <c r="G150" s="164"/>
      <c r="H150" s="164"/>
      <c r="I150" s="159" t="str">
        <f t="shared" si="5"/>
        <v>V_VERTEILUNG_RUAG</v>
      </c>
      <c r="J150" s="164"/>
      <c r="K150" s="164"/>
      <c r="L150" s="1" t="str">
        <f>_xlfn.IFNA(INDEX(Grunddaten!$A$1:$R$158,MATCH('MARA_KSSK - Klassenzuordnung'!A150,Grunddaten!$A:$A,0),MATCH('MARA_KSSK - Klassenzuordnung'!I150,Grunddaten!$8:$8,0))&amp;"","")</f>
        <v/>
      </c>
    </row>
    <row r="151" spans="1:12" x14ac:dyDescent="0.4">
      <c r="A151" s="160">
        <f>IFERROR(IF(AND(A144=A145,A145=A146,A146=A147,A147=A148,A148=A149,A149=A150),IF(A150+1&gt;MATCH(0,Input_Lieferant!$B$9:$B$158,-1),"",A150+1),A150),"")</f>
        <v>22</v>
      </c>
      <c r="B151" s="158" t="str">
        <f t="shared" si="4"/>
        <v>001</v>
      </c>
      <c r="C151" s="164"/>
      <c r="D151" s="164"/>
      <c r="F151" s="164"/>
      <c r="G151" s="164"/>
      <c r="H151" s="164"/>
      <c r="I151" s="159" t="str">
        <f t="shared" si="5"/>
        <v>V_ZUSATZDATEN</v>
      </c>
      <c r="J151" s="164"/>
      <c r="K151" s="164"/>
      <c r="L151" s="1" t="str">
        <f>_xlfn.IFNA(INDEX(Grunddaten!$A$1:$R$158,MATCH('MARA_KSSK - Klassenzuordnung'!A151,Grunddaten!$A:$A,0),MATCH('MARA_KSSK - Klassenzuordnung'!I151,Grunddaten!$8:$8,0))&amp;"","")</f>
        <v/>
      </c>
    </row>
    <row r="152" spans="1:12" x14ac:dyDescent="0.4">
      <c r="A152" s="160">
        <f>IFERROR(IF(AND(A145=A146,A146=A147,A147=A148,A148=A149,A149=A150,A150=A151),IF(A151+1&gt;MATCH(0,Input_Lieferant!$B$9:$B$158,-1),"",A151+1),A151),"")</f>
        <v>22</v>
      </c>
      <c r="B152" s="158" t="str">
        <f t="shared" si="4"/>
        <v>001</v>
      </c>
      <c r="C152" s="164"/>
      <c r="D152" s="164"/>
      <c r="F152" s="164"/>
      <c r="G152" s="164"/>
      <c r="H152" s="164"/>
      <c r="I152" s="159" t="str">
        <f t="shared" si="5"/>
        <v>V_AR_NUMMER</v>
      </c>
      <c r="J152" s="164"/>
      <c r="K152" s="164"/>
      <c r="L152" s="1" t="str">
        <f>_xlfn.IFNA(INDEX(Grunddaten!$A$1:$R$158,MATCH('MARA_KSSK - Klassenzuordnung'!A152,Grunddaten!$A:$A,0),MATCH('MARA_KSSK - Klassenzuordnung'!I152,Grunddaten!$8:$8,0))&amp;"","")</f>
        <v/>
      </c>
    </row>
    <row r="153" spans="1:12" x14ac:dyDescent="0.4">
      <c r="A153" s="160">
        <f>IFERROR(IF(AND(A146=A147,A147=A148,A148=A149,A149=A150,A150=A151,A151=A152),IF(A152+1&gt;MATCH(0,Input_Lieferant!$B$9:$B$158,-1),"",A152+1),A152),"")</f>
        <v>22</v>
      </c>
      <c r="B153" s="158" t="str">
        <f t="shared" si="4"/>
        <v>001</v>
      </c>
      <c r="C153" s="164"/>
      <c r="D153" s="164"/>
      <c r="F153" s="164"/>
      <c r="G153" s="164"/>
      <c r="H153" s="164"/>
      <c r="I153" s="159" t="str">
        <f t="shared" si="5"/>
        <v>V_VERTEILUNG</v>
      </c>
      <c r="J153" s="164"/>
      <c r="K153" s="164"/>
      <c r="L153" s="1" t="str">
        <f>_xlfn.IFNA(INDEX(Grunddaten!$A$1:$R$158,MATCH('MARA_KSSK - Klassenzuordnung'!A153,Grunddaten!$A:$A,0),MATCH('MARA_KSSK - Klassenzuordnung'!I153,Grunddaten!$8:$8,0))&amp;"","")</f>
        <v/>
      </c>
    </row>
    <row r="154" spans="1:12" x14ac:dyDescent="0.4">
      <c r="A154" s="160">
        <f>IFERROR(IF(AND(A147=A148,A148=A149,A149=A150,A150=A151,A151=A152,A152=A153),IF(A153+1&gt;MATCH(0,Input_Lieferant!$B$9:$B$158,-1),"",A153+1),A153),"")</f>
        <v>22</v>
      </c>
      <c r="B154" s="158" t="str">
        <f t="shared" si="4"/>
        <v>001</v>
      </c>
      <c r="C154" s="164"/>
      <c r="D154" s="164"/>
      <c r="F154" s="164"/>
      <c r="G154" s="164"/>
      <c r="H154" s="164"/>
      <c r="I154" s="159" t="str">
        <f t="shared" si="5"/>
        <v>V_BM_SBM</v>
      </c>
      <c r="J154" s="164"/>
      <c r="K154" s="164"/>
      <c r="L154" s="1" t="str">
        <f>_xlfn.IFNA(INDEX(Grunddaten!$A$1:$R$158,MATCH('MARA_KSSK - Klassenzuordnung'!A154,Grunddaten!$A:$A,0),MATCH('MARA_KSSK - Klassenzuordnung'!I154,Grunddaten!$8:$8,0))&amp;"","")</f>
        <v/>
      </c>
    </row>
    <row r="155" spans="1:12" x14ac:dyDescent="0.4">
      <c r="A155" s="160">
        <f>IFERROR(IF(AND(A148=A149,A149=A150,A150=A151,A151=A152,A152=A153,A153=A154),IF(A154+1&gt;MATCH(0,Input_Lieferant!$B$9:$B$158,-1),"",A154+1),A154),"")</f>
        <v>22</v>
      </c>
      <c r="B155" s="158" t="str">
        <f t="shared" si="4"/>
        <v>001</v>
      </c>
      <c r="C155" s="164"/>
      <c r="D155" s="164"/>
      <c r="F155" s="164"/>
      <c r="G155" s="164"/>
      <c r="H155" s="164"/>
      <c r="I155" s="159" t="str">
        <f t="shared" si="5"/>
        <v>V_EXPORTKONTROLLE</v>
      </c>
      <c r="J155" s="164"/>
      <c r="K155" s="164"/>
      <c r="L155" s="1" t="str">
        <f>IF("X"=_xlfn.IFNA(INDEX(Input_Lieferant!$A$9:$AS$158,MATCH('MARA_KSSK - Klassenzuordnung'!A155,Input_Lieferant!$B$9:$B$158,0),MATCH('MARA_KSSK - Klassenzuordnung'!I155,Input_Lieferant!$8:$8,0))&amp;"",""), "X", "")</f>
        <v/>
      </c>
    </row>
    <row r="156" spans="1:12" x14ac:dyDescent="0.4">
      <c r="A156" s="160">
        <f>IFERROR(IF(AND(A149=A150,A150=A151,A151=A152,A152=A153,A153=A154,A154=A155),IF(A155+1&gt;MATCH(0,Input_Lieferant!$B$9:$B$158,-1),"",A155+1),A155),"")</f>
        <v>23</v>
      </c>
      <c r="B156" s="158" t="str">
        <f t="shared" si="4"/>
        <v>001</v>
      </c>
      <c r="C156" s="164"/>
      <c r="D156" s="164"/>
      <c r="F156" s="164"/>
      <c r="G156" s="164"/>
      <c r="H156" s="164"/>
      <c r="I156" s="159" t="str">
        <f t="shared" si="5"/>
        <v>V_VERTEILUNG_PSD</v>
      </c>
      <c r="J156" s="164"/>
      <c r="K156" s="164"/>
      <c r="L156" s="1" t="str">
        <f>IF("X"=_xlfn.IFNA(INDEX(Grunddaten!$A$1:$R$158,MATCH('MARA_KSSK - Klassenzuordnung'!A156,Grunddaten!$A:$A,0),MATCH('MARA_KSSK - Klassenzuordnung'!I156,Grunddaten!$8:$8,0))&amp;"",""), "X", "")</f>
        <v>X</v>
      </c>
    </row>
    <row r="157" spans="1:12" x14ac:dyDescent="0.4">
      <c r="A157" s="160">
        <f>IFERROR(IF(AND(A150=A151,A151=A152,A152=A153,A153=A154,A154=A155,A155=A156),IF(A156+1&gt;MATCH(0,Input_Lieferant!$B$9:$B$158,-1),"",A156+1),A156),"")</f>
        <v>23</v>
      </c>
      <c r="B157" s="158" t="str">
        <f t="shared" si="4"/>
        <v>001</v>
      </c>
      <c r="C157" s="164"/>
      <c r="D157" s="164"/>
      <c r="F157" s="164"/>
      <c r="G157" s="164"/>
      <c r="H157" s="164"/>
      <c r="I157" s="159" t="str">
        <f t="shared" si="5"/>
        <v>V_VERTEILUNG_RUAG</v>
      </c>
      <c r="J157" s="164"/>
      <c r="K157" s="164"/>
      <c r="L157" s="1" t="str">
        <f>_xlfn.IFNA(INDEX(Grunddaten!$A$1:$R$158,MATCH('MARA_KSSK - Klassenzuordnung'!A157,Grunddaten!$A:$A,0),MATCH('MARA_KSSK - Klassenzuordnung'!I157,Grunddaten!$8:$8,0))&amp;"","")</f>
        <v/>
      </c>
    </row>
    <row r="158" spans="1:12" x14ac:dyDescent="0.4">
      <c r="A158" s="160">
        <f>IFERROR(IF(AND(A151=A152,A152=A153,A153=A154,A154=A155,A155=A156,A156=A157),IF(A157+1&gt;MATCH(0,Input_Lieferant!$B$9:$B$158,-1),"",A157+1),A157),"")</f>
        <v>23</v>
      </c>
      <c r="B158" s="158" t="str">
        <f t="shared" si="4"/>
        <v>001</v>
      </c>
      <c r="C158" s="164"/>
      <c r="D158" s="164"/>
      <c r="F158" s="164"/>
      <c r="G158" s="164"/>
      <c r="H158" s="164"/>
      <c r="I158" s="159" t="str">
        <f t="shared" si="5"/>
        <v>V_ZUSATZDATEN</v>
      </c>
      <c r="J158" s="164"/>
      <c r="K158" s="164"/>
      <c r="L158" s="1" t="str">
        <f>_xlfn.IFNA(INDEX(Grunddaten!$A$1:$R$158,MATCH('MARA_KSSK - Klassenzuordnung'!A158,Grunddaten!$A:$A,0),MATCH('MARA_KSSK - Klassenzuordnung'!I158,Grunddaten!$8:$8,0))&amp;"","")</f>
        <v/>
      </c>
    </row>
    <row r="159" spans="1:12" x14ac:dyDescent="0.4">
      <c r="A159" s="160">
        <f>IFERROR(IF(AND(A152=A153,A153=A154,A154=A155,A155=A156,A156=A157,A157=A158),IF(A158+1&gt;MATCH(0,Input_Lieferant!$B$9:$B$158,-1),"",A158+1),A158),"")</f>
        <v>23</v>
      </c>
      <c r="B159" s="158" t="str">
        <f t="shared" si="4"/>
        <v>001</v>
      </c>
      <c r="C159" s="164"/>
      <c r="D159" s="164"/>
      <c r="F159" s="164"/>
      <c r="G159" s="164"/>
      <c r="H159" s="164"/>
      <c r="I159" s="159" t="str">
        <f t="shared" si="5"/>
        <v>V_AR_NUMMER</v>
      </c>
      <c r="J159" s="164"/>
      <c r="K159" s="164"/>
      <c r="L159" s="1" t="str">
        <f>_xlfn.IFNA(INDEX(Grunddaten!$A$1:$R$158,MATCH('MARA_KSSK - Klassenzuordnung'!A159,Grunddaten!$A:$A,0),MATCH('MARA_KSSK - Klassenzuordnung'!I159,Grunddaten!$8:$8,0))&amp;"","")</f>
        <v/>
      </c>
    </row>
    <row r="160" spans="1:12" x14ac:dyDescent="0.4">
      <c r="A160" s="160">
        <f>IFERROR(IF(AND(A153=A154,A154=A155,A155=A156,A156=A157,A157=A158,A158=A159),IF(A159+1&gt;MATCH(0,Input_Lieferant!$B$9:$B$158,-1),"",A159+1),A159),"")</f>
        <v>23</v>
      </c>
      <c r="B160" s="158" t="str">
        <f t="shared" si="4"/>
        <v>001</v>
      </c>
      <c r="C160" s="164"/>
      <c r="D160" s="164"/>
      <c r="F160" s="164"/>
      <c r="G160" s="164"/>
      <c r="H160" s="164"/>
      <c r="I160" s="159" t="str">
        <f t="shared" si="5"/>
        <v>V_VERTEILUNG</v>
      </c>
      <c r="J160" s="164"/>
      <c r="K160" s="164"/>
      <c r="L160" s="1" t="str">
        <f>_xlfn.IFNA(INDEX(Grunddaten!$A$1:$R$158,MATCH('MARA_KSSK - Klassenzuordnung'!A160,Grunddaten!$A:$A,0),MATCH('MARA_KSSK - Klassenzuordnung'!I160,Grunddaten!$8:$8,0))&amp;"","")</f>
        <v/>
      </c>
    </row>
    <row r="161" spans="1:12" x14ac:dyDescent="0.4">
      <c r="A161" s="160">
        <f>IFERROR(IF(AND(A154=A155,A155=A156,A156=A157,A157=A158,A158=A159,A159=A160),IF(A160+1&gt;MATCH(0,Input_Lieferant!$B$9:$B$158,-1),"",A160+1),A160),"")</f>
        <v>23</v>
      </c>
      <c r="B161" s="158" t="str">
        <f t="shared" si="4"/>
        <v>001</v>
      </c>
      <c r="C161" s="164"/>
      <c r="D161" s="164"/>
      <c r="F161" s="164"/>
      <c r="G161" s="164"/>
      <c r="H161" s="164"/>
      <c r="I161" s="159" t="str">
        <f t="shared" si="5"/>
        <v>V_BM_SBM</v>
      </c>
      <c r="J161" s="164"/>
      <c r="K161" s="164"/>
      <c r="L161" s="1" t="str">
        <f>_xlfn.IFNA(INDEX(Grunddaten!$A$1:$R$158,MATCH('MARA_KSSK - Klassenzuordnung'!A161,Grunddaten!$A:$A,0),MATCH('MARA_KSSK - Klassenzuordnung'!I161,Grunddaten!$8:$8,0))&amp;"","")</f>
        <v/>
      </c>
    </row>
    <row r="162" spans="1:12" x14ac:dyDescent="0.4">
      <c r="A162" s="160">
        <f>IFERROR(IF(AND(A155=A156,A156=A157,A157=A158,A158=A159,A159=A160,A160=A161),IF(A161+1&gt;MATCH(0,Input_Lieferant!$B$9:$B$158,-1),"",A161+1),A161),"")</f>
        <v>23</v>
      </c>
      <c r="B162" s="158" t="str">
        <f t="shared" si="4"/>
        <v>001</v>
      </c>
      <c r="C162" s="164"/>
      <c r="D162" s="164"/>
      <c r="F162" s="164"/>
      <c r="G162" s="164"/>
      <c r="H162" s="164"/>
      <c r="I162" s="159" t="str">
        <f t="shared" si="5"/>
        <v>V_EXPORTKONTROLLE</v>
      </c>
      <c r="J162" s="164"/>
      <c r="K162" s="164"/>
      <c r="L162" s="1" t="str">
        <f>IF("X"=_xlfn.IFNA(INDEX(Input_Lieferant!$A$9:$AS$158,MATCH('MARA_KSSK - Klassenzuordnung'!A162,Input_Lieferant!$B$9:$B$158,0),MATCH('MARA_KSSK - Klassenzuordnung'!I162,Input_Lieferant!$8:$8,0))&amp;"",""), "X", "")</f>
        <v/>
      </c>
    </row>
    <row r="163" spans="1:12" x14ac:dyDescent="0.4">
      <c r="A163" s="160">
        <f>IFERROR(IF(AND(A156=A157,A157=A158,A158=A159,A159=A160,A160=A161,A161=A162),IF(A162+1&gt;MATCH(0,Input_Lieferant!$B$9:$B$158,-1),"",A162+1),A162),"")</f>
        <v>24</v>
      </c>
      <c r="B163" s="158" t="str">
        <f t="shared" si="4"/>
        <v>001</v>
      </c>
      <c r="C163" s="164"/>
      <c r="D163" s="164"/>
      <c r="F163" s="164"/>
      <c r="G163" s="164"/>
      <c r="H163" s="164"/>
      <c r="I163" s="159" t="str">
        <f t="shared" si="5"/>
        <v>V_VERTEILUNG_PSD</v>
      </c>
      <c r="J163" s="164"/>
      <c r="K163" s="164"/>
      <c r="L163" s="1" t="str">
        <f>IF("X"=_xlfn.IFNA(INDEX(Grunddaten!$A$1:$R$158,MATCH('MARA_KSSK - Klassenzuordnung'!A163,Grunddaten!$A:$A,0),MATCH('MARA_KSSK - Klassenzuordnung'!I163,Grunddaten!$8:$8,0))&amp;"",""), "X", "")</f>
        <v>X</v>
      </c>
    </row>
    <row r="164" spans="1:12" x14ac:dyDescent="0.4">
      <c r="A164" s="160">
        <f>IFERROR(IF(AND(A157=A158,A158=A159,A159=A160,A160=A161,A161=A162,A162=A163),IF(A163+1&gt;MATCH(0,Input_Lieferant!$B$9:$B$158,-1),"",A163+1),A163),"")</f>
        <v>24</v>
      </c>
      <c r="B164" s="158" t="str">
        <f t="shared" si="4"/>
        <v>001</v>
      </c>
      <c r="C164" s="164"/>
      <c r="D164" s="164"/>
      <c r="F164" s="164"/>
      <c r="G164" s="164"/>
      <c r="H164" s="164"/>
      <c r="I164" s="159" t="str">
        <f t="shared" si="5"/>
        <v>V_VERTEILUNG_RUAG</v>
      </c>
      <c r="J164" s="164"/>
      <c r="K164" s="164"/>
      <c r="L164" s="1" t="str">
        <f>_xlfn.IFNA(INDEX(Grunddaten!$A$1:$R$158,MATCH('MARA_KSSK - Klassenzuordnung'!A164,Grunddaten!$A:$A,0),MATCH('MARA_KSSK - Klassenzuordnung'!I164,Grunddaten!$8:$8,0))&amp;"","")</f>
        <v/>
      </c>
    </row>
    <row r="165" spans="1:12" x14ac:dyDescent="0.4">
      <c r="A165" s="160">
        <f>IFERROR(IF(AND(A158=A159,A159=A160,A160=A161,A161=A162,A162=A163,A163=A164),IF(A164+1&gt;MATCH(0,Input_Lieferant!$B$9:$B$158,-1),"",A164+1),A164),"")</f>
        <v>24</v>
      </c>
      <c r="B165" s="158" t="str">
        <f t="shared" si="4"/>
        <v>001</v>
      </c>
      <c r="C165" s="164"/>
      <c r="D165" s="164"/>
      <c r="F165" s="164"/>
      <c r="G165" s="164"/>
      <c r="H165" s="164"/>
      <c r="I165" s="159" t="str">
        <f t="shared" si="5"/>
        <v>V_ZUSATZDATEN</v>
      </c>
      <c r="J165" s="164"/>
      <c r="K165" s="164"/>
      <c r="L165" s="1" t="str">
        <f>_xlfn.IFNA(INDEX(Grunddaten!$A$1:$R$158,MATCH('MARA_KSSK - Klassenzuordnung'!A165,Grunddaten!$A:$A,0),MATCH('MARA_KSSK - Klassenzuordnung'!I165,Grunddaten!$8:$8,0))&amp;"","")</f>
        <v/>
      </c>
    </row>
    <row r="166" spans="1:12" x14ac:dyDescent="0.4">
      <c r="A166" s="160">
        <f>IFERROR(IF(AND(A159=A160,A160=A161,A161=A162,A162=A163,A163=A164,A164=A165),IF(A165+1&gt;MATCH(0,Input_Lieferant!$B$9:$B$158,-1),"",A165+1),A165),"")</f>
        <v>24</v>
      </c>
      <c r="B166" s="158" t="str">
        <f t="shared" si="4"/>
        <v>001</v>
      </c>
      <c r="C166" s="164"/>
      <c r="D166" s="164"/>
      <c r="F166" s="164"/>
      <c r="G166" s="164"/>
      <c r="H166" s="164"/>
      <c r="I166" s="159" t="str">
        <f t="shared" si="5"/>
        <v>V_AR_NUMMER</v>
      </c>
      <c r="J166" s="164"/>
      <c r="K166" s="164"/>
      <c r="L166" s="1" t="str">
        <f>_xlfn.IFNA(INDEX(Grunddaten!$A$1:$R$158,MATCH('MARA_KSSK - Klassenzuordnung'!A166,Grunddaten!$A:$A,0),MATCH('MARA_KSSK - Klassenzuordnung'!I166,Grunddaten!$8:$8,0))&amp;"","")</f>
        <v/>
      </c>
    </row>
    <row r="167" spans="1:12" x14ac:dyDescent="0.4">
      <c r="A167" s="160">
        <f>IFERROR(IF(AND(A160=A161,A161=A162,A162=A163,A163=A164,A164=A165,A165=A166),IF(A166+1&gt;MATCH(0,Input_Lieferant!$B$9:$B$158,-1),"",A166+1),A166),"")</f>
        <v>24</v>
      </c>
      <c r="B167" s="158" t="str">
        <f t="shared" si="4"/>
        <v>001</v>
      </c>
      <c r="C167" s="164"/>
      <c r="D167" s="164"/>
      <c r="F167" s="164"/>
      <c r="G167" s="164"/>
      <c r="H167" s="164"/>
      <c r="I167" s="159" t="str">
        <f t="shared" si="5"/>
        <v>V_VERTEILUNG</v>
      </c>
      <c r="J167" s="164"/>
      <c r="K167" s="164"/>
      <c r="L167" s="1" t="str">
        <f>_xlfn.IFNA(INDEX(Grunddaten!$A$1:$R$158,MATCH('MARA_KSSK - Klassenzuordnung'!A167,Grunddaten!$A:$A,0),MATCH('MARA_KSSK - Klassenzuordnung'!I167,Grunddaten!$8:$8,0))&amp;"","")</f>
        <v/>
      </c>
    </row>
    <row r="168" spans="1:12" x14ac:dyDescent="0.4">
      <c r="A168" s="160">
        <f>IFERROR(IF(AND(A161=A162,A162=A163,A163=A164,A164=A165,A165=A166,A166=A167),IF(A167+1&gt;MATCH(0,Input_Lieferant!$B$9:$B$158,-1),"",A167+1),A167),"")</f>
        <v>24</v>
      </c>
      <c r="B168" s="158" t="str">
        <f t="shared" si="4"/>
        <v>001</v>
      </c>
      <c r="C168" s="164"/>
      <c r="D168" s="164"/>
      <c r="F168" s="164"/>
      <c r="G168" s="164"/>
      <c r="H168" s="164"/>
      <c r="I168" s="159" t="str">
        <f t="shared" si="5"/>
        <v>V_BM_SBM</v>
      </c>
      <c r="J168" s="164"/>
      <c r="K168" s="164"/>
      <c r="L168" s="1" t="str">
        <f>_xlfn.IFNA(INDEX(Grunddaten!$A$1:$R$158,MATCH('MARA_KSSK - Klassenzuordnung'!A168,Grunddaten!$A:$A,0),MATCH('MARA_KSSK - Klassenzuordnung'!I168,Grunddaten!$8:$8,0))&amp;"","")</f>
        <v/>
      </c>
    </row>
    <row r="169" spans="1:12" x14ac:dyDescent="0.4">
      <c r="A169" s="160">
        <f>IFERROR(IF(AND(A162=A163,A163=A164,A164=A165,A165=A166,A166=A167,A167=A168),IF(A168+1&gt;MATCH(0,Input_Lieferant!$B$9:$B$158,-1),"",A168+1),A168),"")</f>
        <v>24</v>
      </c>
      <c r="B169" s="158" t="str">
        <f t="shared" si="4"/>
        <v>001</v>
      </c>
      <c r="C169" s="164"/>
      <c r="D169" s="164"/>
      <c r="F169" s="164"/>
      <c r="G169" s="164"/>
      <c r="H169" s="164"/>
      <c r="I169" s="159" t="str">
        <f t="shared" si="5"/>
        <v>V_EXPORTKONTROLLE</v>
      </c>
      <c r="J169" s="164"/>
      <c r="K169" s="164"/>
      <c r="L169" s="1" t="str">
        <f>IF("X"=_xlfn.IFNA(INDEX(Input_Lieferant!$A$9:$AS$158,MATCH('MARA_KSSK - Klassenzuordnung'!A169,Input_Lieferant!$B$9:$B$158,0),MATCH('MARA_KSSK - Klassenzuordnung'!I169,Input_Lieferant!$8:$8,0))&amp;"",""), "X", "")</f>
        <v/>
      </c>
    </row>
    <row r="170" spans="1:12" x14ac:dyDescent="0.4">
      <c r="A170" s="160">
        <f>IFERROR(IF(AND(A163=A164,A164=A165,A165=A166,A166=A167,A167=A168,A168=A169),IF(A169+1&gt;MATCH(0,Input_Lieferant!$B$9:$B$158,-1),"",A169+1),A169),"")</f>
        <v>25</v>
      </c>
      <c r="B170" s="158" t="str">
        <f t="shared" si="4"/>
        <v>001</v>
      </c>
      <c r="C170" s="164"/>
      <c r="D170" s="164"/>
      <c r="F170" s="164"/>
      <c r="G170" s="164"/>
      <c r="H170" s="164"/>
      <c r="I170" s="159" t="str">
        <f t="shared" si="5"/>
        <v>V_VERTEILUNG_PSD</v>
      </c>
      <c r="J170" s="164"/>
      <c r="K170" s="164"/>
      <c r="L170" s="1" t="str">
        <f>IF("X"=_xlfn.IFNA(INDEX(Grunddaten!$A$1:$R$158,MATCH('MARA_KSSK - Klassenzuordnung'!A170,Grunddaten!$A:$A,0),MATCH('MARA_KSSK - Klassenzuordnung'!I170,Grunddaten!$8:$8,0))&amp;"",""), "X", "")</f>
        <v>X</v>
      </c>
    </row>
    <row r="171" spans="1:12" x14ac:dyDescent="0.4">
      <c r="A171" s="160">
        <f>IFERROR(IF(AND(A164=A165,A165=A166,A166=A167,A167=A168,A168=A169,A169=A170),IF(A170+1&gt;MATCH(0,Input_Lieferant!$B$9:$B$158,-1),"",A170+1),A170),"")</f>
        <v>25</v>
      </c>
      <c r="B171" s="158" t="str">
        <f t="shared" si="4"/>
        <v>001</v>
      </c>
      <c r="C171" s="164"/>
      <c r="D171" s="164"/>
      <c r="F171" s="164"/>
      <c r="G171" s="164"/>
      <c r="H171" s="164"/>
      <c r="I171" s="159" t="str">
        <f t="shared" si="5"/>
        <v>V_VERTEILUNG_RUAG</v>
      </c>
      <c r="J171" s="164"/>
      <c r="K171" s="164"/>
      <c r="L171" s="1" t="str">
        <f>_xlfn.IFNA(INDEX(Grunddaten!$A$1:$R$158,MATCH('MARA_KSSK - Klassenzuordnung'!A171,Grunddaten!$A:$A,0),MATCH('MARA_KSSK - Klassenzuordnung'!I171,Grunddaten!$8:$8,0))&amp;"","")</f>
        <v/>
      </c>
    </row>
    <row r="172" spans="1:12" x14ac:dyDescent="0.4">
      <c r="A172" s="160">
        <f>IFERROR(IF(AND(A165=A166,A166=A167,A167=A168,A168=A169,A169=A170,A170=A171),IF(A171+1&gt;MATCH(0,Input_Lieferant!$B$9:$B$158,-1),"",A171+1),A171),"")</f>
        <v>25</v>
      </c>
      <c r="B172" s="158" t="str">
        <f t="shared" si="4"/>
        <v>001</v>
      </c>
      <c r="C172" s="164"/>
      <c r="D172" s="164"/>
      <c r="F172" s="164"/>
      <c r="G172" s="164"/>
      <c r="H172" s="164"/>
      <c r="I172" s="159" t="str">
        <f t="shared" si="5"/>
        <v>V_ZUSATZDATEN</v>
      </c>
      <c r="J172" s="164"/>
      <c r="K172" s="164"/>
      <c r="L172" s="1" t="str">
        <f>_xlfn.IFNA(INDEX(Grunddaten!$A$1:$R$158,MATCH('MARA_KSSK - Klassenzuordnung'!A172,Grunddaten!$A:$A,0),MATCH('MARA_KSSK - Klassenzuordnung'!I172,Grunddaten!$8:$8,0))&amp;"","")</f>
        <v/>
      </c>
    </row>
    <row r="173" spans="1:12" x14ac:dyDescent="0.4">
      <c r="A173" s="160">
        <f>IFERROR(IF(AND(A166=A167,A167=A168,A168=A169,A169=A170,A170=A171,A171=A172),IF(A172+1&gt;MATCH(0,Input_Lieferant!$B$9:$B$158,-1),"",A172+1),A172),"")</f>
        <v>25</v>
      </c>
      <c r="B173" s="158" t="str">
        <f t="shared" si="4"/>
        <v>001</v>
      </c>
      <c r="C173" s="164"/>
      <c r="D173" s="164"/>
      <c r="F173" s="164"/>
      <c r="G173" s="164"/>
      <c r="H173" s="164"/>
      <c r="I173" s="159" t="str">
        <f t="shared" si="5"/>
        <v>V_AR_NUMMER</v>
      </c>
      <c r="J173" s="164"/>
      <c r="K173" s="164"/>
      <c r="L173" s="1" t="str">
        <f>_xlfn.IFNA(INDEX(Grunddaten!$A$1:$R$158,MATCH('MARA_KSSK - Klassenzuordnung'!A173,Grunddaten!$A:$A,0),MATCH('MARA_KSSK - Klassenzuordnung'!I173,Grunddaten!$8:$8,0))&amp;"","")</f>
        <v/>
      </c>
    </row>
    <row r="174" spans="1:12" x14ac:dyDescent="0.4">
      <c r="A174" s="160">
        <f>IFERROR(IF(AND(A167=A168,A168=A169,A169=A170,A170=A171,A171=A172,A172=A173),IF(A173+1&gt;MATCH(0,Input_Lieferant!$B$9:$B$158,-1),"",A173+1),A173),"")</f>
        <v>25</v>
      </c>
      <c r="B174" s="158" t="str">
        <f t="shared" si="4"/>
        <v>001</v>
      </c>
      <c r="C174" s="164"/>
      <c r="D174" s="164"/>
      <c r="F174" s="164"/>
      <c r="G174" s="164"/>
      <c r="H174" s="164"/>
      <c r="I174" s="159" t="str">
        <f t="shared" si="5"/>
        <v>V_VERTEILUNG</v>
      </c>
      <c r="J174" s="164"/>
      <c r="K174" s="164"/>
      <c r="L174" s="1" t="str">
        <f>_xlfn.IFNA(INDEX(Grunddaten!$A$1:$R$158,MATCH('MARA_KSSK - Klassenzuordnung'!A174,Grunddaten!$A:$A,0),MATCH('MARA_KSSK - Klassenzuordnung'!I174,Grunddaten!$8:$8,0))&amp;"","")</f>
        <v/>
      </c>
    </row>
    <row r="175" spans="1:12" x14ac:dyDescent="0.4">
      <c r="A175" s="160">
        <f>IFERROR(IF(AND(A168=A169,A169=A170,A170=A171,A171=A172,A172=A173,A173=A174),IF(A174+1&gt;MATCH(0,Input_Lieferant!$B$9:$B$158,-1),"",A174+1),A174),"")</f>
        <v>25</v>
      </c>
      <c r="B175" s="158" t="str">
        <f t="shared" si="4"/>
        <v>001</v>
      </c>
      <c r="C175" s="164"/>
      <c r="D175" s="164"/>
      <c r="F175" s="164"/>
      <c r="G175" s="164"/>
      <c r="H175" s="164"/>
      <c r="I175" s="159" t="str">
        <f t="shared" si="5"/>
        <v>V_BM_SBM</v>
      </c>
      <c r="J175" s="164"/>
      <c r="K175" s="164"/>
      <c r="L175" s="1" t="str">
        <f>_xlfn.IFNA(INDEX(Grunddaten!$A$1:$R$158,MATCH('MARA_KSSK - Klassenzuordnung'!A175,Grunddaten!$A:$A,0),MATCH('MARA_KSSK - Klassenzuordnung'!I175,Grunddaten!$8:$8,0))&amp;"","")</f>
        <v/>
      </c>
    </row>
    <row r="176" spans="1:12" x14ac:dyDescent="0.4">
      <c r="A176" s="160">
        <f>IFERROR(IF(AND(A169=A170,A170=A171,A171=A172,A172=A173,A173=A174,A174=A175),IF(A175+1&gt;MATCH(0,Input_Lieferant!$B$9:$B$158,-1),"",A175+1),A175),"")</f>
        <v>25</v>
      </c>
      <c r="B176" s="158" t="str">
        <f t="shared" si="4"/>
        <v>001</v>
      </c>
      <c r="C176" s="164"/>
      <c r="D176" s="164"/>
      <c r="F176" s="164"/>
      <c r="G176" s="164"/>
      <c r="H176" s="164"/>
      <c r="I176" s="159" t="str">
        <f t="shared" si="5"/>
        <v>V_EXPORTKONTROLLE</v>
      </c>
      <c r="J176" s="164"/>
      <c r="K176" s="164"/>
      <c r="L176" s="1" t="str">
        <f>IF("X"=_xlfn.IFNA(INDEX(Input_Lieferant!$A$9:$AS$158,MATCH('MARA_KSSK - Klassenzuordnung'!A176,Input_Lieferant!$B$9:$B$158,0),MATCH('MARA_KSSK - Klassenzuordnung'!I176,Input_Lieferant!$8:$8,0))&amp;"",""), "X", "")</f>
        <v/>
      </c>
    </row>
    <row r="177" spans="1:12" x14ac:dyDescent="0.4">
      <c r="A177" s="160">
        <f>IFERROR(IF(AND(A170=A171,A171=A172,A172=A173,A173=A174,A174=A175,A175=A176),IF(A176+1&gt;MATCH(0,Input_Lieferant!$B$9:$B$158,-1),"",A176+1),A176),"")</f>
        <v>26</v>
      </c>
      <c r="B177" s="158" t="str">
        <f t="shared" si="4"/>
        <v>001</v>
      </c>
      <c r="C177" s="164"/>
      <c r="D177" s="164"/>
      <c r="F177" s="164"/>
      <c r="G177" s="164"/>
      <c r="H177" s="164"/>
      <c r="I177" s="159" t="str">
        <f t="shared" si="5"/>
        <v>V_VERTEILUNG_PSD</v>
      </c>
      <c r="J177" s="164"/>
      <c r="K177" s="164"/>
      <c r="L177" s="1" t="str">
        <f>IF("X"=_xlfn.IFNA(INDEX(Grunddaten!$A$1:$R$158,MATCH('MARA_KSSK - Klassenzuordnung'!A177,Grunddaten!$A:$A,0),MATCH('MARA_KSSK - Klassenzuordnung'!I177,Grunddaten!$8:$8,0))&amp;"",""), "X", "")</f>
        <v>X</v>
      </c>
    </row>
    <row r="178" spans="1:12" x14ac:dyDescent="0.4">
      <c r="A178" s="160">
        <f>IFERROR(IF(AND(A171=A172,A172=A173,A173=A174,A174=A175,A175=A176,A176=A177),IF(A177+1&gt;MATCH(0,Input_Lieferant!$B$9:$B$158,-1),"",A177+1),A177),"")</f>
        <v>26</v>
      </c>
      <c r="B178" s="158" t="str">
        <f t="shared" si="4"/>
        <v>001</v>
      </c>
      <c r="C178" s="164"/>
      <c r="D178" s="164"/>
      <c r="F178" s="164"/>
      <c r="G178" s="164"/>
      <c r="H178" s="164"/>
      <c r="I178" s="159" t="str">
        <f t="shared" si="5"/>
        <v>V_VERTEILUNG_RUAG</v>
      </c>
      <c r="J178" s="164"/>
      <c r="K178" s="164"/>
      <c r="L178" s="1" t="str">
        <f>_xlfn.IFNA(INDEX(Grunddaten!$A$1:$R$158,MATCH('MARA_KSSK - Klassenzuordnung'!A178,Grunddaten!$A:$A,0),MATCH('MARA_KSSK - Klassenzuordnung'!I178,Grunddaten!$8:$8,0))&amp;"","")</f>
        <v/>
      </c>
    </row>
    <row r="179" spans="1:12" x14ac:dyDescent="0.4">
      <c r="A179" s="160">
        <f>IFERROR(IF(AND(A172=A173,A173=A174,A174=A175,A175=A176,A176=A177,A177=A178),IF(A178+1&gt;MATCH(0,Input_Lieferant!$B$9:$B$158,-1),"",A178+1),A178),"")</f>
        <v>26</v>
      </c>
      <c r="B179" s="158" t="str">
        <f t="shared" si="4"/>
        <v>001</v>
      </c>
      <c r="C179" s="164"/>
      <c r="D179" s="164"/>
      <c r="F179" s="164"/>
      <c r="G179" s="164"/>
      <c r="H179" s="164"/>
      <c r="I179" s="159" t="str">
        <f t="shared" si="5"/>
        <v>V_ZUSATZDATEN</v>
      </c>
      <c r="J179" s="164"/>
      <c r="K179" s="164"/>
      <c r="L179" s="1" t="str">
        <f>_xlfn.IFNA(INDEX(Grunddaten!$A$1:$R$158,MATCH('MARA_KSSK - Klassenzuordnung'!A179,Grunddaten!$A:$A,0),MATCH('MARA_KSSK - Klassenzuordnung'!I179,Grunddaten!$8:$8,0))&amp;"","")</f>
        <v/>
      </c>
    </row>
    <row r="180" spans="1:12" x14ac:dyDescent="0.4">
      <c r="A180" s="160">
        <f>IFERROR(IF(AND(A173=A174,A174=A175,A175=A176,A176=A177,A177=A178,A178=A179),IF(A179+1&gt;MATCH(0,Input_Lieferant!$B$9:$B$158,-1),"",A179+1),A179),"")</f>
        <v>26</v>
      </c>
      <c r="B180" s="158" t="str">
        <f t="shared" si="4"/>
        <v>001</v>
      </c>
      <c r="C180" s="164"/>
      <c r="D180" s="164"/>
      <c r="F180" s="164"/>
      <c r="G180" s="164"/>
      <c r="H180" s="164"/>
      <c r="I180" s="159" t="str">
        <f t="shared" si="5"/>
        <v>V_AR_NUMMER</v>
      </c>
      <c r="J180" s="164"/>
      <c r="K180" s="164"/>
      <c r="L180" s="1" t="str">
        <f>_xlfn.IFNA(INDEX(Grunddaten!$A$1:$R$158,MATCH('MARA_KSSK - Klassenzuordnung'!A180,Grunddaten!$A:$A,0),MATCH('MARA_KSSK - Klassenzuordnung'!I180,Grunddaten!$8:$8,0))&amp;"","")</f>
        <v/>
      </c>
    </row>
    <row r="181" spans="1:12" x14ac:dyDescent="0.4">
      <c r="A181" s="160">
        <f>IFERROR(IF(AND(A174=A175,A175=A176,A176=A177,A177=A178,A178=A179,A179=A180),IF(A180+1&gt;MATCH(0,Input_Lieferant!$B$9:$B$158,-1),"",A180+1),A180),"")</f>
        <v>26</v>
      </c>
      <c r="B181" s="158" t="str">
        <f t="shared" si="4"/>
        <v>001</v>
      </c>
      <c r="C181" s="164"/>
      <c r="D181" s="164"/>
      <c r="F181" s="164"/>
      <c r="G181" s="164"/>
      <c r="H181" s="164"/>
      <c r="I181" s="159" t="str">
        <f t="shared" si="5"/>
        <v>V_VERTEILUNG</v>
      </c>
      <c r="J181" s="164"/>
      <c r="K181" s="164"/>
      <c r="L181" s="1" t="str">
        <f>_xlfn.IFNA(INDEX(Grunddaten!$A$1:$R$158,MATCH('MARA_KSSK - Klassenzuordnung'!A181,Grunddaten!$A:$A,0),MATCH('MARA_KSSK - Klassenzuordnung'!I181,Grunddaten!$8:$8,0))&amp;"","")</f>
        <v/>
      </c>
    </row>
    <row r="182" spans="1:12" x14ac:dyDescent="0.4">
      <c r="A182" s="160">
        <f>IFERROR(IF(AND(A175=A176,A176=A177,A177=A178,A178=A179,A179=A180,A180=A181),IF(A181+1&gt;MATCH(0,Input_Lieferant!$B$9:$B$158,-1),"",A181+1),A181),"")</f>
        <v>26</v>
      </c>
      <c r="B182" s="158" t="str">
        <f t="shared" si="4"/>
        <v>001</v>
      </c>
      <c r="C182" s="164"/>
      <c r="D182" s="164"/>
      <c r="F182" s="164"/>
      <c r="G182" s="164"/>
      <c r="H182" s="164"/>
      <c r="I182" s="159" t="str">
        <f t="shared" si="5"/>
        <v>V_BM_SBM</v>
      </c>
      <c r="J182" s="164"/>
      <c r="K182" s="164"/>
      <c r="L182" s="1" t="str">
        <f>_xlfn.IFNA(INDEX(Grunddaten!$A$1:$R$158,MATCH('MARA_KSSK - Klassenzuordnung'!A182,Grunddaten!$A:$A,0),MATCH('MARA_KSSK - Klassenzuordnung'!I182,Grunddaten!$8:$8,0))&amp;"","")</f>
        <v/>
      </c>
    </row>
    <row r="183" spans="1:12" x14ac:dyDescent="0.4">
      <c r="A183" s="160">
        <f>IFERROR(IF(AND(A176=A177,A177=A178,A178=A179,A179=A180,A180=A181,A181=A182),IF(A182+1&gt;MATCH(0,Input_Lieferant!$B$9:$B$158,-1),"",A182+1),A182),"")</f>
        <v>26</v>
      </c>
      <c r="B183" s="158" t="str">
        <f t="shared" si="4"/>
        <v>001</v>
      </c>
      <c r="C183" s="164"/>
      <c r="D183" s="164"/>
      <c r="F183" s="164"/>
      <c r="G183" s="164"/>
      <c r="H183" s="164"/>
      <c r="I183" s="159" t="str">
        <f t="shared" si="5"/>
        <v>V_EXPORTKONTROLLE</v>
      </c>
      <c r="J183" s="164"/>
      <c r="K183" s="164"/>
      <c r="L183" s="1" t="str">
        <f>IF("X"=_xlfn.IFNA(INDEX(Input_Lieferant!$A$9:$AS$158,MATCH('MARA_KSSK - Klassenzuordnung'!A183,Input_Lieferant!$B$9:$B$158,0),MATCH('MARA_KSSK - Klassenzuordnung'!I183,Input_Lieferant!$8:$8,0))&amp;"",""), "X", "")</f>
        <v/>
      </c>
    </row>
    <row r="184" spans="1:12" x14ac:dyDescent="0.4">
      <c r="A184" s="160">
        <f>IFERROR(IF(AND(A177=A178,A178=A179,A179=A180,A180=A181,A181=A182,A182=A183),IF(A183+1&gt;MATCH(0,Input_Lieferant!$B$9:$B$158,-1),"",A183+1),A183),"")</f>
        <v>27</v>
      </c>
      <c r="B184" s="158" t="str">
        <f t="shared" si="4"/>
        <v>001</v>
      </c>
      <c r="C184" s="164"/>
      <c r="D184" s="164"/>
      <c r="F184" s="164"/>
      <c r="G184" s="164"/>
      <c r="H184" s="164"/>
      <c r="I184" s="159" t="str">
        <f t="shared" si="5"/>
        <v>V_VERTEILUNG_PSD</v>
      </c>
      <c r="J184" s="164"/>
      <c r="K184" s="164"/>
      <c r="L184" s="1" t="str">
        <f>IF("X"=_xlfn.IFNA(INDEX(Grunddaten!$A$1:$R$158,MATCH('MARA_KSSK - Klassenzuordnung'!A184,Grunddaten!$A:$A,0),MATCH('MARA_KSSK - Klassenzuordnung'!I184,Grunddaten!$8:$8,0))&amp;"",""), "X", "")</f>
        <v>X</v>
      </c>
    </row>
    <row r="185" spans="1:12" x14ac:dyDescent="0.4">
      <c r="A185" s="160">
        <f>IFERROR(IF(AND(A178=A179,A179=A180,A180=A181,A181=A182,A182=A183,A183=A184),IF(A184+1&gt;MATCH(0,Input_Lieferant!$B$9:$B$158,-1),"",A184+1),A184),"")</f>
        <v>27</v>
      </c>
      <c r="B185" s="158" t="str">
        <f t="shared" si="4"/>
        <v>001</v>
      </c>
      <c r="C185" s="164"/>
      <c r="D185" s="164"/>
      <c r="F185" s="164"/>
      <c r="G185" s="164"/>
      <c r="H185" s="164"/>
      <c r="I185" s="159" t="str">
        <f t="shared" si="5"/>
        <v>V_VERTEILUNG_RUAG</v>
      </c>
      <c r="J185" s="164"/>
      <c r="K185" s="164"/>
      <c r="L185" s="1" t="str">
        <f>_xlfn.IFNA(INDEX(Grunddaten!$A$1:$R$158,MATCH('MARA_KSSK - Klassenzuordnung'!A185,Grunddaten!$A:$A,0),MATCH('MARA_KSSK - Klassenzuordnung'!I185,Grunddaten!$8:$8,0))&amp;"","")</f>
        <v/>
      </c>
    </row>
    <row r="186" spans="1:12" x14ac:dyDescent="0.4">
      <c r="A186" s="160">
        <f>IFERROR(IF(AND(A179=A180,A180=A181,A181=A182,A182=A183,A183=A184,A184=A185),IF(A185+1&gt;MATCH(0,Input_Lieferant!$B$9:$B$158,-1),"",A185+1),A185),"")</f>
        <v>27</v>
      </c>
      <c r="B186" s="158" t="str">
        <f t="shared" si="4"/>
        <v>001</v>
      </c>
      <c r="C186" s="164"/>
      <c r="D186" s="164"/>
      <c r="F186" s="164"/>
      <c r="G186" s="164"/>
      <c r="H186" s="164"/>
      <c r="I186" s="159" t="str">
        <f t="shared" si="5"/>
        <v>V_ZUSATZDATEN</v>
      </c>
      <c r="J186" s="164"/>
      <c r="K186" s="164"/>
      <c r="L186" s="1" t="str">
        <f>_xlfn.IFNA(INDEX(Grunddaten!$A$1:$R$158,MATCH('MARA_KSSK - Klassenzuordnung'!A186,Grunddaten!$A:$A,0),MATCH('MARA_KSSK - Klassenzuordnung'!I186,Grunddaten!$8:$8,0))&amp;"","")</f>
        <v/>
      </c>
    </row>
    <row r="187" spans="1:12" x14ac:dyDescent="0.4">
      <c r="A187" s="160">
        <f>IFERROR(IF(AND(A180=A181,A181=A182,A182=A183,A183=A184,A184=A185,A185=A186),IF(A186+1&gt;MATCH(0,Input_Lieferant!$B$9:$B$158,-1),"",A186+1),A186),"")</f>
        <v>27</v>
      </c>
      <c r="B187" s="158" t="str">
        <f t="shared" si="4"/>
        <v>001</v>
      </c>
      <c r="C187" s="164"/>
      <c r="D187" s="164"/>
      <c r="F187" s="164"/>
      <c r="G187" s="164"/>
      <c r="H187" s="164"/>
      <c r="I187" s="159" t="str">
        <f t="shared" si="5"/>
        <v>V_AR_NUMMER</v>
      </c>
      <c r="J187" s="164"/>
      <c r="K187" s="164"/>
      <c r="L187" s="1" t="str">
        <f>_xlfn.IFNA(INDEX(Grunddaten!$A$1:$R$158,MATCH('MARA_KSSK - Klassenzuordnung'!A187,Grunddaten!$A:$A,0),MATCH('MARA_KSSK - Klassenzuordnung'!I187,Grunddaten!$8:$8,0))&amp;"","")</f>
        <v/>
      </c>
    </row>
    <row r="188" spans="1:12" x14ac:dyDescent="0.4">
      <c r="A188" s="160">
        <f>IFERROR(IF(AND(A181=A182,A182=A183,A183=A184,A184=A185,A185=A186,A186=A187),IF(A187+1&gt;MATCH(0,Input_Lieferant!$B$9:$B$158,-1),"",A187+1),A187),"")</f>
        <v>27</v>
      </c>
      <c r="B188" s="158" t="str">
        <f t="shared" si="4"/>
        <v>001</v>
      </c>
      <c r="C188" s="164"/>
      <c r="D188" s="164"/>
      <c r="F188" s="164"/>
      <c r="G188" s="164"/>
      <c r="H188" s="164"/>
      <c r="I188" s="159" t="str">
        <f t="shared" si="5"/>
        <v>V_VERTEILUNG</v>
      </c>
      <c r="J188" s="164"/>
      <c r="K188" s="164"/>
      <c r="L188" s="1" t="str">
        <f>_xlfn.IFNA(INDEX(Grunddaten!$A$1:$R$158,MATCH('MARA_KSSK - Klassenzuordnung'!A188,Grunddaten!$A:$A,0),MATCH('MARA_KSSK - Klassenzuordnung'!I188,Grunddaten!$8:$8,0))&amp;"","")</f>
        <v/>
      </c>
    </row>
    <row r="189" spans="1:12" x14ac:dyDescent="0.4">
      <c r="A189" s="160">
        <f>IFERROR(IF(AND(A182=A183,A183=A184,A184=A185,A185=A186,A186=A187,A187=A188),IF(A188+1&gt;MATCH(0,Input_Lieferant!$B$9:$B$158,-1),"",A188+1),A188),"")</f>
        <v>27</v>
      </c>
      <c r="B189" s="158" t="str">
        <f t="shared" si="4"/>
        <v>001</v>
      </c>
      <c r="C189" s="164"/>
      <c r="D189" s="164"/>
      <c r="F189" s="164"/>
      <c r="G189" s="164"/>
      <c r="H189" s="164"/>
      <c r="I189" s="159" t="str">
        <f t="shared" si="5"/>
        <v>V_BM_SBM</v>
      </c>
      <c r="J189" s="164"/>
      <c r="K189" s="164"/>
      <c r="L189" s="1" t="str">
        <f>_xlfn.IFNA(INDEX(Grunddaten!$A$1:$R$158,MATCH('MARA_KSSK - Klassenzuordnung'!A189,Grunddaten!$A:$A,0),MATCH('MARA_KSSK - Klassenzuordnung'!I189,Grunddaten!$8:$8,0))&amp;"","")</f>
        <v/>
      </c>
    </row>
    <row r="190" spans="1:12" x14ac:dyDescent="0.4">
      <c r="A190" s="160">
        <f>IFERROR(IF(AND(A183=A184,A184=A185,A185=A186,A186=A187,A187=A188,A188=A189),IF(A189+1&gt;MATCH(0,Input_Lieferant!$B$9:$B$158,-1),"",A189+1),A189),"")</f>
        <v>27</v>
      </c>
      <c r="B190" s="158" t="str">
        <f t="shared" si="4"/>
        <v>001</v>
      </c>
      <c r="C190" s="164"/>
      <c r="D190" s="164"/>
      <c r="F190" s="164"/>
      <c r="G190" s="164"/>
      <c r="H190" s="164"/>
      <c r="I190" s="159" t="str">
        <f t="shared" si="5"/>
        <v>V_EXPORTKONTROLLE</v>
      </c>
      <c r="J190" s="164"/>
      <c r="K190" s="164"/>
      <c r="L190" s="1" t="str">
        <f>IF("X"=_xlfn.IFNA(INDEX(Input_Lieferant!$A$9:$AS$158,MATCH('MARA_KSSK - Klassenzuordnung'!A190,Input_Lieferant!$B$9:$B$158,0),MATCH('MARA_KSSK - Klassenzuordnung'!I190,Input_Lieferant!$8:$8,0))&amp;"",""), "X", "")</f>
        <v/>
      </c>
    </row>
    <row r="191" spans="1:12" x14ac:dyDescent="0.4">
      <c r="A191" s="160">
        <f>IFERROR(IF(AND(A184=A185,A185=A186,A186=A187,A187=A188,A188=A189,A189=A190),IF(A190+1&gt;MATCH(0,Input_Lieferant!$B$9:$B$158,-1),"",A190+1),A190),"")</f>
        <v>28</v>
      </c>
      <c r="B191" s="158" t="str">
        <f t="shared" si="4"/>
        <v>001</v>
      </c>
      <c r="C191" s="164"/>
      <c r="D191" s="164"/>
      <c r="F191" s="164"/>
      <c r="G191" s="164"/>
      <c r="H191" s="164"/>
      <c r="I191" s="159" t="str">
        <f t="shared" si="5"/>
        <v>V_VERTEILUNG_PSD</v>
      </c>
      <c r="J191" s="164"/>
      <c r="K191" s="164"/>
      <c r="L191" s="1" t="str">
        <f>IF("X"=_xlfn.IFNA(INDEX(Grunddaten!$A$1:$R$158,MATCH('MARA_KSSK - Klassenzuordnung'!A191,Grunddaten!$A:$A,0),MATCH('MARA_KSSK - Klassenzuordnung'!I191,Grunddaten!$8:$8,0))&amp;"",""), "X", "")</f>
        <v>X</v>
      </c>
    </row>
    <row r="192" spans="1:12" x14ac:dyDescent="0.4">
      <c r="A192" s="160">
        <f>IFERROR(IF(AND(A185=A186,A186=A187,A187=A188,A188=A189,A189=A190,A190=A191),IF(A191+1&gt;MATCH(0,Input_Lieferant!$B$9:$B$158,-1),"",A191+1),A191),"")</f>
        <v>28</v>
      </c>
      <c r="B192" s="158" t="str">
        <f t="shared" si="4"/>
        <v>001</v>
      </c>
      <c r="C192" s="164"/>
      <c r="D192" s="164"/>
      <c r="F192" s="164"/>
      <c r="G192" s="164"/>
      <c r="H192" s="164"/>
      <c r="I192" s="159" t="str">
        <f t="shared" si="5"/>
        <v>V_VERTEILUNG_RUAG</v>
      </c>
      <c r="J192" s="164"/>
      <c r="K192" s="164"/>
      <c r="L192" s="1" t="str">
        <f>_xlfn.IFNA(INDEX(Grunddaten!$A$1:$R$158,MATCH('MARA_KSSK - Klassenzuordnung'!A192,Grunddaten!$A:$A,0),MATCH('MARA_KSSK - Klassenzuordnung'!I192,Grunddaten!$8:$8,0))&amp;"","")</f>
        <v/>
      </c>
    </row>
    <row r="193" spans="1:12" x14ac:dyDescent="0.4">
      <c r="A193" s="160">
        <f>IFERROR(IF(AND(A186=A187,A187=A188,A188=A189,A189=A190,A190=A191,A191=A192),IF(A192+1&gt;MATCH(0,Input_Lieferant!$B$9:$B$158,-1),"",A192+1),A192),"")</f>
        <v>28</v>
      </c>
      <c r="B193" s="158" t="str">
        <f t="shared" si="4"/>
        <v>001</v>
      </c>
      <c r="C193" s="164"/>
      <c r="D193" s="164"/>
      <c r="F193" s="164"/>
      <c r="G193" s="164"/>
      <c r="H193" s="164"/>
      <c r="I193" s="159" t="str">
        <f t="shared" si="5"/>
        <v>V_ZUSATZDATEN</v>
      </c>
      <c r="J193" s="164"/>
      <c r="K193" s="164"/>
      <c r="L193" s="1" t="str">
        <f>_xlfn.IFNA(INDEX(Grunddaten!$A$1:$R$158,MATCH('MARA_KSSK - Klassenzuordnung'!A193,Grunddaten!$A:$A,0),MATCH('MARA_KSSK - Klassenzuordnung'!I193,Grunddaten!$8:$8,0))&amp;"","")</f>
        <v/>
      </c>
    </row>
    <row r="194" spans="1:12" x14ac:dyDescent="0.4">
      <c r="A194" s="160">
        <f>IFERROR(IF(AND(A187=A188,A188=A189,A189=A190,A190=A191,A191=A192,A192=A193),IF(A193+1&gt;MATCH(0,Input_Lieferant!$B$9:$B$158,-1),"",A193+1),A193),"")</f>
        <v>28</v>
      </c>
      <c r="B194" s="158" t="str">
        <f t="shared" ref="B194:B257" si="6">IF(A194="","","001")</f>
        <v>001</v>
      </c>
      <c r="C194" s="164"/>
      <c r="D194" s="164"/>
      <c r="F194" s="164"/>
      <c r="G194" s="164"/>
      <c r="H194" s="164"/>
      <c r="I194" s="159" t="str">
        <f t="shared" si="5"/>
        <v>V_AR_NUMMER</v>
      </c>
      <c r="J194" s="164"/>
      <c r="K194" s="164"/>
      <c r="L194" s="1" t="str">
        <f>_xlfn.IFNA(INDEX(Grunddaten!$A$1:$R$158,MATCH('MARA_KSSK - Klassenzuordnung'!A194,Grunddaten!$A:$A,0),MATCH('MARA_KSSK - Klassenzuordnung'!I194,Grunddaten!$8:$8,0))&amp;"","")</f>
        <v/>
      </c>
    </row>
    <row r="195" spans="1:12" x14ac:dyDescent="0.4">
      <c r="A195" s="160">
        <f>IFERROR(IF(AND(A188=A189,A189=A190,A190=A191,A191=A192,A192=A193,A193=A194),IF(A194+1&gt;MATCH(0,Input_Lieferant!$B$9:$B$158,-1),"",A194+1),A194),"")</f>
        <v>28</v>
      </c>
      <c r="B195" s="158" t="str">
        <f t="shared" si="6"/>
        <v>001</v>
      </c>
      <c r="C195" s="164"/>
      <c r="D195" s="164"/>
      <c r="F195" s="164"/>
      <c r="G195" s="164"/>
      <c r="H195" s="164"/>
      <c r="I195" s="159" t="str">
        <f t="shared" si="5"/>
        <v>V_VERTEILUNG</v>
      </c>
      <c r="J195" s="164"/>
      <c r="K195" s="164"/>
      <c r="L195" s="1" t="str">
        <f>_xlfn.IFNA(INDEX(Grunddaten!$A$1:$R$158,MATCH('MARA_KSSK - Klassenzuordnung'!A195,Grunddaten!$A:$A,0),MATCH('MARA_KSSK - Klassenzuordnung'!I195,Grunddaten!$8:$8,0))&amp;"","")</f>
        <v/>
      </c>
    </row>
    <row r="196" spans="1:12" x14ac:dyDescent="0.4">
      <c r="A196" s="160">
        <f>IFERROR(IF(AND(A189=A190,A190=A191,A191=A192,A192=A193,A193=A194,A194=A195),IF(A195+1&gt;MATCH(0,Input_Lieferant!$B$9:$B$158,-1),"",A195+1),A195),"")</f>
        <v>28</v>
      </c>
      <c r="B196" s="158" t="str">
        <f t="shared" si="6"/>
        <v>001</v>
      </c>
      <c r="C196" s="164"/>
      <c r="D196" s="164"/>
      <c r="F196" s="164"/>
      <c r="G196" s="164"/>
      <c r="H196" s="164"/>
      <c r="I196" s="159" t="str">
        <f t="shared" si="5"/>
        <v>V_BM_SBM</v>
      </c>
      <c r="J196" s="164"/>
      <c r="K196" s="164"/>
      <c r="L196" s="1" t="str">
        <f>_xlfn.IFNA(INDEX(Grunddaten!$A$1:$R$158,MATCH('MARA_KSSK - Klassenzuordnung'!A196,Grunddaten!$A:$A,0),MATCH('MARA_KSSK - Klassenzuordnung'!I196,Grunddaten!$8:$8,0))&amp;"","")</f>
        <v/>
      </c>
    </row>
    <row r="197" spans="1:12" x14ac:dyDescent="0.4">
      <c r="A197" s="160">
        <f>IFERROR(IF(AND(A190=A191,A191=A192,A192=A193,A193=A194,A194=A195,A195=A196),IF(A196+1&gt;MATCH(0,Input_Lieferant!$B$9:$B$158,-1),"",A196+1),A196),"")</f>
        <v>28</v>
      </c>
      <c r="B197" s="158" t="str">
        <f t="shared" si="6"/>
        <v>001</v>
      </c>
      <c r="C197" s="164"/>
      <c r="D197" s="164"/>
      <c r="F197" s="164"/>
      <c r="G197" s="164"/>
      <c r="H197" s="164"/>
      <c r="I197" s="159" t="str">
        <f t="shared" si="5"/>
        <v>V_EXPORTKONTROLLE</v>
      </c>
      <c r="J197" s="164"/>
      <c r="K197" s="164"/>
      <c r="L197" s="1" t="str">
        <f>IF("X"=_xlfn.IFNA(INDEX(Input_Lieferant!$A$9:$AS$158,MATCH('MARA_KSSK - Klassenzuordnung'!A197,Input_Lieferant!$B$9:$B$158,0),MATCH('MARA_KSSK - Klassenzuordnung'!I197,Input_Lieferant!$8:$8,0))&amp;"",""), "X", "")</f>
        <v/>
      </c>
    </row>
    <row r="198" spans="1:12" x14ac:dyDescent="0.4">
      <c r="A198" s="160">
        <f>IFERROR(IF(AND(A191=A192,A192=A193,A193=A194,A194=A195,A195=A196,A196=A197),IF(A197+1&gt;MATCH(0,Input_Lieferant!$B$9:$B$158,-1),"",A197+1),A197),"")</f>
        <v>29</v>
      </c>
      <c r="B198" s="158" t="str">
        <f t="shared" si="6"/>
        <v>001</v>
      </c>
      <c r="C198" s="164"/>
      <c r="D198" s="164"/>
      <c r="F198" s="164"/>
      <c r="G198" s="164"/>
      <c r="H198" s="164"/>
      <c r="I198" s="159" t="str">
        <f t="shared" si="5"/>
        <v>V_VERTEILUNG_PSD</v>
      </c>
      <c r="J198" s="164"/>
      <c r="K198" s="164"/>
      <c r="L198" s="1" t="str">
        <f>IF("X"=_xlfn.IFNA(INDEX(Grunddaten!$A$1:$R$158,MATCH('MARA_KSSK - Klassenzuordnung'!A198,Grunddaten!$A:$A,0),MATCH('MARA_KSSK - Klassenzuordnung'!I198,Grunddaten!$8:$8,0))&amp;"",""), "X", "")</f>
        <v>X</v>
      </c>
    </row>
    <row r="199" spans="1:12" x14ac:dyDescent="0.4">
      <c r="A199" s="160">
        <f>IFERROR(IF(AND(A192=A193,A193=A194,A194=A195,A195=A196,A196=A197,A197=A198),IF(A198+1&gt;MATCH(0,Input_Lieferant!$B$9:$B$158,-1),"",A198+1),A198),"")</f>
        <v>29</v>
      </c>
      <c r="B199" s="158" t="str">
        <f t="shared" si="6"/>
        <v>001</v>
      </c>
      <c r="C199" s="164"/>
      <c r="D199" s="164"/>
      <c r="F199" s="164"/>
      <c r="G199" s="164"/>
      <c r="H199" s="164"/>
      <c r="I199" s="159" t="str">
        <f t="shared" si="5"/>
        <v>V_VERTEILUNG_RUAG</v>
      </c>
      <c r="J199" s="164"/>
      <c r="K199" s="164"/>
      <c r="L199" s="1" t="str">
        <f>_xlfn.IFNA(INDEX(Grunddaten!$A$1:$R$158,MATCH('MARA_KSSK - Klassenzuordnung'!A199,Grunddaten!$A:$A,0),MATCH('MARA_KSSK - Klassenzuordnung'!I199,Grunddaten!$8:$8,0))&amp;"","")</f>
        <v/>
      </c>
    </row>
    <row r="200" spans="1:12" x14ac:dyDescent="0.4">
      <c r="A200" s="160">
        <f>IFERROR(IF(AND(A193=A194,A194=A195,A195=A196,A196=A197,A197=A198,A198=A199),IF(A199+1&gt;MATCH(0,Input_Lieferant!$B$9:$B$158,-1),"",A199+1),A199),"")</f>
        <v>29</v>
      </c>
      <c r="B200" s="158" t="str">
        <f t="shared" si="6"/>
        <v>001</v>
      </c>
      <c r="C200" s="164"/>
      <c r="D200" s="164"/>
      <c r="F200" s="164"/>
      <c r="G200" s="164"/>
      <c r="H200" s="164"/>
      <c r="I200" s="159" t="str">
        <f t="shared" si="5"/>
        <v>V_ZUSATZDATEN</v>
      </c>
      <c r="J200" s="164"/>
      <c r="K200" s="164"/>
      <c r="L200" s="1" t="str">
        <f>_xlfn.IFNA(INDEX(Grunddaten!$A$1:$R$158,MATCH('MARA_KSSK - Klassenzuordnung'!A200,Grunddaten!$A:$A,0),MATCH('MARA_KSSK - Klassenzuordnung'!I200,Grunddaten!$8:$8,0))&amp;"","")</f>
        <v/>
      </c>
    </row>
    <row r="201" spans="1:12" x14ac:dyDescent="0.4">
      <c r="A201" s="160">
        <f>IFERROR(IF(AND(A194=A195,A195=A196,A196=A197,A197=A198,A198=A199,A199=A200),IF(A200+1&gt;MATCH(0,Input_Lieferant!$B$9:$B$158,-1),"",A200+1),A200),"")</f>
        <v>29</v>
      </c>
      <c r="B201" s="158" t="str">
        <f t="shared" si="6"/>
        <v>001</v>
      </c>
      <c r="C201" s="164"/>
      <c r="D201" s="164"/>
      <c r="F201" s="164"/>
      <c r="G201" s="164"/>
      <c r="H201" s="164"/>
      <c r="I201" s="159" t="str">
        <f t="shared" ref="I201:I264" si="7">IF(A201="","",I194)</f>
        <v>V_AR_NUMMER</v>
      </c>
      <c r="J201" s="164"/>
      <c r="K201" s="164"/>
      <c r="L201" s="1" t="str">
        <f>_xlfn.IFNA(INDEX(Grunddaten!$A$1:$R$158,MATCH('MARA_KSSK - Klassenzuordnung'!A201,Grunddaten!$A:$A,0),MATCH('MARA_KSSK - Klassenzuordnung'!I201,Grunddaten!$8:$8,0))&amp;"","")</f>
        <v/>
      </c>
    </row>
    <row r="202" spans="1:12" x14ac:dyDescent="0.4">
      <c r="A202" s="160">
        <f>IFERROR(IF(AND(A195=A196,A196=A197,A197=A198,A198=A199,A199=A200,A200=A201),IF(A201+1&gt;MATCH(0,Input_Lieferant!$B$9:$B$158,-1),"",A201+1),A201),"")</f>
        <v>29</v>
      </c>
      <c r="B202" s="158" t="str">
        <f t="shared" si="6"/>
        <v>001</v>
      </c>
      <c r="C202" s="164"/>
      <c r="D202" s="164"/>
      <c r="F202" s="164"/>
      <c r="G202" s="164"/>
      <c r="H202" s="164"/>
      <c r="I202" s="159" t="str">
        <f t="shared" si="7"/>
        <v>V_VERTEILUNG</v>
      </c>
      <c r="J202" s="164"/>
      <c r="K202" s="164"/>
      <c r="L202" s="1" t="str">
        <f>_xlfn.IFNA(INDEX(Grunddaten!$A$1:$R$158,MATCH('MARA_KSSK - Klassenzuordnung'!A202,Grunddaten!$A:$A,0),MATCH('MARA_KSSK - Klassenzuordnung'!I202,Grunddaten!$8:$8,0))&amp;"","")</f>
        <v/>
      </c>
    </row>
    <row r="203" spans="1:12" x14ac:dyDescent="0.4">
      <c r="A203" s="160">
        <f>IFERROR(IF(AND(A196=A197,A197=A198,A198=A199,A199=A200,A200=A201,A201=A202),IF(A202+1&gt;MATCH(0,Input_Lieferant!$B$9:$B$158,-1),"",A202+1),A202),"")</f>
        <v>29</v>
      </c>
      <c r="B203" s="158" t="str">
        <f t="shared" si="6"/>
        <v>001</v>
      </c>
      <c r="C203" s="164"/>
      <c r="D203" s="164"/>
      <c r="F203" s="164"/>
      <c r="G203" s="164"/>
      <c r="H203" s="164"/>
      <c r="I203" s="159" t="str">
        <f t="shared" si="7"/>
        <v>V_BM_SBM</v>
      </c>
      <c r="J203" s="164"/>
      <c r="K203" s="164"/>
      <c r="L203" s="1" t="str">
        <f>_xlfn.IFNA(INDEX(Grunddaten!$A$1:$R$158,MATCH('MARA_KSSK - Klassenzuordnung'!A203,Grunddaten!$A:$A,0),MATCH('MARA_KSSK - Klassenzuordnung'!I203,Grunddaten!$8:$8,0))&amp;"","")</f>
        <v/>
      </c>
    </row>
    <row r="204" spans="1:12" x14ac:dyDescent="0.4">
      <c r="A204" s="160">
        <f>IFERROR(IF(AND(A197=A198,A198=A199,A199=A200,A200=A201,A201=A202,A202=A203),IF(A203+1&gt;MATCH(0,Input_Lieferant!$B$9:$B$158,-1),"",A203+1),A203),"")</f>
        <v>29</v>
      </c>
      <c r="B204" s="158" t="str">
        <f t="shared" si="6"/>
        <v>001</v>
      </c>
      <c r="C204" s="164"/>
      <c r="D204" s="164"/>
      <c r="F204" s="164"/>
      <c r="G204" s="164"/>
      <c r="H204" s="164"/>
      <c r="I204" s="159" t="str">
        <f t="shared" si="7"/>
        <v>V_EXPORTKONTROLLE</v>
      </c>
      <c r="J204" s="164"/>
      <c r="K204" s="164"/>
      <c r="L204" s="1" t="str">
        <f>IF("X"=_xlfn.IFNA(INDEX(Input_Lieferant!$A$9:$AS$158,MATCH('MARA_KSSK - Klassenzuordnung'!A204,Input_Lieferant!$B$9:$B$158,0),MATCH('MARA_KSSK - Klassenzuordnung'!I204,Input_Lieferant!$8:$8,0))&amp;"",""), "X", "")</f>
        <v/>
      </c>
    </row>
    <row r="205" spans="1:12" x14ac:dyDescent="0.4">
      <c r="A205" s="160">
        <f>IFERROR(IF(AND(A198=A199,A199=A200,A200=A201,A201=A202,A202=A203,A203=A204),IF(A204+1&gt;MATCH(0,Input_Lieferant!$B$9:$B$158,-1),"",A204+1),A204),"")</f>
        <v>30</v>
      </c>
      <c r="B205" s="158" t="str">
        <f t="shared" si="6"/>
        <v>001</v>
      </c>
      <c r="C205" s="164"/>
      <c r="D205" s="164"/>
      <c r="F205" s="164"/>
      <c r="G205" s="164"/>
      <c r="H205" s="164"/>
      <c r="I205" s="159" t="str">
        <f t="shared" si="7"/>
        <v>V_VERTEILUNG_PSD</v>
      </c>
      <c r="J205" s="164"/>
      <c r="K205" s="164"/>
      <c r="L205" s="1" t="str">
        <f>IF("X"=_xlfn.IFNA(INDEX(Grunddaten!$A$1:$R$158,MATCH('MARA_KSSK - Klassenzuordnung'!A205,Grunddaten!$A:$A,0),MATCH('MARA_KSSK - Klassenzuordnung'!I205,Grunddaten!$8:$8,0))&amp;"",""), "X", "")</f>
        <v>X</v>
      </c>
    </row>
    <row r="206" spans="1:12" x14ac:dyDescent="0.4">
      <c r="A206" s="160">
        <f>IFERROR(IF(AND(A199=A200,A200=A201,A201=A202,A202=A203,A203=A204,A204=A205),IF(A205+1&gt;MATCH(0,Input_Lieferant!$B$9:$B$158,-1),"",A205+1),A205),"")</f>
        <v>30</v>
      </c>
      <c r="B206" s="158" t="str">
        <f t="shared" si="6"/>
        <v>001</v>
      </c>
      <c r="C206" s="164"/>
      <c r="D206" s="164"/>
      <c r="F206" s="164"/>
      <c r="G206" s="164"/>
      <c r="H206" s="164"/>
      <c r="I206" s="159" t="str">
        <f t="shared" si="7"/>
        <v>V_VERTEILUNG_RUAG</v>
      </c>
      <c r="J206" s="164"/>
      <c r="K206" s="164"/>
      <c r="L206" s="1" t="str">
        <f>_xlfn.IFNA(INDEX(Grunddaten!$A$1:$R$158,MATCH('MARA_KSSK - Klassenzuordnung'!A206,Grunddaten!$A:$A,0),MATCH('MARA_KSSK - Klassenzuordnung'!I206,Grunddaten!$8:$8,0))&amp;"","")</f>
        <v/>
      </c>
    </row>
    <row r="207" spans="1:12" x14ac:dyDescent="0.4">
      <c r="A207" s="160">
        <f>IFERROR(IF(AND(A200=A201,A201=A202,A202=A203,A203=A204,A204=A205,A205=A206),IF(A206+1&gt;MATCH(0,Input_Lieferant!$B$9:$B$158,-1),"",A206+1),A206),"")</f>
        <v>30</v>
      </c>
      <c r="B207" s="158" t="str">
        <f t="shared" si="6"/>
        <v>001</v>
      </c>
      <c r="C207" s="164"/>
      <c r="D207" s="164"/>
      <c r="F207" s="164"/>
      <c r="G207" s="164"/>
      <c r="H207" s="164"/>
      <c r="I207" s="159" t="str">
        <f t="shared" si="7"/>
        <v>V_ZUSATZDATEN</v>
      </c>
      <c r="J207" s="164"/>
      <c r="K207" s="164"/>
      <c r="L207" s="1" t="str">
        <f>_xlfn.IFNA(INDEX(Grunddaten!$A$1:$R$158,MATCH('MARA_KSSK - Klassenzuordnung'!A207,Grunddaten!$A:$A,0),MATCH('MARA_KSSK - Klassenzuordnung'!I207,Grunddaten!$8:$8,0))&amp;"","")</f>
        <v/>
      </c>
    </row>
    <row r="208" spans="1:12" x14ac:dyDescent="0.4">
      <c r="A208" s="160">
        <f>IFERROR(IF(AND(A201=A202,A202=A203,A203=A204,A204=A205,A205=A206,A206=A207),IF(A207+1&gt;MATCH(0,Input_Lieferant!$B$9:$B$158,-1),"",A207+1),A207),"")</f>
        <v>30</v>
      </c>
      <c r="B208" s="158" t="str">
        <f t="shared" si="6"/>
        <v>001</v>
      </c>
      <c r="C208" s="164"/>
      <c r="D208" s="164"/>
      <c r="F208" s="164"/>
      <c r="G208" s="164"/>
      <c r="H208" s="164"/>
      <c r="I208" s="159" t="str">
        <f t="shared" si="7"/>
        <v>V_AR_NUMMER</v>
      </c>
      <c r="J208" s="164"/>
      <c r="K208" s="164"/>
      <c r="L208" s="1" t="str">
        <f>_xlfn.IFNA(INDEX(Grunddaten!$A$1:$R$158,MATCH('MARA_KSSK - Klassenzuordnung'!A208,Grunddaten!$A:$A,0),MATCH('MARA_KSSK - Klassenzuordnung'!I208,Grunddaten!$8:$8,0))&amp;"","")</f>
        <v/>
      </c>
    </row>
    <row r="209" spans="1:12" x14ac:dyDescent="0.4">
      <c r="A209" s="160">
        <f>IFERROR(IF(AND(A202=A203,A203=A204,A204=A205,A205=A206,A206=A207,A207=A208),IF(A208+1&gt;MATCH(0,Input_Lieferant!$B$9:$B$158,-1),"",A208+1),A208),"")</f>
        <v>30</v>
      </c>
      <c r="B209" s="158" t="str">
        <f t="shared" si="6"/>
        <v>001</v>
      </c>
      <c r="C209" s="164"/>
      <c r="D209" s="164"/>
      <c r="F209" s="164"/>
      <c r="G209" s="164"/>
      <c r="H209" s="164"/>
      <c r="I209" s="159" t="str">
        <f t="shared" si="7"/>
        <v>V_VERTEILUNG</v>
      </c>
      <c r="J209" s="164"/>
      <c r="K209" s="164"/>
      <c r="L209" s="1" t="str">
        <f>_xlfn.IFNA(INDEX(Grunddaten!$A$1:$R$158,MATCH('MARA_KSSK - Klassenzuordnung'!A209,Grunddaten!$A:$A,0),MATCH('MARA_KSSK - Klassenzuordnung'!I209,Grunddaten!$8:$8,0))&amp;"","")</f>
        <v/>
      </c>
    </row>
    <row r="210" spans="1:12" x14ac:dyDescent="0.4">
      <c r="A210" s="160">
        <f>IFERROR(IF(AND(A203=A204,A204=A205,A205=A206,A206=A207,A207=A208,A208=A209),IF(A209+1&gt;MATCH(0,Input_Lieferant!$B$9:$B$158,-1),"",A209+1),A209),"")</f>
        <v>30</v>
      </c>
      <c r="B210" s="158" t="str">
        <f t="shared" si="6"/>
        <v>001</v>
      </c>
      <c r="C210" s="164"/>
      <c r="D210" s="164"/>
      <c r="F210" s="164"/>
      <c r="G210" s="164"/>
      <c r="H210" s="164"/>
      <c r="I210" s="159" t="str">
        <f t="shared" si="7"/>
        <v>V_BM_SBM</v>
      </c>
      <c r="J210" s="164"/>
      <c r="K210" s="164"/>
      <c r="L210" s="1" t="str">
        <f>_xlfn.IFNA(INDEX(Grunddaten!$A$1:$R$158,MATCH('MARA_KSSK - Klassenzuordnung'!A210,Grunddaten!$A:$A,0),MATCH('MARA_KSSK - Klassenzuordnung'!I210,Grunddaten!$8:$8,0))&amp;"","")</f>
        <v/>
      </c>
    </row>
    <row r="211" spans="1:12" x14ac:dyDescent="0.4">
      <c r="A211" s="160">
        <f>IFERROR(IF(AND(A204=A205,A205=A206,A206=A207,A207=A208,A208=A209,A209=A210),IF(A210+1&gt;MATCH(0,Input_Lieferant!$B$9:$B$158,-1),"",A210+1),A210),"")</f>
        <v>30</v>
      </c>
      <c r="B211" s="158" t="str">
        <f t="shared" si="6"/>
        <v>001</v>
      </c>
      <c r="C211" s="164"/>
      <c r="D211" s="164"/>
      <c r="F211" s="164"/>
      <c r="G211" s="164"/>
      <c r="H211" s="164"/>
      <c r="I211" s="159" t="str">
        <f t="shared" si="7"/>
        <v>V_EXPORTKONTROLLE</v>
      </c>
      <c r="J211" s="164"/>
      <c r="K211" s="164"/>
      <c r="L211" s="1" t="str">
        <f>IF("X"=_xlfn.IFNA(INDEX(Input_Lieferant!$A$9:$AS$158,MATCH('MARA_KSSK - Klassenzuordnung'!A211,Input_Lieferant!$B$9:$B$158,0),MATCH('MARA_KSSK - Klassenzuordnung'!I211,Input_Lieferant!$8:$8,0))&amp;"",""), "X", "")</f>
        <v/>
      </c>
    </row>
    <row r="212" spans="1:12" x14ac:dyDescent="0.4">
      <c r="A212" s="160">
        <f>IFERROR(IF(AND(A205=A206,A206=A207,A207=A208,A208=A209,A209=A210,A210=A211),IF(A211+1&gt;MATCH(0,Input_Lieferant!$B$9:$B$158,-1),"",A211+1),A211),"")</f>
        <v>31</v>
      </c>
      <c r="B212" s="158" t="str">
        <f t="shared" si="6"/>
        <v>001</v>
      </c>
      <c r="C212" s="164"/>
      <c r="D212" s="164"/>
      <c r="F212" s="164"/>
      <c r="G212" s="164"/>
      <c r="H212" s="164"/>
      <c r="I212" s="159" t="str">
        <f t="shared" si="7"/>
        <v>V_VERTEILUNG_PSD</v>
      </c>
      <c r="J212" s="164"/>
      <c r="K212" s="164"/>
      <c r="L212" s="1" t="str">
        <f>IF("X"=_xlfn.IFNA(INDEX(Grunddaten!$A$1:$R$158,MATCH('MARA_KSSK - Klassenzuordnung'!A212,Grunddaten!$A:$A,0),MATCH('MARA_KSSK - Klassenzuordnung'!I212,Grunddaten!$8:$8,0))&amp;"",""), "X", "")</f>
        <v>X</v>
      </c>
    </row>
    <row r="213" spans="1:12" x14ac:dyDescent="0.4">
      <c r="A213" s="160">
        <f>IFERROR(IF(AND(A206=A207,A207=A208,A208=A209,A209=A210,A210=A211,A211=A212),IF(A212+1&gt;MATCH(0,Input_Lieferant!$B$9:$B$158,-1),"",A212+1),A212),"")</f>
        <v>31</v>
      </c>
      <c r="B213" s="158" t="str">
        <f t="shared" si="6"/>
        <v>001</v>
      </c>
      <c r="C213" s="164"/>
      <c r="D213" s="164"/>
      <c r="F213" s="164"/>
      <c r="G213" s="164"/>
      <c r="H213" s="164"/>
      <c r="I213" s="159" t="str">
        <f t="shared" si="7"/>
        <v>V_VERTEILUNG_RUAG</v>
      </c>
      <c r="J213" s="164"/>
      <c r="K213" s="164"/>
      <c r="L213" s="1" t="str">
        <f>_xlfn.IFNA(INDEX(Grunddaten!$A$1:$R$158,MATCH('MARA_KSSK - Klassenzuordnung'!A213,Grunddaten!$A:$A,0),MATCH('MARA_KSSK - Klassenzuordnung'!I213,Grunddaten!$8:$8,0))&amp;"","")</f>
        <v/>
      </c>
    </row>
    <row r="214" spans="1:12" x14ac:dyDescent="0.4">
      <c r="A214" s="160">
        <f>IFERROR(IF(AND(A207=A208,A208=A209,A209=A210,A210=A211,A211=A212,A212=A213),IF(A213+1&gt;MATCH(0,Input_Lieferant!$B$9:$B$158,-1),"",A213+1),A213),"")</f>
        <v>31</v>
      </c>
      <c r="B214" s="158" t="str">
        <f t="shared" si="6"/>
        <v>001</v>
      </c>
      <c r="C214" s="164"/>
      <c r="D214" s="164"/>
      <c r="F214" s="164"/>
      <c r="G214" s="164"/>
      <c r="H214" s="164"/>
      <c r="I214" s="159" t="str">
        <f t="shared" si="7"/>
        <v>V_ZUSATZDATEN</v>
      </c>
      <c r="J214" s="164"/>
      <c r="K214" s="164"/>
      <c r="L214" s="1" t="str">
        <f>_xlfn.IFNA(INDEX(Grunddaten!$A$1:$R$158,MATCH('MARA_KSSK - Klassenzuordnung'!A214,Grunddaten!$A:$A,0),MATCH('MARA_KSSK - Klassenzuordnung'!I214,Grunddaten!$8:$8,0))&amp;"","")</f>
        <v/>
      </c>
    </row>
    <row r="215" spans="1:12" x14ac:dyDescent="0.4">
      <c r="A215" s="160">
        <f>IFERROR(IF(AND(A208=A209,A209=A210,A210=A211,A211=A212,A212=A213,A213=A214),IF(A214+1&gt;MATCH(0,Input_Lieferant!$B$9:$B$158,-1),"",A214+1),A214),"")</f>
        <v>31</v>
      </c>
      <c r="B215" s="158" t="str">
        <f t="shared" si="6"/>
        <v>001</v>
      </c>
      <c r="C215" s="164"/>
      <c r="D215" s="164"/>
      <c r="F215" s="164"/>
      <c r="G215" s="164"/>
      <c r="H215" s="164"/>
      <c r="I215" s="159" t="str">
        <f t="shared" si="7"/>
        <v>V_AR_NUMMER</v>
      </c>
      <c r="J215" s="164"/>
      <c r="K215" s="164"/>
      <c r="L215" s="1" t="str">
        <f>_xlfn.IFNA(INDEX(Grunddaten!$A$1:$R$158,MATCH('MARA_KSSK - Klassenzuordnung'!A215,Grunddaten!$A:$A,0),MATCH('MARA_KSSK - Klassenzuordnung'!I215,Grunddaten!$8:$8,0))&amp;"","")</f>
        <v/>
      </c>
    </row>
    <row r="216" spans="1:12" x14ac:dyDescent="0.4">
      <c r="A216" s="160">
        <f>IFERROR(IF(AND(A209=A210,A210=A211,A211=A212,A212=A213,A213=A214,A214=A215),IF(A215+1&gt;MATCH(0,Input_Lieferant!$B$9:$B$158,-1),"",A215+1),A215),"")</f>
        <v>31</v>
      </c>
      <c r="B216" s="158" t="str">
        <f t="shared" si="6"/>
        <v>001</v>
      </c>
      <c r="C216" s="164"/>
      <c r="D216" s="164"/>
      <c r="F216" s="164"/>
      <c r="G216" s="164"/>
      <c r="H216" s="164"/>
      <c r="I216" s="159" t="str">
        <f t="shared" si="7"/>
        <v>V_VERTEILUNG</v>
      </c>
      <c r="J216" s="164"/>
      <c r="K216" s="164"/>
      <c r="L216" s="1" t="str">
        <f>_xlfn.IFNA(INDEX(Grunddaten!$A$1:$R$158,MATCH('MARA_KSSK - Klassenzuordnung'!A216,Grunddaten!$A:$A,0),MATCH('MARA_KSSK - Klassenzuordnung'!I216,Grunddaten!$8:$8,0))&amp;"","")</f>
        <v/>
      </c>
    </row>
    <row r="217" spans="1:12" x14ac:dyDescent="0.4">
      <c r="A217" s="160">
        <f>IFERROR(IF(AND(A210=A211,A211=A212,A212=A213,A213=A214,A214=A215,A215=A216),IF(A216+1&gt;MATCH(0,Input_Lieferant!$B$9:$B$158,-1),"",A216+1),A216),"")</f>
        <v>31</v>
      </c>
      <c r="B217" s="158" t="str">
        <f t="shared" si="6"/>
        <v>001</v>
      </c>
      <c r="C217" s="164"/>
      <c r="D217" s="164"/>
      <c r="F217" s="164"/>
      <c r="G217" s="164"/>
      <c r="H217" s="164"/>
      <c r="I217" s="159" t="str">
        <f t="shared" si="7"/>
        <v>V_BM_SBM</v>
      </c>
      <c r="J217" s="164"/>
      <c r="K217" s="164"/>
      <c r="L217" s="1" t="str">
        <f>_xlfn.IFNA(INDEX(Grunddaten!$A$1:$R$158,MATCH('MARA_KSSK - Klassenzuordnung'!A217,Grunddaten!$A:$A,0),MATCH('MARA_KSSK - Klassenzuordnung'!I217,Grunddaten!$8:$8,0))&amp;"","")</f>
        <v/>
      </c>
    </row>
    <row r="218" spans="1:12" x14ac:dyDescent="0.4">
      <c r="A218" s="160">
        <f>IFERROR(IF(AND(A211=A212,A212=A213,A213=A214,A214=A215,A215=A216,A216=A217),IF(A217+1&gt;MATCH(0,Input_Lieferant!$B$9:$B$158,-1),"",A217+1),A217),"")</f>
        <v>31</v>
      </c>
      <c r="B218" s="158" t="str">
        <f t="shared" si="6"/>
        <v>001</v>
      </c>
      <c r="C218" s="164"/>
      <c r="D218" s="164"/>
      <c r="F218" s="164"/>
      <c r="G218" s="164"/>
      <c r="H218" s="164"/>
      <c r="I218" s="159" t="str">
        <f t="shared" si="7"/>
        <v>V_EXPORTKONTROLLE</v>
      </c>
      <c r="J218" s="164"/>
      <c r="K218" s="164"/>
      <c r="L218" s="1" t="str">
        <f>IF("X"=_xlfn.IFNA(INDEX(Input_Lieferant!$A$9:$AS$158,MATCH('MARA_KSSK - Klassenzuordnung'!A218,Input_Lieferant!$B$9:$B$158,0),MATCH('MARA_KSSK - Klassenzuordnung'!I218,Input_Lieferant!$8:$8,0))&amp;"",""), "X", "")</f>
        <v/>
      </c>
    </row>
    <row r="219" spans="1:12" x14ac:dyDescent="0.4">
      <c r="A219" s="160">
        <f>IFERROR(IF(AND(A212=A213,A213=A214,A214=A215,A215=A216,A216=A217,A217=A218),IF(A218+1&gt;MATCH(0,Input_Lieferant!$B$9:$B$158,-1),"",A218+1),A218),"")</f>
        <v>32</v>
      </c>
      <c r="B219" s="158" t="str">
        <f t="shared" si="6"/>
        <v>001</v>
      </c>
      <c r="C219" s="164"/>
      <c r="D219" s="164"/>
      <c r="F219" s="164"/>
      <c r="G219" s="164"/>
      <c r="H219" s="164"/>
      <c r="I219" s="159" t="str">
        <f t="shared" si="7"/>
        <v>V_VERTEILUNG_PSD</v>
      </c>
      <c r="J219" s="164"/>
      <c r="K219" s="164"/>
      <c r="L219" s="1" t="str">
        <f>IF("X"=_xlfn.IFNA(INDEX(Grunddaten!$A$1:$R$158,MATCH('MARA_KSSK - Klassenzuordnung'!A219,Grunddaten!$A:$A,0),MATCH('MARA_KSSK - Klassenzuordnung'!I219,Grunddaten!$8:$8,0))&amp;"",""), "X", "")</f>
        <v>X</v>
      </c>
    </row>
    <row r="220" spans="1:12" x14ac:dyDescent="0.4">
      <c r="A220" s="160">
        <f>IFERROR(IF(AND(A213=A214,A214=A215,A215=A216,A216=A217,A217=A218,A218=A219),IF(A219+1&gt;MATCH(0,Input_Lieferant!$B$9:$B$158,-1),"",A219+1),A219),"")</f>
        <v>32</v>
      </c>
      <c r="B220" s="158" t="str">
        <f t="shared" si="6"/>
        <v>001</v>
      </c>
      <c r="C220" s="164"/>
      <c r="D220" s="164"/>
      <c r="F220" s="164"/>
      <c r="G220" s="164"/>
      <c r="H220" s="164"/>
      <c r="I220" s="159" t="str">
        <f t="shared" si="7"/>
        <v>V_VERTEILUNG_RUAG</v>
      </c>
      <c r="J220" s="164"/>
      <c r="K220" s="164"/>
      <c r="L220" s="1" t="str">
        <f>_xlfn.IFNA(INDEX(Grunddaten!$A$1:$R$158,MATCH('MARA_KSSK - Klassenzuordnung'!A220,Grunddaten!$A:$A,0),MATCH('MARA_KSSK - Klassenzuordnung'!I220,Grunddaten!$8:$8,0))&amp;"","")</f>
        <v/>
      </c>
    </row>
    <row r="221" spans="1:12" x14ac:dyDescent="0.4">
      <c r="A221" s="160">
        <f>IFERROR(IF(AND(A214=A215,A215=A216,A216=A217,A217=A218,A218=A219,A219=A220),IF(A220+1&gt;MATCH(0,Input_Lieferant!$B$9:$B$158,-1),"",A220+1),A220),"")</f>
        <v>32</v>
      </c>
      <c r="B221" s="158" t="str">
        <f t="shared" si="6"/>
        <v>001</v>
      </c>
      <c r="C221" s="164"/>
      <c r="D221" s="164"/>
      <c r="F221" s="164"/>
      <c r="G221" s="164"/>
      <c r="H221" s="164"/>
      <c r="I221" s="159" t="str">
        <f t="shared" si="7"/>
        <v>V_ZUSATZDATEN</v>
      </c>
      <c r="J221" s="164"/>
      <c r="K221" s="164"/>
      <c r="L221" s="1" t="str">
        <f>_xlfn.IFNA(INDEX(Grunddaten!$A$1:$R$158,MATCH('MARA_KSSK - Klassenzuordnung'!A221,Grunddaten!$A:$A,0),MATCH('MARA_KSSK - Klassenzuordnung'!I221,Grunddaten!$8:$8,0))&amp;"","")</f>
        <v/>
      </c>
    </row>
    <row r="222" spans="1:12" x14ac:dyDescent="0.4">
      <c r="A222" s="160">
        <f>IFERROR(IF(AND(A215=A216,A216=A217,A217=A218,A218=A219,A219=A220,A220=A221),IF(A221+1&gt;MATCH(0,Input_Lieferant!$B$9:$B$158,-1),"",A221+1),A221),"")</f>
        <v>32</v>
      </c>
      <c r="B222" s="158" t="str">
        <f t="shared" si="6"/>
        <v>001</v>
      </c>
      <c r="C222" s="164"/>
      <c r="D222" s="164"/>
      <c r="F222" s="164"/>
      <c r="G222" s="164"/>
      <c r="H222" s="164"/>
      <c r="I222" s="159" t="str">
        <f t="shared" si="7"/>
        <v>V_AR_NUMMER</v>
      </c>
      <c r="J222" s="164"/>
      <c r="K222" s="164"/>
      <c r="L222" s="1" t="str">
        <f>_xlfn.IFNA(INDEX(Grunddaten!$A$1:$R$158,MATCH('MARA_KSSK - Klassenzuordnung'!A222,Grunddaten!$A:$A,0),MATCH('MARA_KSSK - Klassenzuordnung'!I222,Grunddaten!$8:$8,0))&amp;"","")</f>
        <v/>
      </c>
    </row>
    <row r="223" spans="1:12" x14ac:dyDescent="0.4">
      <c r="A223" s="160">
        <f>IFERROR(IF(AND(A216=A217,A217=A218,A218=A219,A219=A220,A220=A221,A221=A222),IF(A222+1&gt;MATCH(0,Input_Lieferant!$B$9:$B$158,-1),"",A222+1),A222),"")</f>
        <v>32</v>
      </c>
      <c r="B223" s="158" t="str">
        <f t="shared" si="6"/>
        <v>001</v>
      </c>
      <c r="C223" s="164"/>
      <c r="D223" s="164"/>
      <c r="F223" s="164"/>
      <c r="G223" s="164"/>
      <c r="H223" s="164"/>
      <c r="I223" s="159" t="str">
        <f t="shared" si="7"/>
        <v>V_VERTEILUNG</v>
      </c>
      <c r="J223" s="164"/>
      <c r="K223" s="164"/>
      <c r="L223" s="1" t="str">
        <f>_xlfn.IFNA(INDEX(Grunddaten!$A$1:$R$158,MATCH('MARA_KSSK - Klassenzuordnung'!A223,Grunddaten!$A:$A,0),MATCH('MARA_KSSK - Klassenzuordnung'!I223,Grunddaten!$8:$8,0))&amp;"","")</f>
        <v/>
      </c>
    </row>
    <row r="224" spans="1:12" x14ac:dyDescent="0.4">
      <c r="A224" s="160">
        <f>IFERROR(IF(AND(A217=A218,A218=A219,A219=A220,A220=A221,A221=A222,A222=A223),IF(A223+1&gt;MATCH(0,Input_Lieferant!$B$9:$B$158,-1),"",A223+1),A223),"")</f>
        <v>32</v>
      </c>
      <c r="B224" s="158" t="str">
        <f t="shared" si="6"/>
        <v>001</v>
      </c>
      <c r="C224" s="164"/>
      <c r="D224" s="164"/>
      <c r="F224" s="164"/>
      <c r="G224" s="164"/>
      <c r="H224" s="164"/>
      <c r="I224" s="159" t="str">
        <f t="shared" si="7"/>
        <v>V_BM_SBM</v>
      </c>
      <c r="J224" s="164"/>
      <c r="K224" s="164"/>
      <c r="L224" s="1" t="str">
        <f>_xlfn.IFNA(INDEX(Grunddaten!$A$1:$R$158,MATCH('MARA_KSSK - Klassenzuordnung'!A224,Grunddaten!$A:$A,0),MATCH('MARA_KSSK - Klassenzuordnung'!I224,Grunddaten!$8:$8,0))&amp;"","")</f>
        <v/>
      </c>
    </row>
    <row r="225" spans="1:12" x14ac:dyDescent="0.4">
      <c r="A225" s="160">
        <f>IFERROR(IF(AND(A218=A219,A219=A220,A220=A221,A221=A222,A222=A223,A223=A224),IF(A224+1&gt;MATCH(0,Input_Lieferant!$B$9:$B$158,-1),"",A224+1),A224),"")</f>
        <v>32</v>
      </c>
      <c r="B225" s="158" t="str">
        <f t="shared" si="6"/>
        <v>001</v>
      </c>
      <c r="C225" s="164"/>
      <c r="D225" s="164"/>
      <c r="F225" s="164"/>
      <c r="G225" s="164"/>
      <c r="H225" s="164"/>
      <c r="I225" s="159" t="str">
        <f t="shared" si="7"/>
        <v>V_EXPORTKONTROLLE</v>
      </c>
      <c r="J225" s="164"/>
      <c r="K225" s="164"/>
      <c r="L225" s="1" t="str">
        <f>IF("X"=_xlfn.IFNA(INDEX(Input_Lieferant!$A$9:$AS$158,MATCH('MARA_KSSK - Klassenzuordnung'!A225,Input_Lieferant!$B$9:$B$158,0),MATCH('MARA_KSSK - Klassenzuordnung'!I225,Input_Lieferant!$8:$8,0))&amp;"",""), "X", "")</f>
        <v/>
      </c>
    </row>
    <row r="226" spans="1:12" x14ac:dyDescent="0.4">
      <c r="A226" s="160">
        <f>IFERROR(IF(AND(A219=A220,A220=A221,A221=A222,A222=A223,A223=A224,A224=A225),IF(A225+1&gt;MATCH(0,Input_Lieferant!$B$9:$B$158,-1),"",A225+1),A225),"")</f>
        <v>33</v>
      </c>
      <c r="B226" s="158" t="str">
        <f t="shared" si="6"/>
        <v>001</v>
      </c>
      <c r="C226" s="164"/>
      <c r="D226" s="164"/>
      <c r="F226" s="164"/>
      <c r="G226" s="164"/>
      <c r="H226" s="164"/>
      <c r="I226" s="159" t="str">
        <f t="shared" si="7"/>
        <v>V_VERTEILUNG_PSD</v>
      </c>
      <c r="J226" s="164"/>
      <c r="K226" s="164"/>
      <c r="L226" s="1" t="str">
        <f>IF("X"=_xlfn.IFNA(INDEX(Grunddaten!$A$1:$R$158,MATCH('MARA_KSSK - Klassenzuordnung'!A226,Grunddaten!$A:$A,0),MATCH('MARA_KSSK - Klassenzuordnung'!I226,Grunddaten!$8:$8,0))&amp;"",""), "X", "")</f>
        <v>X</v>
      </c>
    </row>
    <row r="227" spans="1:12" x14ac:dyDescent="0.4">
      <c r="A227" s="160">
        <f>IFERROR(IF(AND(A220=A221,A221=A222,A222=A223,A223=A224,A224=A225,A225=A226),IF(A226+1&gt;MATCH(0,Input_Lieferant!$B$9:$B$158,-1),"",A226+1),A226),"")</f>
        <v>33</v>
      </c>
      <c r="B227" s="158" t="str">
        <f t="shared" si="6"/>
        <v>001</v>
      </c>
      <c r="C227" s="164"/>
      <c r="D227" s="164"/>
      <c r="F227" s="164"/>
      <c r="G227" s="164"/>
      <c r="H227" s="164"/>
      <c r="I227" s="159" t="str">
        <f t="shared" si="7"/>
        <v>V_VERTEILUNG_RUAG</v>
      </c>
      <c r="J227" s="164"/>
      <c r="K227" s="164"/>
      <c r="L227" s="1" t="str">
        <f>_xlfn.IFNA(INDEX(Grunddaten!$A$1:$R$158,MATCH('MARA_KSSK - Klassenzuordnung'!A227,Grunddaten!$A:$A,0),MATCH('MARA_KSSK - Klassenzuordnung'!I227,Grunddaten!$8:$8,0))&amp;"","")</f>
        <v/>
      </c>
    </row>
    <row r="228" spans="1:12" x14ac:dyDescent="0.4">
      <c r="A228" s="160">
        <f>IFERROR(IF(AND(A221=A222,A222=A223,A223=A224,A224=A225,A225=A226,A226=A227),IF(A227+1&gt;MATCH(0,Input_Lieferant!$B$9:$B$158,-1),"",A227+1),A227),"")</f>
        <v>33</v>
      </c>
      <c r="B228" s="158" t="str">
        <f t="shared" si="6"/>
        <v>001</v>
      </c>
      <c r="C228" s="164"/>
      <c r="D228" s="164"/>
      <c r="F228" s="164"/>
      <c r="G228" s="164"/>
      <c r="H228" s="164"/>
      <c r="I228" s="159" t="str">
        <f t="shared" si="7"/>
        <v>V_ZUSATZDATEN</v>
      </c>
      <c r="J228" s="164"/>
      <c r="K228" s="164"/>
      <c r="L228" s="1" t="str">
        <f>_xlfn.IFNA(INDEX(Grunddaten!$A$1:$R$158,MATCH('MARA_KSSK - Klassenzuordnung'!A228,Grunddaten!$A:$A,0),MATCH('MARA_KSSK - Klassenzuordnung'!I228,Grunddaten!$8:$8,0))&amp;"","")</f>
        <v/>
      </c>
    </row>
    <row r="229" spans="1:12" x14ac:dyDescent="0.4">
      <c r="A229" s="160">
        <f>IFERROR(IF(AND(A222=A223,A223=A224,A224=A225,A225=A226,A226=A227,A227=A228),IF(A228+1&gt;MATCH(0,Input_Lieferant!$B$9:$B$158,-1),"",A228+1),A228),"")</f>
        <v>33</v>
      </c>
      <c r="B229" s="158" t="str">
        <f t="shared" si="6"/>
        <v>001</v>
      </c>
      <c r="C229" s="164"/>
      <c r="D229" s="164"/>
      <c r="F229" s="164"/>
      <c r="G229" s="164"/>
      <c r="H229" s="164"/>
      <c r="I229" s="159" t="str">
        <f t="shared" si="7"/>
        <v>V_AR_NUMMER</v>
      </c>
      <c r="J229" s="164"/>
      <c r="K229" s="164"/>
      <c r="L229" s="1" t="str">
        <f>_xlfn.IFNA(INDEX(Grunddaten!$A$1:$R$158,MATCH('MARA_KSSK - Klassenzuordnung'!A229,Grunddaten!$A:$A,0),MATCH('MARA_KSSK - Klassenzuordnung'!I229,Grunddaten!$8:$8,0))&amp;"","")</f>
        <v/>
      </c>
    </row>
    <row r="230" spans="1:12" x14ac:dyDescent="0.4">
      <c r="A230" s="160">
        <f>IFERROR(IF(AND(A223=A224,A224=A225,A225=A226,A226=A227,A227=A228,A228=A229),IF(A229+1&gt;MATCH(0,Input_Lieferant!$B$9:$B$158,-1),"",A229+1),A229),"")</f>
        <v>33</v>
      </c>
      <c r="B230" s="158" t="str">
        <f t="shared" si="6"/>
        <v>001</v>
      </c>
      <c r="C230" s="164"/>
      <c r="D230" s="164"/>
      <c r="F230" s="164"/>
      <c r="G230" s="164"/>
      <c r="H230" s="164"/>
      <c r="I230" s="159" t="str">
        <f t="shared" si="7"/>
        <v>V_VERTEILUNG</v>
      </c>
      <c r="J230" s="164"/>
      <c r="K230" s="164"/>
      <c r="L230" s="1" t="str">
        <f>_xlfn.IFNA(INDEX(Grunddaten!$A$1:$R$158,MATCH('MARA_KSSK - Klassenzuordnung'!A230,Grunddaten!$A:$A,0),MATCH('MARA_KSSK - Klassenzuordnung'!I230,Grunddaten!$8:$8,0))&amp;"","")</f>
        <v/>
      </c>
    </row>
    <row r="231" spans="1:12" x14ac:dyDescent="0.4">
      <c r="A231" s="160">
        <f>IFERROR(IF(AND(A224=A225,A225=A226,A226=A227,A227=A228,A228=A229,A229=A230),IF(A230+1&gt;MATCH(0,Input_Lieferant!$B$9:$B$158,-1),"",A230+1),A230),"")</f>
        <v>33</v>
      </c>
      <c r="B231" s="158" t="str">
        <f t="shared" si="6"/>
        <v>001</v>
      </c>
      <c r="C231" s="164"/>
      <c r="D231" s="164"/>
      <c r="F231" s="164"/>
      <c r="G231" s="164"/>
      <c r="H231" s="164"/>
      <c r="I231" s="159" t="str">
        <f t="shared" si="7"/>
        <v>V_BM_SBM</v>
      </c>
      <c r="J231" s="164"/>
      <c r="K231" s="164"/>
      <c r="L231" s="1" t="str">
        <f>_xlfn.IFNA(INDEX(Grunddaten!$A$1:$R$158,MATCH('MARA_KSSK - Klassenzuordnung'!A231,Grunddaten!$A:$A,0),MATCH('MARA_KSSK - Klassenzuordnung'!I231,Grunddaten!$8:$8,0))&amp;"","")</f>
        <v/>
      </c>
    </row>
    <row r="232" spans="1:12" x14ac:dyDescent="0.4">
      <c r="A232" s="160">
        <f>IFERROR(IF(AND(A225=A226,A226=A227,A227=A228,A228=A229,A229=A230,A230=A231),IF(A231+1&gt;MATCH(0,Input_Lieferant!$B$9:$B$158,-1),"",A231+1),A231),"")</f>
        <v>33</v>
      </c>
      <c r="B232" s="158" t="str">
        <f t="shared" si="6"/>
        <v>001</v>
      </c>
      <c r="C232" s="164"/>
      <c r="D232" s="164"/>
      <c r="F232" s="164"/>
      <c r="G232" s="164"/>
      <c r="H232" s="164"/>
      <c r="I232" s="159" t="str">
        <f t="shared" si="7"/>
        <v>V_EXPORTKONTROLLE</v>
      </c>
      <c r="J232" s="164"/>
      <c r="K232" s="164"/>
      <c r="L232" s="1" t="str">
        <f>IF("X"=_xlfn.IFNA(INDEX(Input_Lieferant!$A$9:$AS$158,MATCH('MARA_KSSK - Klassenzuordnung'!A232,Input_Lieferant!$B$9:$B$158,0),MATCH('MARA_KSSK - Klassenzuordnung'!I232,Input_Lieferant!$8:$8,0))&amp;"",""), "X", "")</f>
        <v/>
      </c>
    </row>
    <row r="233" spans="1:12" x14ac:dyDescent="0.4">
      <c r="A233" s="160">
        <f>IFERROR(IF(AND(A226=A227,A227=A228,A228=A229,A229=A230,A230=A231,A231=A232),IF(A232+1&gt;MATCH(0,Input_Lieferant!$B$9:$B$158,-1),"",A232+1),A232),"")</f>
        <v>34</v>
      </c>
      <c r="B233" s="158" t="str">
        <f t="shared" si="6"/>
        <v>001</v>
      </c>
      <c r="C233" s="164"/>
      <c r="D233" s="164"/>
      <c r="F233" s="164"/>
      <c r="G233" s="164"/>
      <c r="H233" s="164"/>
      <c r="I233" s="159" t="str">
        <f t="shared" si="7"/>
        <v>V_VERTEILUNG_PSD</v>
      </c>
      <c r="J233" s="164"/>
      <c r="K233" s="164"/>
      <c r="L233" s="1" t="str">
        <f>IF("X"=_xlfn.IFNA(INDEX(Grunddaten!$A$1:$R$158,MATCH('MARA_KSSK - Klassenzuordnung'!A233,Grunddaten!$A:$A,0),MATCH('MARA_KSSK - Klassenzuordnung'!I233,Grunddaten!$8:$8,0))&amp;"",""), "X", "")</f>
        <v>X</v>
      </c>
    </row>
    <row r="234" spans="1:12" x14ac:dyDescent="0.4">
      <c r="A234" s="160">
        <f>IFERROR(IF(AND(A227=A228,A228=A229,A229=A230,A230=A231,A231=A232,A232=A233),IF(A233+1&gt;MATCH(0,Input_Lieferant!$B$9:$B$158,-1),"",A233+1),A233),"")</f>
        <v>34</v>
      </c>
      <c r="B234" s="158" t="str">
        <f t="shared" si="6"/>
        <v>001</v>
      </c>
      <c r="C234" s="164"/>
      <c r="D234" s="164"/>
      <c r="F234" s="164"/>
      <c r="G234" s="164"/>
      <c r="H234" s="164"/>
      <c r="I234" s="159" t="str">
        <f t="shared" si="7"/>
        <v>V_VERTEILUNG_RUAG</v>
      </c>
      <c r="J234" s="164"/>
      <c r="K234" s="164"/>
      <c r="L234" s="1" t="str">
        <f>_xlfn.IFNA(INDEX(Grunddaten!$A$1:$R$158,MATCH('MARA_KSSK - Klassenzuordnung'!A234,Grunddaten!$A:$A,0),MATCH('MARA_KSSK - Klassenzuordnung'!I234,Grunddaten!$8:$8,0))&amp;"","")</f>
        <v/>
      </c>
    </row>
    <row r="235" spans="1:12" x14ac:dyDescent="0.4">
      <c r="A235" s="160">
        <f>IFERROR(IF(AND(A228=A229,A229=A230,A230=A231,A231=A232,A232=A233,A233=A234),IF(A234+1&gt;MATCH(0,Input_Lieferant!$B$9:$B$158,-1),"",A234+1),A234),"")</f>
        <v>34</v>
      </c>
      <c r="B235" s="158" t="str">
        <f t="shared" si="6"/>
        <v>001</v>
      </c>
      <c r="C235" s="164"/>
      <c r="D235" s="164"/>
      <c r="F235" s="164"/>
      <c r="G235" s="164"/>
      <c r="H235" s="164"/>
      <c r="I235" s="159" t="str">
        <f t="shared" si="7"/>
        <v>V_ZUSATZDATEN</v>
      </c>
      <c r="J235" s="164"/>
      <c r="K235" s="164"/>
      <c r="L235" s="1" t="str">
        <f>_xlfn.IFNA(INDEX(Grunddaten!$A$1:$R$158,MATCH('MARA_KSSK - Klassenzuordnung'!A235,Grunddaten!$A:$A,0),MATCH('MARA_KSSK - Klassenzuordnung'!I235,Grunddaten!$8:$8,0))&amp;"","")</f>
        <v/>
      </c>
    </row>
    <row r="236" spans="1:12" x14ac:dyDescent="0.4">
      <c r="A236" s="160">
        <f>IFERROR(IF(AND(A229=A230,A230=A231,A231=A232,A232=A233,A233=A234,A234=A235),IF(A235+1&gt;MATCH(0,Input_Lieferant!$B$9:$B$158,-1),"",A235+1),A235),"")</f>
        <v>34</v>
      </c>
      <c r="B236" s="158" t="str">
        <f t="shared" si="6"/>
        <v>001</v>
      </c>
      <c r="C236" s="164"/>
      <c r="D236" s="164"/>
      <c r="F236" s="164"/>
      <c r="G236" s="164"/>
      <c r="H236" s="164"/>
      <c r="I236" s="159" t="str">
        <f t="shared" si="7"/>
        <v>V_AR_NUMMER</v>
      </c>
      <c r="J236" s="164"/>
      <c r="K236" s="164"/>
      <c r="L236" s="1" t="str">
        <f>_xlfn.IFNA(INDEX(Grunddaten!$A$1:$R$158,MATCH('MARA_KSSK - Klassenzuordnung'!A236,Grunddaten!$A:$A,0),MATCH('MARA_KSSK - Klassenzuordnung'!I236,Grunddaten!$8:$8,0))&amp;"","")</f>
        <v/>
      </c>
    </row>
    <row r="237" spans="1:12" x14ac:dyDescent="0.4">
      <c r="A237" s="160">
        <f>IFERROR(IF(AND(A230=A231,A231=A232,A232=A233,A233=A234,A234=A235,A235=A236),IF(A236+1&gt;MATCH(0,Input_Lieferant!$B$9:$B$158,-1),"",A236+1),A236),"")</f>
        <v>34</v>
      </c>
      <c r="B237" s="158" t="str">
        <f t="shared" si="6"/>
        <v>001</v>
      </c>
      <c r="C237" s="164"/>
      <c r="D237" s="164"/>
      <c r="F237" s="164"/>
      <c r="G237" s="164"/>
      <c r="H237" s="164"/>
      <c r="I237" s="159" t="str">
        <f t="shared" si="7"/>
        <v>V_VERTEILUNG</v>
      </c>
      <c r="J237" s="164"/>
      <c r="K237" s="164"/>
      <c r="L237" s="1" t="str">
        <f>_xlfn.IFNA(INDEX(Grunddaten!$A$1:$R$158,MATCH('MARA_KSSK - Klassenzuordnung'!A237,Grunddaten!$A:$A,0),MATCH('MARA_KSSK - Klassenzuordnung'!I237,Grunddaten!$8:$8,0))&amp;"","")</f>
        <v/>
      </c>
    </row>
    <row r="238" spans="1:12" x14ac:dyDescent="0.4">
      <c r="A238" s="160">
        <f>IFERROR(IF(AND(A231=A232,A232=A233,A233=A234,A234=A235,A235=A236,A236=A237),IF(A237+1&gt;MATCH(0,Input_Lieferant!$B$9:$B$158,-1),"",A237+1),A237),"")</f>
        <v>34</v>
      </c>
      <c r="B238" s="158" t="str">
        <f t="shared" si="6"/>
        <v>001</v>
      </c>
      <c r="C238" s="164"/>
      <c r="D238" s="164"/>
      <c r="F238" s="164"/>
      <c r="G238" s="164"/>
      <c r="H238" s="164"/>
      <c r="I238" s="159" t="str">
        <f t="shared" si="7"/>
        <v>V_BM_SBM</v>
      </c>
      <c r="J238" s="164"/>
      <c r="K238" s="164"/>
      <c r="L238" s="1" t="str">
        <f>_xlfn.IFNA(INDEX(Grunddaten!$A$1:$R$158,MATCH('MARA_KSSK - Klassenzuordnung'!A238,Grunddaten!$A:$A,0),MATCH('MARA_KSSK - Klassenzuordnung'!I238,Grunddaten!$8:$8,0))&amp;"","")</f>
        <v/>
      </c>
    </row>
    <row r="239" spans="1:12" x14ac:dyDescent="0.4">
      <c r="A239" s="160">
        <f>IFERROR(IF(AND(A232=A233,A233=A234,A234=A235,A235=A236,A236=A237,A237=A238),IF(A238+1&gt;MATCH(0,Input_Lieferant!$B$9:$B$158,-1),"",A238+1),A238),"")</f>
        <v>34</v>
      </c>
      <c r="B239" s="158" t="str">
        <f t="shared" si="6"/>
        <v>001</v>
      </c>
      <c r="C239" s="164"/>
      <c r="D239" s="164"/>
      <c r="F239" s="164"/>
      <c r="G239" s="164"/>
      <c r="H239" s="164"/>
      <c r="I239" s="159" t="str">
        <f t="shared" si="7"/>
        <v>V_EXPORTKONTROLLE</v>
      </c>
      <c r="J239" s="164"/>
      <c r="K239" s="164"/>
      <c r="L239" s="1" t="str">
        <f>IF("X"=_xlfn.IFNA(INDEX(Input_Lieferant!$A$9:$AS$158,MATCH('MARA_KSSK - Klassenzuordnung'!A239,Input_Lieferant!$B$9:$B$158,0),MATCH('MARA_KSSK - Klassenzuordnung'!I239,Input_Lieferant!$8:$8,0))&amp;"",""), "X", "")</f>
        <v/>
      </c>
    </row>
    <row r="240" spans="1:12" x14ac:dyDescent="0.4">
      <c r="A240" s="160">
        <f>IFERROR(IF(AND(A233=A234,A234=A235,A235=A236,A236=A237,A237=A238,A238=A239),IF(A239+1&gt;MATCH(0,Input_Lieferant!$B$9:$B$158,-1),"",A239+1),A239),"")</f>
        <v>35</v>
      </c>
      <c r="B240" s="158" t="str">
        <f t="shared" si="6"/>
        <v>001</v>
      </c>
      <c r="C240" s="164"/>
      <c r="D240" s="164"/>
      <c r="F240" s="164"/>
      <c r="G240" s="164"/>
      <c r="H240" s="164"/>
      <c r="I240" s="159" t="str">
        <f t="shared" si="7"/>
        <v>V_VERTEILUNG_PSD</v>
      </c>
      <c r="J240" s="164"/>
      <c r="K240" s="164"/>
      <c r="L240" s="1" t="str">
        <f>IF("X"=_xlfn.IFNA(INDEX(Grunddaten!$A$1:$R$158,MATCH('MARA_KSSK - Klassenzuordnung'!A240,Grunddaten!$A:$A,0),MATCH('MARA_KSSK - Klassenzuordnung'!I240,Grunddaten!$8:$8,0))&amp;"",""), "X", "")</f>
        <v>X</v>
      </c>
    </row>
    <row r="241" spans="1:12" x14ac:dyDescent="0.4">
      <c r="A241" s="160">
        <f>IFERROR(IF(AND(A234=A235,A235=A236,A236=A237,A237=A238,A238=A239,A239=A240),IF(A240+1&gt;MATCH(0,Input_Lieferant!$B$9:$B$158,-1),"",A240+1),A240),"")</f>
        <v>35</v>
      </c>
      <c r="B241" s="158" t="str">
        <f t="shared" si="6"/>
        <v>001</v>
      </c>
      <c r="C241" s="164"/>
      <c r="D241" s="164"/>
      <c r="F241" s="164"/>
      <c r="G241" s="164"/>
      <c r="H241" s="164"/>
      <c r="I241" s="159" t="str">
        <f t="shared" si="7"/>
        <v>V_VERTEILUNG_RUAG</v>
      </c>
      <c r="J241" s="164"/>
      <c r="K241" s="164"/>
      <c r="L241" s="1" t="str">
        <f>_xlfn.IFNA(INDEX(Grunddaten!$A$1:$R$158,MATCH('MARA_KSSK - Klassenzuordnung'!A241,Grunddaten!$A:$A,0),MATCH('MARA_KSSK - Klassenzuordnung'!I241,Grunddaten!$8:$8,0))&amp;"","")</f>
        <v/>
      </c>
    </row>
    <row r="242" spans="1:12" x14ac:dyDescent="0.4">
      <c r="A242" s="160">
        <f>IFERROR(IF(AND(A235=A236,A236=A237,A237=A238,A238=A239,A239=A240,A240=A241),IF(A241+1&gt;MATCH(0,Input_Lieferant!$B$9:$B$158,-1),"",A241+1),A241),"")</f>
        <v>35</v>
      </c>
      <c r="B242" s="158" t="str">
        <f t="shared" si="6"/>
        <v>001</v>
      </c>
      <c r="C242" s="164"/>
      <c r="D242" s="164"/>
      <c r="F242" s="164"/>
      <c r="G242" s="164"/>
      <c r="H242" s="164"/>
      <c r="I242" s="159" t="str">
        <f t="shared" si="7"/>
        <v>V_ZUSATZDATEN</v>
      </c>
      <c r="J242" s="164"/>
      <c r="K242" s="164"/>
      <c r="L242" s="1" t="str">
        <f>_xlfn.IFNA(INDEX(Grunddaten!$A$1:$R$158,MATCH('MARA_KSSK - Klassenzuordnung'!A242,Grunddaten!$A:$A,0),MATCH('MARA_KSSK - Klassenzuordnung'!I242,Grunddaten!$8:$8,0))&amp;"","")</f>
        <v/>
      </c>
    </row>
    <row r="243" spans="1:12" x14ac:dyDescent="0.4">
      <c r="A243" s="160">
        <f>IFERROR(IF(AND(A236=A237,A237=A238,A238=A239,A239=A240,A240=A241,A241=A242),IF(A242+1&gt;MATCH(0,Input_Lieferant!$B$9:$B$158,-1),"",A242+1),A242),"")</f>
        <v>35</v>
      </c>
      <c r="B243" s="158" t="str">
        <f t="shared" si="6"/>
        <v>001</v>
      </c>
      <c r="C243" s="164"/>
      <c r="D243" s="164"/>
      <c r="F243" s="164"/>
      <c r="G243" s="164"/>
      <c r="H243" s="164"/>
      <c r="I243" s="159" t="str">
        <f t="shared" si="7"/>
        <v>V_AR_NUMMER</v>
      </c>
      <c r="J243" s="164"/>
      <c r="K243" s="164"/>
      <c r="L243" s="1" t="str">
        <f>_xlfn.IFNA(INDEX(Grunddaten!$A$1:$R$158,MATCH('MARA_KSSK - Klassenzuordnung'!A243,Grunddaten!$A:$A,0),MATCH('MARA_KSSK - Klassenzuordnung'!I243,Grunddaten!$8:$8,0))&amp;"","")</f>
        <v/>
      </c>
    </row>
    <row r="244" spans="1:12" x14ac:dyDescent="0.4">
      <c r="A244" s="160">
        <f>IFERROR(IF(AND(A237=A238,A238=A239,A239=A240,A240=A241,A241=A242,A242=A243),IF(A243+1&gt;MATCH(0,Input_Lieferant!$B$9:$B$158,-1),"",A243+1),A243),"")</f>
        <v>35</v>
      </c>
      <c r="B244" s="158" t="str">
        <f t="shared" si="6"/>
        <v>001</v>
      </c>
      <c r="C244" s="164"/>
      <c r="D244" s="164"/>
      <c r="F244" s="164"/>
      <c r="G244" s="164"/>
      <c r="H244" s="164"/>
      <c r="I244" s="159" t="str">
        <f t="shared" si="7"/>
        <v>V_VERTEILUNG</v>
      </c>
      <c r="J244" s="164"/>
      <c r="K244" s="164"/>
      <c r="L244" s="1" t="str">
        <f>_xlfn.IFNA(INDEX(Grunddaten!$A$1:$R$158,MATCH('MARA_KSSK - Klassenzuordnung'!A244,Grunddaten!$A:$A,0),MATCH('MARA_KSSK - Klassenzuordnung'!I244,Grunddaten!$8:$8,0))&amp;"","")</f>
        <v/>
      </c>
    </row>
    <row r="245" spans="1:12" x14ac:dyDescent="0.4">
      <c r="A245" s="160">
        <f>IFERROR(IF(AND(A238=A239,A239=A240,A240=A241,A241=A242,A242=A243,A243=A244),IF(A244+1&gt;MATCH(0,Input_Lieferant!$B$9:$B$158,-1),"",A244+1),A244),"")</f>
        <v>35</v>
      </c>
      <c r="B245" s="158" t="str">
        <f t="shared" si="6"/>
        <v>001</v>
      </c>
      <c r="C245" s="164"/>
      <c r="D245" s="164"/>
      <c r="F245" s="164"/>
      <c r="G245" s="164"/>
      <c r="H245" s="164"/>
      <c r="I245" s="159" t="str">
        <f t="shared" si="7"/>
        <v>V_BM_SBM</v>
      </c>
      <c r="J245" s="164"/>
      <c r="K245" s="164"/>
      <c r="L245" s="1" t="str">
        <f>_xlfn.IFNA(INDEX(Grunddaten!$A$1:$R$158,MATCH('MARA_KSSK - Klassenzuordnung'!A245,Grunddaten!$A:$A,0),MATCH('MARA_KSSK - Klassenzuordnung'!I245,Grunddaten!$8:$8,0))&amp;"","")</f>
        <v/>
      </c>
    </row>
    <row r="246" spans="1:12" x14ac:dyDescent="0.4">
      <c r="A246" s="160">
        <f>IFERROR(IF(AND(A239=A240,A240=A241,A241=A242,A242=A243,A243=A244,A244=A245),IF(A245+1&gt;MATCH(0,Input_Lieferant!$B$9:$B$158,-1),"",A245+1),A245),"")</f>
        <v>35</v>
      </c>
      <c r="B246" s="158" t="str">
        <f t="shared" si="6"/>
        <v>001</v>
      </c>
      <c r="C246" s="164"/>
      <c r="D246" s="164"/>
      <c r="F246" s="164"/>
      <c r="G246" s="164"/>
      <c r="H246" s="164"/>
      <c r="I246" s="159" t="str">
        <f t="shared" si="7"/>
        <v>V_EXPORTKONTROLLE</v>
      </c>
      <c r="J246" s="164"/>
      <c r="K246" s="164"/>
      <c r="L246" s="1" t="str">
        <f>IF("X"=_xlfn.IFNA(INDEX(Input_Lieferant!$A$9:$AS$158,MATCH('MARA_KSSK - Klassenzuordnung'!A246,Input_Lieferant!$B$9:$B$158,0),MATCH('MARA_KSSK - Klassenzuordnung'!I246,Input_Lieferant!$8:$8,0))&amp;"",""), "X", "")</f>
        <v/>
      </c>
    </row>
    <row r="247" spans="1:12" x14ac:dyDescent="0.4">
      <c r="A247" s="160">
        <f>IFERROR(IF(AND(A240=A241,A241=A242,A242=A243,A243=A244,A244=A245,A245=A246),IF(A246+1&gt;MATCH(0,Input_Lieferant!$B$9:$B$158,-1),"",A246+1),A246),"")</f>
        <v>36</v>
      </c>
      <c r="B247" s="158" t="str">
        <f t="shared" si="6"/>
        <v>001</v>
      </c>
      <c r="C247" s="164"/>
      <c r="D247" s="164"/>
      <c r="F247" s="164"/>
      <c r="G247" s="164"/>
      <c r="H247" s="164"/>
      <c r="I247" s="159" t="str">
        <f t="shared" si="7"/>
        <v>V_VERTEILUNG_PSD</v>
      </c>
      <c r="J247" s="164"/>
      <c r="K247" s="164"/>
      <c r="L247" s="1" t="str">
        <f>IF("X"=_xlfn.IFNA(INDEX(Grunddaten!$A$1:$R$158,MATCH('MARA_KSSK - Klassenzuordnung'!A247,Grunddaten!$A:$A,0),MATCH('MARA_KSSK - Klassenzuordnung'!I247,Grunddaten!$8:$8,0))&amp;"",""), "X", "")</f>
        <v>X</v>
      </c>
    </row>
    <row r="248" spans="1:12" x14ac:dyDescent="0.4">
      <c r="A248" s="160">
        <f>IFERROR(IF(AND(A241=A242,A242=A243,A243=A244,A244=A245,A245=A246,A246=A247),IF(A247+1&gt;MATCH(0,Input_Lieferant!$B$9:$B$158,-1),"",A247+1),A247),"")</f>
        <v>36</v>
      </c>
      <c r="B248" s="158" t="str">
        <f t="shared" si="6"/>
        <v>001</v>
      </c>
      <c r="C248" s="164"/>
      <c r="D248" s="164"/>
      <c r="F248" s="164"/>
      <c r="G248" s="164"/>
      <c r="H248" s="164"/>
      <c r="I248" s="159" t="str">
        <f t="shared" si="7"/>
        <v>V_VERTEILUNG_RUAG</v>
      </c>
      <c r="J248" s="164"/>
      <c r="K248" s="164"/>
      <c r="L248" s="1" t="str">
        <f>_xlfn.IFNA(INDEX(Grunddaten!$A$1:$R$158,MATCH('MARA_KSSK - Klassenzuordnung'!A248,Grunddaten!$A:$A,0),MATCH('MARA_KSSK - Klassenzuordnung'!I248,Grunddaten!$8:$8,0))&amp;"","")</f>
        <v/>
      </c>
    </row>
    <row r="249" spans="1:12" x14ac:dyDescent="0.4">
      <c r="A249" s="160">
        <f>IFERROR(IF(AND(A242=A243,A243=A244,A244=A245,A245=A246,A246=A247,A247=A248),IF(A248+1&gt;MATCH(0,Input_Lieferant!$B$9:$B$158,-1),"",A248+1),A248),"")</f>
        <v>36</v>
      </c>
      <c r="B249" s="158" t="str">
        <f t="shared" si="6"/>
        <v>001</v>
      </c>
      <c r="C249" s="164"/>
      <c r="D249" s="164"/>
      <c r="F249" s="164"/>
      <c r="G249" s="164"/>
      <c r="H249" s="164"/>
      <c r="I249" s="159" t="str">
        <f t="shared" si="7"/>
        <v>V_ZUSATZDATEN</v>
      </c>
      <c r="J249" s="164"/>
      <c r="K249" s="164"/>
      <c r="L249" s="1" t="str">
        <f>_xlfn.IFNA(INDEX(Grunddaten!$A$1:$R$158,MATCH('MARA_KSSK - Klassenzuordnung'!A249,Grunddaten!$A:$A,0),MATCH('MARA_KSSK - Klassenzuordnung'!I249,Grunddaten!$8:$8,0))&amp;"","")</f>
        <v/>
      </c>
    </row>
    <row r="250" spans="1:12" x14ac:dyDescent="0.4">
      <c r="A250" s="160">
        <f>IFERROR(IF(AND(A243=A244,A244=A245,A245=A246,A246=A247,A247=A248,A248=A249),IF(A249+1&gt;MATCH(0,Input_Lieferant!$B$9:$B$158,-1),"",A249+1),A249),"")</f>
        <v>36</v>
      </c>
      <c r="B250" s="158" t="str">
        <f t="shared" si="6"/>
        <v>001</v>
      </c>
      <c r="C250" s="164"/>
      <c r="D250" s="164"/>
      <c r="F250" s="164"/>
      <c r="G250" s="164"/>
      <c r="H250" s="164"/>
      <c r="I250" s="159" t="str">
        <f t="shared" si="7"/>
        <v>V_AR_NUMMER</v>
      </c>
      <c r="J250" s="164"/>
      <c r="K250" s="164"/>
      <c r="L250" s="1" t="str">
        <f>_xlfn.IFNA(INDEX(Grunddaten!$A$1:$R$158,MATCH('MARA_KSSK - Klassenzuordnung'!A250,Grunddaten!$A:$A,0),MATCH('MARA_KSSK - Klassenzuordnung'!I250,Grunddaten!$8:$8,0))&amp;"","")</f>
        <v/>
      </c>
    </row>
    <row r="251" spans="1:12" x14ac:dyDescent="0.4">
      <c r="A251" s="160">
        <f>IFERROR(IF(AND(A244=A245,A245=A246,A246=A247,A247=A248,A248=A249,A249=A250),IF(A250+1&gt;MATCH(0,Input_Lieferant!$B$9:$B$158,-1),"",A250+1),A250),"")</f>
        <v>36</v>
      </c>
      <c r="B251" s="158" t="str">
        <f t="shared" si="6"/>
        <v>001</v>
      </c>
      <c r="C251" s="164"/>
      <c r="D251" s="164"/>
      <c r="F251" s="164"/>
      <c r="G251" s="164"/>
      <c r="H251" s="164"/>
      <c r="I251" s="159" t="str">
        <f t="shared" si="7"/>
        <v>V_VERTEILUNG</v>
      </c>
      <c r="J251" s="164"/>
      <c r="K251" s="164"/>
      <c r="L251" s="1" t="str">
        <f>_xlfn.IFNA(INDEX(Grunddaten!$A$1:$R$158,MATCH('MARA_KSSK - Klassenzuordnung'!A251,Grunddaten!$A:$A,0),MATCH('MARA_KSSK - Klassenzuordnung'!I251,Grunddaten!$8:$8,0))&amp;"","")</f>
        <v/>
      </c>
    </row>
    <row r="252" spans="1:12" x14ac:dyDescent="0.4">
      <c r="A252" s="160">
        <f>IFERROR(IF(AND(A245=A246,A246=A247,A247=A248,A248=A249,A249=A250,A250=A251),IF(A251+1&gt;MATCH(0,Input_Lieferant!$B$9:$B$158,-1),"",A251+1),A251),"")</f>
        <v>36</v>
      </c>
      <c r="B252" s="158" t="str">
        <f t="shared" si="6"/>
        <v>001</v>
      </c>
      <c r="C252" s="164"/>
      <c r="D252" s="164"/>
      <c r="F252" s="164"/>
      <c r="G252" s="164"/>
      <c r="H252" s="164"/>
      <c r="I252" s="159" t="str">
        <f t="shared" si="7"/>
        <v>V_BM_SBM</v>
      </c>
      <c r="J252" s="164"/>
      <c r="K252" s="164"/>
      <c r="L252" s="1" t="str">
        <f>_xlfn.IFNA(INDEX(Grunddaten!$A$1:$R$158,MATCH('MARA_KSSK - Klassenzuordnung'!A252,Grunddaten!$A:$A,0),MATCH('MARA_KSSK - Klassenzuordnung'!I252,Grunddaten!$8:$8,0))&amp;"","")</f>
        <v/>
      </c>
    </row>
    <row r="253" spans="1:12" x14ac:dyDescent="0.4">
      <c r="A253" s="160">
        <f>IFERROR(IF(AND(A246=A247,A247=A248,A248=A249,A249=A250,A250=A251,A251=A252),IF(A252+1&gt;MATCH(0,Input_Lieferant!$B$9:$B$158,-1),"",A252+1),A252),"")</f>
        <v>36</v>
      </c>
      <c r="B253" s="158" t="str">
        <f t="shared" si="6"/>
        <v>001</v>
      </c>
      <c r="C253" s="164"/>
      <c r="D253" s="164"/>
      <c r="F253" s="164"/>
      <c r="G253" s="164"/>
      <c r="H253" s="164"/>
      <c r="I253" s="159" t="str">
        <f t="shared" si="7"/>
        <v>V_EXPORTKONTROLLE</v>
      </c>
      <c r="J253" s="164"/>
      <c r="K253" s="164"/>
      <c r="L253" s="1" t="str">
        <f>IF("X"=_xlfn.IFNA(INDEX(Input_Lieferant!$A$9:$AS$158,MATCH('MARA_KSSK - Klassenzuordnung'!A253,Input_Lieferant!$B$9:$B$158,0),MATCH('MARA_KSSK - Klassenzuordnung'!I253,Input_Lieferant!$8:$8,0))&amp;"",""), "X", "")</f>
        <v/>
      </c>
    </row>
    <row r="254" spans="1:12" x14ac:dyDescent="0.4">
      <c r="A254" s="160">
        <f>IFERROR(IF(AND(A247=A248,A248=A249,A249=A250,A250=A251,A251=A252,A252=A253),IF(A253+1&gt;MATCH(0,Input_Lieferant!$B$9:$B$158,-1),"",A253+1),A253),"")</f>
        <v>37</v>
      </c>
      <c r="B254" s="158" t="str">
        <f t="shared" si="6"/>
        <v>001</v>
      </c>
      <c r="C254" s="164"/>
      <c r="D254" s="164"/>
      <c r="F254" s="164"/>
      <c r="G254" s="164"/>
      <c r="H254" s="164"/>
      <c r="I254" s="159" t="str">
        <f t="shared" si="7"/>
        <v>V_VERTEILUNG_PSD</v>
      </c>
      <c r="J254" s="164"/>
      <c r="K254" s="164"/>
      <c r="L254" s="1" t="str">
        <f>IF("X"=_xlfn.IFNA(INDEX(Grunddaten!$A$1:$R$158,MATCH('MARA_KSSK - Klassenzuordnung'!A254,Grunddaten!$A:$A,0),MATCH('MARA_KSSK - Klassenzuordnung'!I254,Grunddaten!$8:$8,0))&amp;"",""), "X", "")</f>
        <v>X</v>
      </c>
    </row>
    <row r="255" spans="1:12" x14ac:dyDescent="0.4">
      <c r="A255" s="160">
        <f>IFERROR(IF(AND(A248=A249,A249=A250,A250=A251,A251=A252,A252=A253,A253=A254),IF(A254+1&gt;MATCH(0,Input_Lieferant!$B$9:$B$158,-1),"",A254+1),A254),"")</f>
        <v>37</v>
      </c>
      <c r="B255" s="158" t="str">
        <f t="shared" si="6"/>
        <v>001</v>
      </c>
      <c r="C255" s="164"/>
      <c r="D255" s="164"/>
      <c r="F255" s="164"/>
      <c r="G255" s="164"/>
      <c r="H255" s="164"/>
      <c r="I255" s="159" t="str">
        <f t="shared" si="7"/>
        <v>V_VERTEILUNG_RUAG</v>
      </c>
      <c r="J255" s="164"/>
      <c r="K255" s="164"/>
      <c r="L255" s="1" t="str">
        <f>_xlfn.IFNA(INDEX(Grunddaten!$A$1:$R$158,MATCH('MARA_KSSK - Klassenzuordnung'!A255,Grunddaten!$A:$A,0),MATCH('MARA_KSSK - Klassenzuordnung'!I255,Grunddaten!$8:$8,0))&amp;"","")</f>
        <v/>
      </c>
    </row>
    <row r="256" spans="1:12" x14ac:dyDescent="0.4">
      <c r="A256" s="160">
        <f>IFERROR(IF(AND(A249=A250,A250=A251,A251=A252,A252=A253,A253=A254,A254=A255),IF(A255+1&gt;MATCH(0,Input_Lieferant!$B$9:$B$158,-1),"",A255+1),A255),"")</f>
        <v>37</v>
      </c>
      <c r="B256" s="158" t="str">
        <f t="shared" si="6"/>
        <v>001</v>
      </c>
      <c r="C256" s="164"/>
      <c r="D256" s="164"/>
      <c r="F256" s="164"/>
      <c r="G256" s="164"/>
      <c r="H256" s="164"/>
      <c r="I256" s="159" t="str">
        <f t="shared" si="7"/>
        <v>V_ZUSATZDATEN</v>
      </c>
      <c r="J256" s="164"/>
      <c r="K256" s="164"/>
      <c r="L256" s="1" t="str">
        <f>_xlfn.IFNA(INDEX(Grunddaten!$A$1:$R$158,MATCH('MARA_KSSK - Klassenzuordnung'!A256,Grunddaten!$A:$A,0),MATCH('MARA_KSSK - Klassenzuordnung'!I256,Grunddaten!$8:$8,0))&amp;"","")</f>
        <v/>
      </c>
    </row>
    <row r="257" spans="1:12" x14ac:dyDescent="0.4">
      <c r="A257" s="160">
        <f>IFERROR(IF(AND(A250=A251,A251=A252,A252=A253,A253=A254,A254=A255,A255=A256),IF(A256+1&gt;MATCH(0,Input_Lieferant!$B$9:$B$158,-1),"",A256+1),A256),"")</f>
        <v>37</v>
      </c>
      <c r="B257" s="158" t="str">
        <f t="shared" si="6"/>
        <v>001</v>
      </c>
      <c r="C257" s="164"/>
      <c r="D257" s="164"/>
      <c r="F257" s="164"/>
      <c r="G257" s="164"/>
      <c r="H257" s="164"/>
      <c r="I257" s="159" t="str">
        <f t="shared" si="7"/>
        <v>V_AR_NUMMER</v>
      </c>
      <c r="J257" s="164"/>
      <c r="K257" s="164"/>
      <c r="L257" s="1" t="str">
        <f>_xlfn.IFNA(INDEX(Grunddaten!$A$1:$R$158,MATCH('MARA_KSSK - Klassenzuordnung'!A257,Grunddaten!$A:$A,0),MATCH('MARA_KSSK - Klassenzuordnung'!I257,Grunddaten!$8:$8,0))&amp;"","")</f>
        <v/>
      </c>
    </row>
    <row r="258" spans="1:12" x14ac:dyDescent="0.4">
      <c r="A258" s="160">
        <f>IFERROR(IF(AND(A251=A252,A252=A253,A253=A254,A254=A255,A255=A256,A256=A257),IF(A257+1&gt;MATCH(0,Input_Lieferant!$B$9:$B$158,-1),"",A257+1),A257),"")</f>
        <v>37</v>
      </c>
      <c r="B258" s="158" t="str">
        <f t="shared" ref="B258:B321" si="8">IF(A258="","","001")</f>
        <v>001</v>
      </c>
      <c r="C258" s="164"/>
      <c r="D258" s="164"/>
      <c r="F258" s="164"/>
      <c r="G258" s="164"/>
      <c r="H258" s="164"/>
      <c r="I258" s="159" t="str">
        <f t="shared" si="7"/>
        <v>V_VERTEILUNG</v>
      </c>
      <c r="J258" s="164"/>
      <c r="K258" s="164"/>
      <c r="L258" s="1" t="str">
        <f>_xlfn.IFNA(INDEX(Grunddaten!$A$1:$R$158,MATCH('MARA_KSSK - Klassenzuordnung'!A258,Grunddaten!$A:$A,0),MATCH('MARA_KSSK - Klassenzuordnung'!I258,Grunddaten!$8:$8,0))&amp;"","")</f>
        <v/>
      </c>
    </row>
    <row r="259" spans="1:12" x14ac:dyDescent="0.4">
      <c r="A259" s="160">
        <f>IFERROR(IF(AND(A252=A253,A253=A254,A254=A255,A255=A256,A256=A257,A257=A258),IF(A258+1&gt;MATCH(0,Input_Lieferant!$B$9:$B$158,-1),"",A258+1),A258),"")</f>
        <v>37</v>
      </c>
      <c r="B259" s="158" t="str">
        <f t="shared" si="8"/>
        <v>001</v>
      </c>
      <c r="C259" s="164"/>
      <c r="D259" s="164"/>
      <c r="F259" s="164"/>
      <c r="G259" s="164"/>
      <c r="H259" s="164"/>
      <c r="I259" s="159" t="str">
        <f t="shared" si="7"/>
        <v>V_BM_SBM</v>
      </c>
      <c r="J259" s="164"/>
      <c r="K259" s="164"/>
      <c r="L259" s="1" t="str">
        <f>_xlfn.IFNA(INDEX(Grunddaten!$A$1:$R$158,MATCH('MARA_KSSK - Klassenzuordnung'!A259,Grunddaten!$A:$A,0),MATCH('MARA_KSSK - Klassenzuordnung'!I259,Grunddaten!$8:$8,0))&amp;"","")</f>
        <v/>
      </c>
    </row>
    <row r="260" spans="1:12" x14ac:dyDescent="0.4">
      <c r="A260" s="160">
        <f>IFERROR(IF(AND(A253=A254,A254=A255,A255=A256,A256=A257,A257=A258,A258=A259),IF(A259+1&gt;MATCH(0,Input_Lieferant!$B$9:$B$158,-1),"",A259+1),A259),"")</f>
        <v>37</v>
      </c>
      <c r="B260" s="158" t="str">
        <f t="shared" si="8"/>
        <v>001</v>
      </c>
      <c r="C260" s="164"/>
      <c r="D260" s="164"/>
      <c r="F260" s="164"/>
      <c r="G260" s="164"/>
      <c r="H260" s="164"/>
      <c r="I260" s="159" t="str">
        <f t="shared" si="7"/>
        <v>V_EXPORTKONTROLLE</v>
      </c>
      <c r="J260" s="164"/>
      <c r="K260" s="164"/>
      <c r="L260" s="1" t="str">
        <f>IF("X"=_xlfn.IFNA(INDEX(Input_Lieferant!$A$9:$AS$158,MATCH('MARA_KSSK - Klassenzuordnung'!A260,Input_Lieferant!$B$9:$B$158,0),MATCH('MARA_KSSK - Klassenzuordnung'!I260,Input_Lieferant!$8:$8,0))&amp;"",""), "X", "")</f>
        <v/>
      </c>
    </row>
    <row r="261" spans="1:12" x14ac:dyDescent="0.4">
      <c r="A261" s="160">
        <f>IFERROR(IF(AND(A254=A255,A255=A256,A256=A257,A257=A258,A258=A259,A259=A260),IF(A260+1&gt;MATCH(0,Input_Lieferant!$B$9:$B$158,-1),"",A260+1),A260),"")</f>
        <v>38</v>
      </c>
      <c r="B261" s="158" t="str">
        <f t="shared" si="8"/>
        <v>001</v>
      </c>
      <c r="C261" s="164"/>
      <c r="D261" s="164"/>
      <c r="F261" s="164"/>
      <c r="G261" s="164"/>
      <c r="H261" s="164"/>
      <c r="I261" s="159" t="str">
        <f t="shared" si="7"/>
        <v>V_VERTEILUNG_PSD</v>
      </c>
      <c r="J261" s="164"/>
      <c r="K261" s="164"/>
      <c r="L261" s="1" t="str">
        <f>IF("X"=_xlfn.IFNA(INDEX(Grunddaten!$A$1:$R$158,MATCH('MARA_KSSK - Klassenzuordnung'!A261,Grunddaten!$A:$A,0),MATCH('MARA_KSSK - Klassenzuordnung'!I261,Grunddaten!$8:$8,0))&amp;"",""), "X", "")</f>
        <v>X</v>
      </c>
    </row>
    <row r="262" spans="1:12" x14ac:dyDescent="0.4">
      <c r="A262" s="160">
        <f>IFERROR(IF(AND(A255=A256,A256=A257,A257=A258,A258=A259,A259=A260,A260=A261),IF(A261+1&gt;MATCH(0,Input_Lieferant!$B$9:$B$158,-1),"",A261+1),A261),"")</f>
        <v>38</v>
      </c>
      <c r="B262" s="158" t="str">
        <f t="shared" si="8"/>
        <v>001</v>
      </c>
      <c r="C262" s="164"/>
      <c r="D262" s="164"/>
      <c r="F262" s="164"/>
      <c r="G262" s="164"/>
      <c r="H262" s="164"/>
      <c r="I262" s="159" t="str">
        <f t="shared" si="7"/>
        <v>V_VERTEILUNG_RUAG</v>
      </c>
      <c r="J262" s="164"/>
      <c r="K262" s="164"/>
      <c r="L262" s="1" t="str">
        <f>_xlfn.IFNA(INDEX(Grunddaten!$A$1:$R$158,MATCH('MARA_KSSK - Klassenzuordnung'!A262,Grunddaten!$A:$A,0),MATCH('MARA_KSSK - Klassenzuordnung'!I262,Grunddaten!$8:$8,0))&amp;"","")</f>
        <v/>
      </c>
    </row>
    <row r="263" spans="1:12" x14ac:dyDescent="0.4">
      <c r="A263" s="160">
        <f>IFERROR(IF(AND(A256=A257,A257=A258,A258=A259,A259=A260,A260=A261,A261=A262),IF(A262+1&gt;MATCH(0,Input_Lieferant!$B$9:$B$158,-1),"",A262+1),A262),"")</f>
        <v>38</v>
      </c>
      <c r="B263" s="158" t="str">
        <f t="shared" si="8"/>
        <v>001</v>
      </c>
      <c r="C263" s="164"/>
      <c r="D263" s="164"/>
      <c r="F263" s="164"/>
      <c r="G263" s="164"/>
      <c r="H263" s="164"/>
      <c r="I263" s="159" t="str">
        <f t="shared" si="7"/>
        <v>V_ZUSATZDATEN</v>
      </c>
      <c r="J263" s="164"/>
      <c r="K263" s="164"/>
      <c r="L263" s="1" t="str">
        <f>_xlfn.IFNA(INDEX(Grunddaten!$A$1:$R$158,MATCH('MARA_KSSK - Klassenzuordnung'!A263,Grunddaten!$A:$A,0),MATCH('MARA_KSSK - Klassenzuordnung'!I263,Grunddaten!$8:$8,0))&amp;"","")</f>
        <v/>
      </c>
    </row>
    <row r="264" spans="1:12" x14ac:dyDescent="0.4">
      <c r="A264" s="160">
        <f>IFERROR(IF(AND(A257=A258,A258=A259,A259=A260,A260=A261,A261=A262,A262=A263),IF(A263+1&gt;MATCH(0,Input_Lieferant!$B$9:$B$158,-1),"",A263+1),A263),"")</f>
        <v>38</v>
      </c>
      <c r="B264" s="158" t="str">
        <f t="shared" si="8"/>
        <v>001</v>
      </c>
      <c r="C264" s="164"/>
      <c r="D264" s="164"/>
      <c r="F264" s="164"/>
      <c r="G264" s="164"/>
      <c r="H264" s="164"/>
      <c r="I264" s="159" t="str">
        <f t="shared" si="7"/>
        <v>V_AR_NUMMER</v>
      </c>
      <c r="J264" s="164"/>
      <c r="K264" s="164"/>
      <c r="L264" s="1" t="str">
        <f>_xlfn.IFNA(INDEX(Grunddaten!$A$1:$R$158,MATCH('MARA_KSSK - Klassenzuordnung'!A264,Grunddaten!$A:$A,0),MATCH('MARA_KSSK - Klassenzuordnung'!I264,Grunddaten!$8:$8,0))&amp;"","")</f>
        <v/>
      </c>
    </row>
    <row r="265" spans="1:12" x14ac:dyDescent="0.4">
      <c r="A265" s="160">
        <f>IFERROR(IF(AND(A258=A259,A259=A260,A260=A261,A261=A262,A262=A263,A263=A264),IF(A264+1&gt;MATCH(0,Input_Lieferant!$B$9:$B$158,-1),"",A264+1),A264),"")</f>
        <v>38</v>
      </c>
      <c r="B265" s="158" t="str">
        <f t="shared" si="8"/>
        <v>001</v>
      </c>
      <c r="C265" s="164"/>
      <c r="D265" s="164"/>
      <c r="F265" s="164"/>
      <c r="G265" s="164"/>
      <c r="H265" s="164"/>
      <c r="I265" s="159" t="str">
        <f t="shared" ref="I265:I328" si="9">IF(A265="","",I258)</f>
        <v>V_VERTEILUNG</v>
      </c>
      <c r="J265" s="164"/>
      <c r="K265" s="164"/>
      <c r="L265" s="1" t="str">
        <f>_xlfn.IFNA(INDEX(Grunddaten!$A$1:$R$158,MATCH('MARA_KSSK - Klassenzuordnung'!A265,Grunddaten!$A:$A,0),MATCH('MARA_KSSK - Klassenzuordnung'!I265,Grunddaten!$8:$8,0))&amp;"","")</f>
        <v/>
      </c>
    </row>
    <row r="266" spans="1:12" x14ac:dyDescent="0.4">
      <c r="A266" s="160">
        <f>IFERROR(IF(AND(A259=A260,A260=A261,A261=A262,A262=A263,A263=A264,A264=A265),IF(A265+1&gt;MATCH(0,Input_Lieferant!$B$9:$B$158,-1),"",A265+1),A265),"")</f>
        <v>38</v>
      </c>
      <c r="B266" s="158" t="str">
        <f t="shared" si="8"/>
        <v>001</v>
      </c>
      <c r="C266" s="164"/>
      <c r="D266" s="164"/>
      <c r="F266" s="164"/>
      <c r="G266" s="164"/>
      <c r="H266" s="164"/>
      <c r="I266" s="159" t="str">
        <f t="shared" si="9"/>
        <v>V_BM_SBM</v>
      </c>
      <c r="J266" s="164"/>
      <c r="K266" s="164"/>
      <c r="L266" s="1" t="str">
        <f>_xlfn.IFNA(INDEX(Grunddaten!$A$1:$R$158,MATCH('MARA_KSSK - Klassenzuordnung'!A266,Grunddaten!$A:$A,0),MATCH('MARA_KSSK - Klassenzuordnung'!I266,Grunddaten!$8:$8,0))&amp;"","")</f>
        <v/>
      </c>
    </row>
    <row r="267" spans="1:12" x14ac:dyDescent="0.4">
      <c r="A267" s="160">
        <f>IFERROR(IF(AND(A260=A261,A261=A262,A262=A263,A263=A264,A264=A265,A265=A266),IF(A266+1&gt;MATCH(0,Input_Lieferant!$B$9:$B$158,-1),"",A266+1),A266),"")</f>
        <v>38</v>
      </c>
      <c r="B267" s="158" t="str">
        <f t="shared" si="8"/>
        <v>001</v>
      </c>
      <c r="C267" s="164"/>
      <c r="D267" s="164"/>
      <c r="F267" s="164"/>
      <c r="G267" s="164"/>
      <c r="H267" s="164"/>
      <c r="I267" s="159" t="str">
        <f t="shared" si="9"/>
        <v>V_EXPORTKONTROLLE</v>
      </c>
      <c r="J267" s="164"/>
      <c r="K267" s="164"/>
      <c r="L267" s="1" t="str">
        <f>IF("X"=_xlfn.IFNA(INDEX(Input_Lieferant!$A$9:$AS$158,MATCH('MARA_KSSK - Klassenzuordnung'!A267,Input_Lieferant!$B$9:$B$158,0),MATCH('MARA_KSSK - Klassenzuordnung'!I267,Input_Lieferant!$8:$8,0))&amp;"",""), "X", "")</f>
        <v/>
      </c>
    </row>
    <row r="268" spans="1:12" x14ac:dyDescent="0.4">
      <c r="A268" s="160">
        <f>IFERROR(IF(AND(A261=A262,A262=A263,A263=A264,A264=A265,A265=A266,A266=A267),IF(A267+1&gt;MATCH(0,Input_Lieferant!$B$9:$B$158,-1),"",A267+1),A267),"")</f>
        <v>39</v>
      </c>
      <c r="B268" s="158" t="str">
        <f t="shared" si="8"/>
        <v>001</v>
      </c>
      <c r="C268" s="164"/>
      <c r="D268" s="164"/>
      <c r="F268" s="164"/>
      <c r="G268" s="164"/>
      <c r="H268" s="164"/>
      <c r="I268" s="159" t="str">
        <f t="shared" si="9"/>
        <v>V_VERTEILUNG_PSD</v>
      </c>
      <c r="J268" s="164"/>
      <c r="K268" s="164"/>
      <c r="L268" s="1" t="str">
        <f>IF("X"=_xlfn.IFNA(INDEX(Grunddaten!$A$1:$R$158,MATCH('MARA_KSSK - Klassenzuordnung'!A268,Grunddaten!$A:$A,0),MATCH('MARA_KSSK - Klassenzuordnung'!I268,Grunddaten!$8:$8,0))&amp;"",""), "X", "")</f>
        <v>X</v>
      </c>
    </row>
    <row r="269" spans="1:12" x14ac:dyDescent="0.4">
      <c r="A269" s="160">
        <f>IFERROR(IF(AND(A262=A263,A263=A264,A264=A265,A265=A266,A266=A267,A267=A268),IF(A268+1&gt;MATCH(0,Input_Lieferant!$B$9:$B$158,-1),"",A268+1),A268),"")</f>
        <v>39</v>
      </c>
      <c r="B269" s="158" t="str">
        <f t="shared" si="8"/>
        <v>001</v>
      </c>
      <c r="C269" s="164"/>
      <c r="D269" s="164"/>
      <c r="F269" s="164"/>
      <c r="G269" s="164"/>
      <c r="H269" s="164"/>
      <c r="I269" s="159" t="str">
        <f t="shared" si="9"/>
        <v>V_VERTEILUNG_RUAG</v>
      </c>
      <c r="J269" s="164"/>
      <c r="K269" s="164"/>
      <c r="L269" s="1" t="str">
        <f>_xlfn.IFNA(INDEX(Grunddaten!$A$1:$R$158,MATCH('MARA_KSSK - Klassenzuordnung'!A269,Grunddaten!$A:$A,0),MATCH('MARA_KSSK - Klassenzuordnung'!I269,Grunddaten!$8:$8,0))&amp;"","")</f>
        <v/>
      </c>
    </row>
    <row r="270" spans="1:12" x14ac:dyDescent="0.4">
      <c r="A270" s="160">
        <f>IFERROR(IF(AND(A263=A264,A264=A265,A265=A266,A266=A267,A267=A268,A268=A269),IF(A269+1&gt;MATCH(0,Input_Lieferant!$B$9:$B$158,-1),"",A269+1),A269),"")</f>
        <v>39</v>
      </c>
      <c r="B270" s="158" t="str">
        <f t="shared" si="8"/>
        <v>001</v>
      </c>
      <c r="C270" s="164"/>
      <c r="D270" s="164"/>
      <c r="F270" s="164"/>
      <c r="G270" s="164"/>
      <c r="H270" s="164"/>
      <c r="I270" s="159" t="str">
        <f t="shared" si="9"/>
        <v>V_ZUSATZDATEN</v>
      </c>
      <c r="J270" s="164"/>
      <c r="K270" s="164"/>
      <c r="L270" s="1" t="str">
        <f>_xlfn.IFNA(INDEX(Grunddaten!$A$1:$R$158,MATCH('MARA_KSSK - Klassenzuordnung'!A270,Grunddaten!$A:$A,0),MATCH('MARA_KSSK - Klassenzuordnung'!I270,Grunddaten!$8:$8,0))&amp;"","")</f>
        <v/>
      </c>
    </row>
    <row r="271" spans="1:12" x14ac:dyDescent="0.4">
      <c r="A271" s="160">
        <f>IFERROR(IF(AND(A264=A265,A265=A266,A266=A267,A267=A268,A268=A269,A269=A270),IF(A270+1&gt;MATCH(0,Input_Lieferant!$B$9:$B$158,-1),"",A270+1),A270),"")</f>
        <v>39</v>
      </c>
      <c r="B271" s="158" t="str">
        <f t="shared" si="8"/>
        <v>001</v>
      </c>
      <c r="C271" s="164"/>
      <c r="D271" s="164"/>
      <c r="F271" s="164"/>
      <c r="G271" s="164"/>
      <c r="H271" s="164"/>
      <c r="I271" s="159" t="str">
        <f t="shared" si="9"/>
        <v>V_AR_NUMMER</v>
      </c>
      <c r="J271" s="164"/>
      <c r="K271" s="164"/>
      <c r="L271" s="1" t="str">
        <f>_xlfn.IFNA(INDEX(Grunddaten!$A$1:$R$158,MATCH('MARA_KSSK - Klassenzuordnung'!A271,Grunddaten!$A:$A,0),MATCH('MARA_KSSK - Klassenzuordnung'!I271,Grunddaten!$8:$8,0))&amp;"","")</f>
        <v/>
      </c>
    </row>
    <row r="272" spans="1:12" x14ac:dyDescent="0.4">
      <c r="A272" s="160">
        <f>IFERROR(IF(AND(A265=A266,A266=A267,A267=A268,A268=A269,A269=A270,A270=A271),IF(A271+1&gt;MATCH(0,Input_Lieferant!$B$9:$B$158,-1),"",A271+1),A271),"")</f>
        <v>39</v>
      </c>
      <c r="B272" s="158" t="str">
        <f t="shared" si="8"/>
        <v>001</v>
      </c>
      <c r="C272" s="164"/>
      <c r="D272" s="164"/>
      <c r="F272" s="164"/>
      <c r="G272" s="164"/>
      <c r="H272" s="164"/>
      <c r="I272" s="159" t="str">
        <f t="shared" si="9"/>
        <v>V_VERTEILUNG</v>
      </c>
      <c r="J272" s="164"/>
      <c r="K272" s="164"/>
      <c r="L272" s="1" t="str">
        <f>_xlfn.IFNA(INDEX(Grunddaten!$A$1:$R$158,MATCH('MARA_KSSK - Klassenzuordnung'!A272,Grunddaten!$A:$A,0),MATCH('MARA_KSSK - Klassenzuordnung'!I272,Grunddaten!$8:$8,0))&amp;"","")</f>
        <v/>
      </c>
    </row>
    <row r="273" spans="1:12" x14ac:dyDescent="0.4">
      <c r="A273" s="160">
        <f>IFERROR(IF(AND(A266=A267,A267=A268,A268=A269,A269=A270,A270=A271,A271=A272),IF(A272+1&gt;MATCH(0,Input_Lieferant!$B$9:$B$158,-1),"",A272+1),A272),"")</f>
        <v>39</v>
      </c>
      <c r="B273" s="158" t="str">
        <f t="shared" si="8"/>
        <v>001</v>
      </c>
      <c r="C273" s="164"/>
      <c r="D273" s="164"/>
      <c r="F273" s="164"/>
      <c r="G273" s="164"/>
      <c r="H273" s="164"/>
      <c r="I273" s="159" t="str">
        <f t="shared" si="9"/>
        <v>V_BM_SBM</v>
      </c>
      <c r="J273" s="164"/>
      <c r="K273" s="164"/>
      <c r="L273" s="1" t="str">
        <f>_xlfn.IFNA(INDEX(Grunddaten!$A$1:$R$158,MATCH('MARA_KSSK - Klassenzuordnung'!A273,Grunddaten!$A:$A,0),MATCH('MARA_KSSK - Klassenzuordnung'!I273,Grunddaten!$8:$8,0))&amp;"","")</f>
        <v/>
      </c>
    </row>
    <row r="274" spans="1:12" x14ac:dyDescent="0.4">
      <c r="A274" s="160">
        <f>IFERROR(IF(AND(A267=A268,A268=A269,A269=A270,A270=A271,A271=A272,A272=A273),IF(A273+1&gt;MATCH(0,Input_Lieferant!$B$9:$B$158,-1),"",A273+1),A273),"")</f>
        <v>39</v>
      </c>
      <c r="B274" s="158" t="str">
        <f t="shared" si="8"/>
        <v>001</v>
      </c>
      <c r="C274" s="164"/>
      <c r="D274" s="164"/>
      <c r="F274" s="164"/>
      <c r="G274" s="164"/>
      <c r="H274" s="164"/>
      <c r="I274" s="159" t="str">
        <f t="shared" si="9"/>
        <v>V_EXPORTKONTROLLE</v>
      </c>
      <c r="J274" s="164"/>
      <c r="K274" s="164"/>
      <c r="L274" s="1" t="str">
        <f>IF("X"=_xlfn.IFNA(INDEX(Input_Lieferant!$A$9:$AS$158,MATCH('MARA_KSSK - Klassenzuordnung'!A274,Input_Lieferant!$B$9:$B$158,0),MATCH('MARA_KSSK - Klassenzuordnung'!I274,Input_Lieferant!$8:$8,0))&amp;"",""), "X", "")</f>
        <v/>
      </c>
    </row>
    <row r="275" spans="1:12" x14ac:dyDescent="0.4">
      <c r="A275" s="160">
        <f>IFERROR(IF(AND(A268=A269,A269=A270,A270=A271,A271=A272,A272=A273,A273=A274),IF(A274+1&gt;MATCH(0,Input_Lieferant!$B$9:$B$158,-1),"",A274+1),A274),"")</f>
        <v>40</v>
      </c>
      <c r="B275" s="158" t="str">
        <f t="shared" si="8"/>
        <v>001</v>
      </c>
      <c r="C275" s="164"/>
      <c r="D275" s="164"/>
      <c r="F275" s="164"/>
      <c r="G275" s="164"/>
      <c r="H275" s="164"/>
      <c r="I275" s="159" t="str">
        <f t="shared" si="9"/>
        <v>V_VERTEILUNG_PSD</v>
      </c>
      <c r="J275" s="164"/>
      <c r="K275" s="164"/>
      <c r="L275" s="1" t="str">
        <f>IF("X"=_xlfn.IFNA(INDEX(Grunddaten!$A$1:$R$158,MATCH('MARA_KSSK - Klassenzuordnung'!A275,Grunddaten!$A:$A,0),MATCH('MARA_KSSK - Klassenzuordnung'!I275,Grunddaten!$8:$8,0))&amp;"",""), "X", "")</f>
        <v>X</v>
      </c>
    </row>
    <row r="276" spans="1:12" x14ac:dyDescent="0.4">
      <c r="A276" s="160">
        <f>IFERROR(IF(AND(A269=A270,A270=A271,A271=A272,A272=A273,A273=A274,A274=A275),IF(A275+1&gt;MATCH(0,Input_Lieferant!$B$9:$B$158,-1),"",A275+1),A275),"")</f>
        <v>40</v>
      </c>
      <c r="B276" s="158" t="str">
        <f t="shared" si="8"/>
        <v>001</v>
      </c>
      <c r="C276" s="164"/>
      <c r="D276" s="164"/>
      <c r="F276" s="164"/>
      <c r="G276" s="164"/>
      <c r="H276" s="164"/>
      <c r="I276" s="159" t="str">
        <f t="shared" si="9"/>
        <v>V_VERTEILUNG_RUAG</v>
      </c>
      <c r="J276" s="164"/>
      <c r="K276" s="164"/>
      <c r="L276" s="1" t="str">
        <f>_xlfn.IFNA(INDEX(Grunddaten!$A$1:$R$158,MATCH('MARA_KSSK - Klassenzuordnung'!A276,Grunddaten!$A:$A,0),MATCH('MARA_KSSK - Klassenzuordnung'!I276,Grunddaten!$8:$8,0))&amp;"","")</f>
        <v/>
      </c>
    </row>
    <row r="277" spans="1:12" x14ac:dyDescent="0.4">
      <c r="A277" s="160">
        <f>IFERROR(IF(AND(A270=A271,A271=A272,A272=A273,A273=A274,A274=A275,A275=A276),IF(A276+1&gt;MATCH(0,Input_Lieferant!$B$9:$B$158,-1),"",A276+1),A276),"")</f>
        <v>40</v>
      </c>
      <c r="B277" s="158" t="str">
        <f t="shared" si="8"/>
        <v>001</v>
      </c>
      <c r="C277" s="164"/>
      <c r="D277" s="164"/>
      <c r="F277" s="164"/>
      <c r="G277" s="164"/>
      <c r="H277" s="164"/>
      <c r="I277" s="159" t="str">
        <f t="shared" si="9"/>
        <v>V_ZUSATZDATEN</v>
      </c>
      <c r="J277" s="164"/>
      <c r="K277" s="164"/>
      <c r="L277" s="1" t="str">
        <f>_xlfn.IFNA(INDEX(Grunddaten!$A$1:$R$158,MATCH('MARA_KSSK - Klassenzuordnung'!A277,Grunddaten!$A:$A,0),MATCH('MARA_KSSK - Klassenzuordnung'!I277,Grunddaten!$8:$8,0))&amp;"","")</f>
        <v/>
      </c>
    </row>
    <row r="278" spans="1:12" x14ac:dyDescent="0.4">
      <c r="A278" s="160">
        <f>IFERROR(IF(AND(A271=A272,A272=A273,A273=A274,A274=A275,A275=A276,A276=A277),IF(A277+1&gt;MATCH(0,Input_Lieferant!$B$9:$B$158,-1),"",A277+1),A277),"")</f>
        <v>40</v>
      </c>
      <c r="B278" s="158" t="str">
        <f t="shared" si="8"/>
        <v>001</v>
      </c>
      <c r="C278" s="164"/>
      <c r="D278" s="164"/>
      <c r="F278" s="164"/>
      <c r="G278" s="164"/>
      <c r="H278" s="164"/>
      <c r="I278" s="159" t="str">
        <f t="shared" si="9"/>
        <v>V_AR_NUMMER</v>
      </c>
      <c r="J278" s="164"/>
      <c r="K278" s="164"/>
      <c r="L278" s="1" t="str">
        <f>_xlfn.IFNA(INDEX(Grunddaten!$A$1:$R$158,MATCH('MARA_KSSK - Klassenzuordnung'!A278,Grunddaten!$A:$A,0),MATCH('MARA_KSSK - Klassenzuordnung'!I278,Grunddaten!$8:$8,0))&amp;"","")</f>
        <v/>
      </c>
    </row>
    <row r="279" spans="1:12" x14ac:dyDescent="0.4">
      <c r="A279" s="160">
        <f>IFERROR(IF(AND(A272=A273,A273=A274,A274=A275,A275=A276,A276=A277,A277=A278),IF(A278+1&gt;MATCH(0,Input_Lieferant!$B$9:$B$158,-1),"",A278+1),A278),"")</f>
        <v>40</v>
      </c>
      <c r="B279" s="158" t="str">
        <f t="shared" si="8"/>
        <v>001</v>
      </c>
      <c r="C279" s="164"/>
      <c r="D279" s="164"/>
      <c r="F279" s="164"/>
      <c r="G279" s="164"/>
      <c r="H279" s="164"/>
      <c r="I279" s="159" t="str">
        <f t="shared" si="9"/>
        <v>V_VERTEILUNG</v>
      </c>
      <c r="J279" s="164"/>
      <c r="K279" s="164"/>
      <c r="L279" s="1" t="str">
        <f>_xlfn.IFNA(INDEX(Grunddaten!$A$1:$R$158,MATCH('MARA_KSSK - Klassenzuordnung'!A279,Grunddaten!$A:$A,0),MATCH('MARA_KSSK - Klassenzuordnung'!I279,Grunddaten!$8:$8,0))&amp;"","")</f>
        <v/>
      </c>
    </row>
    <row r="280" spans="1:12" x14ac:dyDescent="0.4">
      <c r="A280" s="160">
        <f>IFERROR(IF(AND(A273=A274,A274=A275,A275=A276,A276=A277,A277=A278,A278=A279),IF(A279+1&gt;MATCH(0,Input_Lieferant!$B$9:$B$158,-1),"",A279+1),A279),"")</f>
        <v>40</v>
      </c>
      <c r="B280" s="158" t="str">
        <f t="shared" si="8"/>
        <v>001</v>
      </c>
      <c r="C280" s="164"/>
      <c r="D280" s="164"/>
      <c r="F280" s="164"/>
      <c r="G280" s="164"/>
      <c r="H280" s="164"/>
      <c r="I280" s="159" t="str">
        <f t="shared" si="9"/>
        <v>V_BM_SBM</v>
      </c>
      <c r="J280" s="164"/>
      <c r="K280" s="164"/>
      <c r="L280" s="1" t="str">
        <f>_xlfn.IFNA(INDEX(Grunddaten!$A$1:$R$158,MATCH('MARA_KSSK - Klassenzuordnung'!A280,Grunddaten!$A:$A,0),MATCH('MARA_KSSK - Klassenzuordnung'!I280,Grunddaten!$8:$8,0))&amp;"","")</f>
        <v/>
      </c>
    </row>
    <row r="281" spans="1:12" x14ac:dyDescent="0.4">
      <c r="A281" s="160">
        <f>IFERROR(IF(AND(A274=A275,A275=A276,A276=A277,A277=A278,A278=A279,A279=A280),IF(A280+1&gt;MATCH(0,Input_Lieferant!$B$9:$B$158,-1),"",A280+1),A280),"")</f>
        <v>40</v>
      </c>
      <c r="B281" s="158" t="str">
        <f t="shared" si="8"/>
        <v>001</v>
      </c>
      <c r="C281" s="164"/>
      <c r="D281" s="164"/>
      <c r="F281" s="164"/>
      <c r="G281" s="164"/>
      <c r="H281" s="164"/>
      <c r="I281" s="159" t="str">
        <f t="shared" si="9"/>
        <v>V_EXPORTKONTROLLE</v>
      </c>
      <c r="J281" s="164"/>
      <c r="K281" s="164"/>
      <c r="L281" s="1" t="str">
        <f>IF("X"=_xlfn.IFNA(INDEX(Input_Lieferant!$A$9:$AS$158,MATCH('MARA_KSSK - Klassenzuordnung'!A281,Input_Lieferant!$B$9:$B$158,0),MATCH('MARA_KSSK - Klassenzuordnung'!I281,Input_Lieferant!$8:$8,0))&amp;"",""), "X", "")</f>
        <v/>
      </c>
    </row>
    <row r="282" spans="1:12" x14ac:dyDescent="0.4">
      <c r="A282" s="160">
        <f>IFERROR(IF(AND(A275=A276,A276=A277,A277=A278,A278=A279,A279=A280,A280=A281),IF(A281+1&gt;MATCH(0,Input_Lieferant!$B$9:$B$158,-1),"",A281+1),A281),"")</f>
        <v>41</v>
      </c>
      <c r="B282" s="158" t="str">
        <f t="shared" si="8"/>
        <v>001</v>
      </c>
      <c r="C282" s="164"/>
      <c r="D282" s="164"/>
      <c r="F282" s="164"/>
      <c r="G282" s="164"/>
      <c r="H282" s="164"/>
      <c r="I282" s="159" t="str">
        <f t="shared" si="9"/>
        <v>V_VERTEILUNG_PSD</v>
      </c>
      <c r="J282" s="164"/>
      <c r="K282" s="164"/>
      <c r="L282" s="1" t="str">
        <f>IF("X"=_xlfn.IFNA(INDEX(Grunddaten!$A$1:$R$158,MATCH('MARA_KSSK - Klassenzuordnung'!A282,Grunddaten!$A:$A,0),MATCH('MARA_KSSK - Klassenzuordnung'!I282,Grunddaten!$8:$8,0))&amp;"",""), "X", "")</f>
        <v>X</v>
      </c>
    </row>
    <row r="283" spans="1:12" x14ac:dyDescent="0.4">
      <c r="A283" s="160">
        <f>IFERROR(IF(AND(A276=A277,A277=A278,A278=A279,A279=A280,A280=A281,A281=A282),IF(A282+1&gt;MATCH(0,Input_Lieferant!$B$9:$B$158,-1),"",A282+1),A282),"")</f>
        <v>41</v>
      </c>
      <c r="B283" s="158" t="str">
        <f t="shared" si="8"/>
        <v>001</v>
      </c>
      <c r="C283" s="164"/>
      <c r="D283" s="164"/>
      <c r="F283" s="164"/>
      <c r="G283" s="164"/>
      <c r="H283" s="164"/>
      <c r="I283" s="159" t="str">
        <f t="shared" si="9"/>
        <v>V_VERTEILUNG_RUAG</v>
      </c>
      <c r="J283" s="164"/>
      <c r="K283" s="164"/>
      <c r="L283" s="1" t="str">
        <f>_xlfn.IFNA(INDEX(Grunddaten!$A$1:$R$158,MATCH('MARA_KSSK - Klassenzuordnung'!A283,Grunddaten!$A:$A,0),MATCH('MARA_KSSK - Klassenzuordnung'!I283,Grunddaten!$8:$8,0))&amp;"","")</f>
        <v/>
      </c>
    </row>
    <row r="284" spans="1:12" x14ac:dyDescent="0.4">
      <c r="A284" s="160">
        <f>IFERROR(IF(AND(A277=A278,A278=A279,A279=A280,A280=A281,A281=A282,A282=A283),IF(A283+1&gt;MATCH(0,Input_Lieferant!$B$9:$B$158,-1),"",A283+1),A283),"")</f>
        <v>41</v>
      </c>
      <c r="B284" s="158" t="str">
        <f t="shared" si="8"/>
        <v>001</v>
      </c>
      <c r="C284" s="164"/>
      <c r="D284" s="164"/>
      <c r="F284" s="164"/>
      <c r="G284" s="164"/>
      <c r="H284" s="164"/>
      <c r="I284" s="159" t="str">
        <f t="shared" si="9"/>
        <v>V_ZUSATZDATEN</v>
      </c>
      <c r="J284" s="164"/>
      <c r="K284" s="164"/>
      <c r="L284" s="1" t="str">
        <f>_xlfn.IFNA(INDEX(Grunddaten!$A$1:$R$158,MATCH('MARA_KSSK - Klassenzuordnung'!A284,Grunddaten!$A:$A,0),MATCH('MARA_KSSK - Klassenzuordnung'!I284,Grunddaten!$8:$8,0))&amp;"","")</f>
        <v/>
      </c>
    </row>
    <row r="285" spans="1:12" x14ac:dyDescent="0.4">
      <c r="A285" s="160">
        <f>IFERROR(IF(AND(A278=A279,A279=A280,A280=A281,A281=A282,A282=A283,A283=A284),IF(A284+1&gt;MATCH(0,Input_Lieferant!$B$9:$B$158,-1),"",A284+1),A284),"")</f>
        <v>41</v>
      </c>
      <c r="B285" s="158" t="str">
        <f t="shared" si="8"/>
        <v>001</v>
      </c>
      <c r="C285" s="164"/>
      <c r="D285" s="164"/>
      <c r="F285" s="164"/>
      <c r="G285" s="164"/>
      <c r="H285" s="164"/>
      <c r="I285" s="159" t="str">
        <f t="shared" si="9"/>
        <v>V_AR_NUMMER</v>
      </c>
      <c r="J285" s="164"/>
      <c r="K285" s="164"/>
      <c r="L285" s="1" t="str">
        <f>_xlfn.IFNA(INDEX(Grunddaten!$A$1:$R$158,MATCH('MARA_KSSK - Klassenzuordnung'!A285,Grunddaten!$A:$A,0),MATCH('MARA_KSSK - Klassenzuordnung'!I285,Grunddaten!$8:$8,0))&amp;"","")</f>
        <v/>
      </c>
    </row>
    <row r="286" spans="1:12" x14ac:dyDescent="0.4">
      <c r="A286" s="160">
        <f>IFERROR(IF(AND(A279=A280,A280=A281,A281=A282,A282=A283,A283=A284,A284=A285),IF(A285+1&gt;MATCH(0,Input_Lieferant!$B$9:$B$158,-1),"",A285+1),A285),"")</f>
        <v>41</v>
      </c>
      <c r="B286" s="158" t="str">
        <f t="shared" si="8"/>
        <v>001</v>
      </c>
      <c r="C286" s="164"/>
      <c r="D286" s="164"/>
      <c r="F286" s="164"/>
      <c r="G286" s="164"/>
      <c r="H286" s="164"/>
      <c r="I286" s="159" t="str">
        <f t="shared" si="9"/>
        <v>V_VERTEILUNG</v>
      </c>
      <c r="J286" s="164"/>
      <c r="K286" s="164"/>
      <c r="L286" s="1" t="str">
        <f>_xlfn.IFNA(INDEX(Grunddaten!$A$1:$R$158,MATCH('MARA_KSSK - Klassenzuordnung'!A286,Grunddaten!$A:$A,0),MATCH('MARA_KSSK - Klassenzuordnung'!I286,Grunddaten!$8:$8,0))&amp;"","")</f>
        <v/>
      </c>
    </row>
    <row r="287" spans="1:12" x14ac:dyDescent="0.4">
      <c r="A287" s="160">
        <f>IFERROR(IF(AND(A280=A281,A281=A282,A282=A283,A283=A284,A284=A285,A285=A286),IF(A286+1&gt;MATCH(0,Input_Lieferant!$B$9:$B$158,-1),"",A286+1),A286),"")</f>
        <v>41</v>
      </c>
      <c r="B287" s="158" t="str">
        <f t="shared" si="8"/>
        <v>001</v>
      </c>
      <c r="C287" s="164"/>
      <c r="D287" s="164"/>
      <c r="F287" s="164"/>
      <c r="G287" s="164"/>
      <c r="H287" s="164"/>
      <c r="I287" s="159" t="str">
        <f t="shared" si="9"/>
        <v>V_BM_SBM</v>
      </c>
      <c r="J287" s="164"/>
      <c r="K287" s="164"/>
      <c r="L287" s="1" t="str">
        <f>_xlfn.IFNA(INDEX(Grunddaten!$A$1:$R$158,MATCH('MARA_KSSK - Klassenzuordnung'!A287,Grunddaten!$A:$A,0),MATCH('MARA_KSSK - Klassenzuordnung'!I287,Grunddaten!$8:$8,0))&amp;"","")</f>
        <v/>
      </c>
    </row>
    <row r="288" spans="1:12" x14ac:dyDescent="0.4">
      <c r="A288" s="160">
        <f>IFERROR(IF(AND(A281=A282,A282=A283,A283=A284,A284=A285,A285=A286,A286=A287),IF(A287+1&gt;MATCH(0,Input_Lieferant!$B$9:$B$158,-1),"",A287+1),A287),"")</f>
        <v>41</v>
      </c>
      <c r="B288" s="158" t="str">
        <f t="shared" si="8"/>
        <v>001</v>
      </c>
      <c r="C288" s="164"/>
      <c r="D288" s="164"/>
      <c r="F288" s="164"/>
      <c r="G288" s="164"/>
      <c r="H288" s="164"/>
      <c r="I288" s="159" t="str">
        <f t="shared" si="9"/>
        <v>V_EXPORTKONTROLLE</v>
      </c>
      <c r="J288" s="164"/>
      <c r="K288" s="164"/>
      <c r="L288" s="1" t="str">
        <f>IF("X"=_xlfn.IFNA(INDEX(Input_Lieferant!$A$9:$AS$158,MATCH('MARA_KSSK - Klassenzuordnung'!A288,Input_Lieferant!$B$9:$B$158,0),MATCH('MARA_KSSK - Klassenzuordnung'!I288,Input_Lieferant!$8:$8,0))&amp;"",""), "X", "")</f>
        <v/>
      </c>
    </row>
    <row r="289" spans="1:12" x14ac:dyDescent="0.4">
      <c r="A289" s="160">
        <f>IFERROR(IF(AND(A282=A283,A283=A284,A284=A285,A285=A286,A286=A287,A287=A288),IF(A288+1&gt;MATCH(0,Input_Lieferant!$B$9:$B$158,-1),"",A288+1),A288),"")</f>
        <v>42</v>
      </c>
      <c r="B289" s="158" t="str">
        <f t="shared" si="8"/>
        <v>001</v>
      </c>
      <c r="C289" s="164"/>
      <c r="D289" s="164"/>
      <c r="F289" s="164"/>
      <c r="G289" s="164"/>
      <c r="H289" s="164"/>
      <c r="I289" s="159" t="str">
        <f t="shared" si="9"/>
        <v>V_VERTEILUNG_PSD</v>
      </c>
      <c r="J289" s="164"/>
      <c r="K289" s="164"/>
      <c r="L289" s="1" t="str">
        <f>IF("X"=_xlfn.IFNA(INDEX(Grunddaten!$A$1:$R$158,MATCH('MARA_KSSK - Klassenzuordnung'!A289,Grunddaten!$A:$A,0),MATCH('MARA_KSSK - Klassenzuordnung'!I289,Grunddaten!$8:$8,0))&amp;"",""), "X", "")</f>
        <v>X</v>
      </c>
    </row>
    <row r="290" spans="1:12" x14ac:dyDescent="0.4">
      <c r="A290" s="160">
        <f>IFERROR(IF(AND(A283=A284,A284=A285,A285=A286,A286=A287,A287=A288,A288=A289),IF(A289+1&gt;MATCH(0,Input_Lieferant!$B$9:$B$158,-1),"",A289+1),A289),"")</f>
        <v>42</v>
      </c>
      <c r="B290" s="158" t="str">
        <f t="shared" si="8"/>
        <v>001</v>
      </c>
      <c r="C290" s="164"/>
      <c r="D290" s="164"/>
      <c r="F290" s="164"/>
      <c r="G290" s="164"/>
      <c r="H290" s="164"/>
      <c r="I290" s="159" t="str">
        <f t="shared" si="9"/>
        <v>V_VERTEILUNG_RUAG</v>
      </c>
      <c r="J290" s="164"/>
      <c r="K290" s="164"/>
      <c r="L290" s="1" t="str">
        <f>_xlfn.IFNA(INDEX(Grunddaten!$A$1:$R$158,MATCH('MARA_KSSK - Klassenzuordnung'!A290,Grunddaten!$A:$A,0),MATCH('MARA_KSSK - Klassenzuordnung'!I290,Grunddaten!$8:$8,0))&amp;"","")</f>
        <v/>
      </c>
    </row>
    <row r="291" spans="1:12" x14ac:dyDescent="0.4">
      <c r="A291" s="160">
        <f>IFERROR(IF(AND(A284=A285,A285=A286,A286=A287,A287=A288,A288=A289,A289=A290),IF(A290+1&gt;MATCH(0,Input_Lieferant!$B$9:$B$158,-1),"",A290+1),A290),"")</f>
        <v>42</v>
      </c>
      <c r="B291" s="158" t="str">
        <f t="shared" si="8"/>
        <v>001</v>
      </c>
      <c r="C291" s="164"/>
      <c r="D291" s="164"/>
      <c r="F291" s="164"/>
      <c r="G291" s="164"/>
      <c r="H291" s="164"/>
      <c r="I291" s="159" t="str">
        <f t="shared" si="9"/>
        <v>V_ZUSATZDATEN</v>
      </c>
      <c r="J291" s="164"/>
      <c r="K291" s="164"/>
      <c r="L291" s="1" t="str">
        <f>_xlfn.IFNA(INDEX(Grunddaten!$A$1:$R$158,MATCH('MARA_KSSK - Klassenzuordnung'!A291,Grunddaten!$A:$A,0),MATCH('MARA_KSSK - Klassenzuordnung'!I291,Grunddaten!$8:$8,0))&amp;"","")</f>
        <v/>
      </c>
    </row>
    <row r="292" spans="1:12" x14ac:dyDescent="0.4">
      <c r="A292" s="160">
        <f>IFERROR(IF(AND(A285=A286,A286=A287,A287=A288,A288=A289,A289=A290,A290=A291),IF(A291+1&gt;MATCH(0,Input_Lieferant!$B$9:$B$158,-1),"",A291+1),A291),"")</f>
        <v>42</v>
      </c>
      <c r="B292" s="158" t="str">
        <f t="shared" si="8"/>
        <v>001</v>
      </c>
      <c r="C292" s="164"/>
      <c r="D292" s="164"/>
      <c r="F292" s="164"/>
      <c r="G292" s="164"/>
      <c r="H292" s="164"/>
      <c r="I292" s="159" t="str">
        <f t="shared" si="9"/>
        <v>V_AR_NUMMER</v>
      </c>
      <c r="J292" s="164"/>
      <c r="K292" s="164"/>
      <c r="L292" s="1" t="str">
        <f>_xlfn.IFNA(INDEX(Grunddaten!$A$1:$R$158,MATCH('MARA_KSSK - Klassenzuordnung'!A292,Grunddaten!$A:$A,0),MATCH('MARA_KSSK - Klassenzuordnung'!I292,Grunddaten!$8:$8,0))&amp;"","")</f>
        <v/>
      </c>
    </row>
    <row r="293" spans="1:12" x14ac:dyDescent="0.4">
      <c r="A293" s="160">
        <f>IFERROR(IF(AND(A286=A287,A287=A288,A288=A289,A289=A290,A290=A291,A291=A292),IF(A292+1&gt;MATCH(0,Input_Lieferant!$B$9:$B$158,-1),"",A292+1),A292),"")</f>
        <v>42</v>
      </c>
      <c r="B293" s="158" t="str">
        <f t="shared" si="8"/>
        <v>001</v>
      </c>
      <c r="C293" s="164"/>
      <c r="D293" s="164"/>
      <c r="F293" s="164"/>
      <c r="G293" s="164"/>
      <c r="H293" s="164"/>
      <c r="I293" s="159" t="str">
        <f t="shared" si="9"/>
        <v>V_VERTEILUNG</v>
      </c>
      <c r="J293" s="164"/>
      <c r="K293" s="164"/>
      <c r="L293" s="1" t="str">
        <f>_xlfn.IFNA(INDEX(Grunddaten!$A$1:$R$158,MATCH('MARA_KSSK - Klassenzuordnung'!A293,Grunddaten!$A:$A,0),MATCH('MARA_KSSK - Klassenzuordnung'!I293,Grunddaten!$8:$8,0))&amp;"","")</f>
        <v/>
      </c>
    </row>
    <row r="294" spans="1:12" x14ac:dyDescent="0.4">
      <c r="A294" s="160">
        <f>IFERROR(IF(AND(A287=A288,A288=A289,A289=A290,A290=A291,A291=A292,A292=A293),IF(A293+1&gt;MATCH(0,Input_Lieferant!$B$9:$B$158,-1),"",A293+1),A293),"")</f>
        <v>42</v>
      </c>
      <c r="B294" s="158" t="str">
        <f t="shared" si="8"/>
        <v>001</v>
      </c>
      <c r="C294" s="164"/>
      <c r="D294" s="164"/>
      <c r="F294" s="164"/>
      <c r="G294" s="164"/>
      <c r="H294" s="164"/>
      <c r="I294" s="159" t="str">
        <f t="shared" si="9"/>
        <v>V_BM_SBM</v>
      </c>
      <c r="J294" s="164"/>
      <c r="K294" s="164"/>
      <c r="L294" s="1" t="str">
        <f>_xlfn.IFNA(INDEX(Grunddaten!$A$1:$R$158,MATCH('MARA_KSSK - Klassenzuordnung'!A294,Grunddaten!$A:$A,0),MATCH('MARA_KSSK - Klassenzuordnung'!I294,Grunddaten!$8:$8,0))&amp;"","")</f>
        <v/>
      </c>
    </row>
    <row r="295" spans="1:12" x14ac:dyDescent="0.4">
      <c r="A295" s="160">
        <f>IFERROR(IF(AND(A288=A289,A289=A290,A290=A291,A291=A292,A292=A293,A293=A294),IF(A294+1&gt;MATCH(0,Input_Lieferant!$B$9:$B$158,-1),"",A294+1),A294),"")</f>
        <v>42</v>
      </c>
      <c r="B295" s="158" t="str">
        <f t="shared" si="8"/>
        <v>001</v>
      </c>
      <c r="C295" s="164"/>
      <c r="D295" s="164"/>
      <c r="F295" s="164"/>
      <c r="G295" s="164"/>
      <c r="H295" s="164"/>
      <c r="I295" s="159" t="str">
        <f t="shared" si="9"/>
        <v>V_EXPORTKONTROLLE</v>
      </c>
      <c r="J295" s="164"/>
      <c r="K295" s="164"/>
      <c r="L295" s="1" t="str">
        <f>IF("X"=_xlfn.IFNA(INDEX(Input_Lieferant!$A$9:$AS$158,MATCH('MARA_KSSK - Klassenzuordnung'!A295,Input_Lieferant!$B$9:$B$158,0),MATCH('MARA_KSSK - Klassenzuordnung'!I295,Input_Lieferant!$8:$8,0))&amp;"",""), "X", "")</f>
        <v/>
      </c>
    </row>
    <row r="296" spans="1:12" x14ac:dyDescent="0.4">
      <c r="A296" s="160">
        <f>IFERROR(IF(AND(A289=A290,A290=A291,A291=A292,A292=A293,A293=A294,A294=A295),IF(A295+1&gt;MATCH(0,Input_Lieferant!$B$9:$B$158,-1),"",A295+1),A295),"")</f>
        <v>43</v>
      </c>
      <c r="B296" s="158" t="str">
        <f t="shared" si="8"/>
        <v>001</v>
      </c>
      <c r="C296" s="164"/>
      <c r="D296" s="164"/>
      <c r="F296" s="164"/>
      <c r="G296" s="164"/>
      <c r="H296" s="164"/>
      <c r="I296" s="159" t="str">
        <f t="shared" si="9"/>
        <v>V_VERTEILUNG_PSD</v>
      </c>
      <c r="J296" s="164"/>
      <c r="K296" s="164"/>
      <c r="L296" s="1" t="str">
        <f>IF("X"=_xlfn.IFNA(INDEX(Grunddaten!$A$1:$R$158,MATCH('MARA_KSSK - Klassenzuordnung'!A296,Grunddaten!$A:$A,0),MATCH('MARA_KSSK - Klassenzuordnung'!I296,Grunddaten!$8:$8,0))&amp;"",""), "X", "")</f>
        <v>X</v>
      </c>
    </row>
    <row r="297" spans="1:12" x14ac:dyDescent="0.4">
      <c r="A297" s="160">
        <f>IFERROR(IF(AND(A290=A291,A291=A292,A292=A293,A293=A294,A294=A295,A295=A296),IF(A296+1&gt;MATCH(0,Input_Lieferant!$B$9:$B$158,-1),"",A296+1),A296),"")</f>
        <v>43</v>
      </c>
      <c r="B297" s="158" t="str">
        <f t="shared" si="8"/>
        <v>001</v>
      </c>
      <c r="C297" s="164"/>
      <c r="D297" s="164"/>
      <c r="F297" s="164"/>
      <c r="G297" s="164"/>
      <c r="H297" s="164"/>
      <c r="I297" s="159" t="str">
        <f t="shared" si="9"/>
        <v>V_VERTEILUNG_RUAG</v>
      </c>
      <c r="J297" s="164"/>
      <c r="K297" s="164"/>
      <c r="L297" s="1" t="str">
        <f>_xlfn.IFNA(INDEX(Grunddaten!$A$1:$R$158,MATCH('MARA_KSSK - Klassenzuordnung'!A297,Grunddaten!$A:$A,0),MATCH('MARA_KSSK - Klassenzuordnung'!I297,Grunddaten!$8:$8,0))&amp;"","")</f>
        <v/>
      </c>
    </row>
    <row r="298" spans="1:12" x14ac:dyDescent="0.4">
      <c r="A298" s="160">
        <f>IFERROR(IF(AND(A291=A292,A292=A293,A293=A294,A294=A295,A295=A296,A296=A297),IF(A297+1&gt;MATCH(0,Input_Lieferant!$B$9:$B$158,-1),"",A297+1),A297),"")</f>
        <v>43</v>
      </c>
      <c r="B298" s="158" t="str">
        <f t="shared" si="8"/>
        <v>001</v>
      </c>
      <c r="C298" s="164"/>
      <c r="D298" s="164"/>
      <c r="F298" s="164"/>
      <c r="G298" s="164"/>
      <c r="H298" s="164"/>
      <c r="I298" s="159" t="str">
        <f t="shared" si="9"/>
        <v>V_ZUSATZDATEN</v>
      </c>
      <c r="J298" s="164"/>
      <c r="K298" s="164"/>
      <c r="L298" s="1" t="str">
        <f>_xlfn.IFNA(INDEX(Grunddaten!$A$1:$R$158,MATCH('MARA_KSSK - Klassenzuordnung'!A298,Grunddaten!$A:$A,0),MATCH('MARA_KSSK - Klassenzuordnung'!I298,Grunddaten!$8:$8,0))&amp;"","")</f>
        <v/>
      </c>
    </row>
    <row r="299" spans="1:12" x14ac:dyDescent="0.4">
      <c r="A299" s="160">
        <f>IFERROR(IF(AND(A292=A293,A293=A294,A294=A295,A295=A296,A296=A297,A297=A298),IF(A298+1&gt;MATCH(0,Input_Lieferant!$B$9:$B$158,-1),"",A298+1),A298),"")</f>
        <v>43</v>
      </c>
      <c r="B299" s="158" t="str">
        <f t="shared" si="8"/>
        <v>001</v>
      </c>
      <c r="C299" s="164"/>
      <c r="D299" s="164"/>
      <c r="F299" s="164"/>
      <c r="G299" s="164"/>
      <c r="H299" s="164"/>
      <c r="I299" s="159" t="str">
        <f t="shared" si="9"/>
        <v>V_AR_NUMMER</v>
      </c>
      <c r="J299" s="164"/>
      <c r="K299" s="164"/>
      <c r="L299" s="1" t="str">
        <f>_xlfn.IFNA(INDEX(Grunddaten!$A$1:$R$158,MATCH('MARA_KSSK - Klassenzuordnung'!A299,Grunddaten!$A:$A,0),MATCH('MARA_KSSK - Klassenzuordnung'!I299,Grunddaten!$8:$8,0))&amp;"","")</f>
        <v/>
      </c>
    </row>
    <row r="300" spans="1:12" x14ac:dyDescent="0.4">
      <c r="A300" s="160">
        <f>IFERROR(IF(AND(A293=A294,A294=A295,A295=A296,A296=A297,A297=A298,A298=A299),IF(A299+1&gt;MATCH(0,Input_Lieferant!$B$9:$B$158,-1),"",A299+1),A299),"")</f>
        <v>43</v>
      </c>
      <c r="B300" s="158" t="str">
        <f t="shared" si="8"/>
        <v>001</v>
      </c>
      <c r="C300" s="164"/>
      <c r="D300" s="164"/>
      <c r="F300" s="164"/>
      <c r="G300" s="164"/>
      <c r="H300" s="164"/>
      <c r="I300" s="159" t="str">
        <f t="shared" si="9"/>
        <v>V_VERTEILUNG</v>
      </c>
      <c r="J300" s="164"/>
      <c r="K300" s="164"/>
      <c r="L300" s="1" t="str">
        <f>_xlfn.IFNA(INDEX(Grunddaten!$A$1:$R$158,MATCH('MARA_KSSK - Klassenzuordnung'!A300,Grunddaten!$A:$A,0),MATCH('MARA_KSSK - Klassenzuordnung'!I300,Grunddaten!$8:$8,0))&amp;"","")</f>
        <v/>
      </c>
    </row>
    <row r="301" spans="1:12" x14ac:dyDescent="0.4">
      <c r="A301" s="160">
        <f>IFERROR(IF(AND(A294=A295,A295=A296,A296=A297,A297=A298,A298=A299,A299=A300),IF(A300+1&gt;MATCH(0,Input_Lieferant!$B$9:$B$158,-1),"",A300+1),A300),"")</f>
        <v>43</v>
      </c>
      <c r="B301" s="158" t="str">
        <f t="shared" si="8"/>
        <v>001</v>
      </c>
      <c r="C301" s="164"/>
      <c r="D301" s="164"/>
      <c r="F301" s="164"/>
      <c r="G301" s="164"/>
      <c r="H301" s="164"/>
      <c r="I301" s="159" t="str">
        <f t="shared" si="9"/>
        <v>V_BM_SBM</v>
      </c>
      <c r="J301" s="164"/>
      <c r="K301" s="164"/>
      <c r="L301" s="1" t="str">
        <f>_xlfn.IFNA(INDEX(Grunddaten!$A$1:$R$158,MATCH('MARA_KSSK - Klassenzuordnung'!A301,Grunddaten!$A:$A,0),MATCH('MARA_KSSK - Klassenzuordnung'!I301,Grunddaten!$8:$8,0))&amp;"","")</f>
        <v/>
      </c>
    </row>
    <row r="302" spans="1:12" x14ac:dyDescent="0.4">
      <c r="A302" s="160">
        <f>IFERROR(IF(AND(A295=A296,A296=A297,A297=A298,A298=A299,A299=A300,A300=A301),IF(A301+1&gt;MATCH(0,Input_Lieferant!$B$9:$B$158,-1),"",A301+1),A301),"")</f>
        <v>43</v>
      </c>
      <c r="B302" s="158" t="str">
        <f t="shared" si="8"/>
        <v>001</v>
      </c>
      <c r="C302" s="164"/>
      <c r="D302" s="164"/>
      <c r="F302" s="164"/>
      <c r="G302" s="164"/>
      <c r="H302" s="164"/>
      <c r="I302" s="159" t="str">
        <f t="shared" si="9"/>
        <v>V_EXPORTKONTROLLE</v>
      </c>
      <c r="J302" s="164"/>
      <c r="K302" s="164"/>
      <c r="L302" s="1" t="str">
        <f>IF("X"=_xlfn.IFNA(INDEX(Input_Lieferant!$A$9:$AS$158,MATCH('MARA_KSSK - Klassenzuordnung'!A302,Input_Lieferant!$B$9:$B$158,0),MATCH('MARA_KSSK - Klassenzuordnung'!I302,Input_Lieferant!$8:$8,0))&amp;"",""), "X", "")</f>
        <v/>
      </c>
    </row>
    <row r="303" spans="1:12" x14ac:dyDescent="0.4">
      <c r="A303" s="160">
        <f>IFERROR(IF(AND(A296=A297,A297=A298,A298=A299,A299=A300,A300=A301,A301=A302),IF(A302+1&gt;MATCH(0,Input_Lieferant!$B$9:$B$158,-1),"",A302+1),A302),"")</f>
        <v>44</v>
      </c>
      <c r="B303" s="158" t="str">
        <f t="shared" si="8"/>
        <v>001</v>
      </c>
      <c r="C303" s="164"/>
      <c r="D303" s="164"/>
      <c r="F303" s="164"/>
      <c r="G303" s="164"/>
      <c r="H303" s="164"/>
      <c r="I303" s="159" t="str">
        <f t="shared" si="9"/>
        <v>V_VERTEILUNG_PSD</v>
      </c>
      <c r="J303" s="164"/>
      <c r="K303" s="164"/>
      <c r="L303" s="1" t="str">
        <f>IF("X"=_xlfn.IFNA(INDEX(Grunddaten!$A$1:$R$158,MATCH('MARA_KSSK - Klassenzuordnung'!A303,Grunddaten!$A:$A,0),MATCH('MARA_KSSK - Klassenzuordnung'!I303,Grunddaten!$8:$8,0))&amp;"",""), "X", "")</f>
        <v>X</v>
      </c>
    </row>
    <row r="304" spans="1:12" x14ac:dyDescent="0.4">
      <c r="A304" s="160">
        <f>IFERROR(IF(AND(A297=A298,A298=A299,A299=A300,A300=A301,A301=A302,A302=A303),IF(A303+1&gt;MATCH(0,Input_Lieferant!$B$9:$B$158,-1),"",A303+1),A303),"")</f>
        <v>44</v>
      </c>
      <c r="B304" s="158" t="str">
        <f t="shared" si="8"/>
        <v>001</v>
      </c>
      <c r="C304" s="164"/>
      <c r="D304" s="164"/>
      <c r="F304" s="164"/>
      <c r="G304" s="164"/>
      <c r="H304" s="164"/>
      <c r="I304" s="159" t="str">
        <f t="shared" si="9"/>
        <v>V_VERTEILUNG_RUAG</v>
      </c>
      <c r="J304" s="164"/>
      <c r="K304" s="164"/>
      <c r="L304" s="1" t="str">
        <f>_xlfn.IFNA(INDEX(Grunddaten!$A$1:$R$158,MATCH('MARA_KSSK - Klassenzuordnung'!A304,Grunddaten!$A:$A,0),MATCH('MARA_KSSK - Klassenzuordnung'!I304,Grunddaten!$8:$8,0))&amp;"","")</f>
        <v/>
      </c>
    </row>
    <row r="305" spans="1:12" x14ac:dyDescent="0.4">
      <c r="A305" s="160">
        <f>IFERROR(IF(AND(A298=A299,A299=A300,A300=A301,A301=A302,A302=A303,A303=A304),IF(A304+1&gt;MATCH(0,Input_Lieferant!$B$9:$B$158,-1),"",A304+1),A304),"")</f>
        <v>44</v>
      </c>
      <c r="B305" s="158" t="str">
        <f t="shared" si="8"/>
        <v>001</v>
      </c>
      <c r="C305" s="164"/>
      <c r="D305" s="164"/>
      <c r="F305" s="164"/>
      <c r="G305" s="164"/>
      <c r="H305" s="164"/>
      <c r="I305" s="159" t="str">
        <f t="shared" si="9"/>
        <v>V_ZUSATZDATEN</v>
      </c>
      <c r="J305" s="164"/>
      <c r="K305" s="164"/>
      <c r="L305" s="1" t="str">
        <f>_xlfn.IFNA(INDEX(Grunddaten!$A$1:$R$158,MATCH('MARA_KSSK - Klassenzuordnung'!A305,Grunddaten!$A:$A,0),MATCH('MARA_KSSK - Klassenzuordnung'!I305,Grunddaten!$8:$8,0))&amp;"","")</f>
        <v/>
      </c>
    </row>
    <row r="306" spans="1:12" x14ac:dyDescent="0.4">
      <c r="A306" s="160">
        <f>IFERROR(IF(AND(A299=A300,A300=A301,A301=A302,A302=A303,A303=A304,A304=A305),IF(A305+1&gt;MATCH(0,Input_Lieferant!$B$9:$B$158,-1),"",A305+1),A305),"")</f>
        <v>44</v>
      </c>
      <c r="B306" s="158" t="str">
        <f t="shared" si="8"/>
        <v>001</v>
      </c>
      <c r="C306" s="164"/>
      <c r="D306" s="164"/>
      <c r="F306" s="164"/>
      <c r="G306" s="164"/>
      <c r="H306" s="164"/>
      <c r="I306" s="159" t="str">
        <f t="shared" si="9"/>
        <v>V_AR_NUMMER</v>
      </c>
      <c r="J306" s="164"/>
      <c r="K306" s="164"/>
      <c r="L306" s="1" t="str">
        <f>_xlfn.IFNA(INDEX(Grunddaten!$A$1:$R$158,MATCH('MARA_KSSK - Klassenzuordnung'!A306,Grunddaten!$A:$A,0),MATCH('MARA_KSSK - Klassenzuordnung'!I306,Grunddaten!$8:$8,0))&amp;"","")</f>
        <v/>
      </c>
    </row>
    <row r="307" spans="1:12" x14ac:dyDescent="0.4">
      <c r="A307" s="160">
        <f>IFERROR(IF(AND(A300=A301,A301=A302,A302=A303,A303=A304,A304=A305,A305=A306),IF(A306+1&gt;MATCH(0,Input_Lieferant!$B$9:$B$158,-1),"",A306+1),A306),"")</f>
        <v>44</v>
      </c>
      <c r="B307" s="158" t="str">
        <f t="shared" si="8"/>
        <v>001</v>
      </c>
      <c r="C307" s="164"/>
      <c r="D307" s="164"/>
      <c r="F307" s="164"/>
      <c r="G307" s="164"/>
      <c r="H307" s="164"/>
      <c r="I307" s="159" t="str">
        <f t="shared" si="9"/>
        <v>V_VERTEILUNG</v>
      </c>
      <c r="J307" s="164"/>
      <c r="K307" s="164"/>
      <c r="L307" s="1" t="str">
        <f>_xlfn.IFNA(INDEX(Grunddaten!$A$1:$R$158,MATCH('MARA_KSSK - Klassenzuordnung'!A307,Grunddaten!$A:$A,0),MATCH('MARA_KSSK - Klassenzuordnung'!I307,Grunddaten!$8:$8,0))&amp;"","")</f>
        <v/>
      </c>
    </row>
    <row r="308" spans="1:12" x14ac:dyDescent="0.4">
      <c r="A308" s="160">
        <f>IFERROR(IF(AND(A301=A302,A302=A303,A303=A304,A304=A305,A305=A306,A306=A307),IF(A307+1&gt;MATCH(0,Input_Lieferant!$B$9:$B$158,-1),"",A307+1),A307),"")</f>
        <v>44</v>
      </c>
      <c r="B308" s="158" t="str">
        <f t="shared" si="8"/>
        <v>001</v>
      </c>
      <c r="C308" s="164"/>
      <c r="D308" s="164"/>
      <c r="F308" s="164"/>
      <c r="G308" s="164"/>
      <c r="H308" s="164"/>
      <c r="I308" s="159" t="str">
        <f t="shared" si="9"/>
        <v>V_BM_SBM</v>
      </c>
      <c r="J308" s="164"/>
      <c r="K308" s="164"/>
      <c r="L308" s="1" t="str">
        <f>_xlfn.IFNA(INDEX(Grunddaten!$A$1:$R$158,MATCH('MARA_KSSK - Klassenzuordnung'!A308,Grunddaten!$A:$A,0),MATCH('MARA_KSSK - Klassenzuordnung'!I308,Grunddaten!$8:$8,0))&amp;"","")</f>
        <v/>
      </c>
    </row>
    <row r="309" spans="1:12" x14ac:dyDescent="0.4">
      <c r="A309" s="160">
        <f>IFERROR(IF(AND(A302=A303,A303=A304,A304=A305,A305=A306,A306=A307,A307=A308),IF(A308+1&gt;MATCH(0,Input_Lieferant!$B$9:$B$158,-1),"",A308+1),A308),"")</f>
        <v>44</v>
      </c>
      <c r="B309" s="158" t="str">
        <f t="shared" si="8"/>
        <v>001</v>
      </c>
      <c r="C309" s="164"/>
      <c r="D309" s="164"/>
      <c r="F309" s="164"/>
      <c r="G309" s="164"/>
      <c r="H309" s="164"/>
      <c r="I309" s="159" t="str">
        <f t="shared" si="9"/>
        <v>V_EXPORTKONTROLLE</v>
      </c>
      <c r="J309" s="164"/>
      <c r="K309" s="164"/>
      <c r="L309" s="1" t="str">
        <f>IF("X"=_xlfn.IFNA(INDEX(Input_Lieferant!$A$9:$AS$158,MATCH('MARA_KSSK - Klassenzuordnung'!A309,Input_Lieferant!$B$9:$B$158,0),MATCH('MARA_KSSK - Klassenzuordnung'!I309,Input_Lieferant!$8:$8,0))&amp;"",""), "X", "")</f>
        <v/>
      </c>
    </row>
    <row r="310" spans="1:12" x14ac:dyDescent="0.4">
      <c r="A310" s="160">
        <f>IFERROR(IF(AND(A303=A304,A304=A305,A305=A306,A306=A307,A307=A308,A308=A309),IF(A309+1&gt;MATCH(0,Input_Lieferant!$B$9:$B$158,-1),"",A309+1),A309),"")</f>
        <v>45</v>
      </c>
      <c r="B310" s="158" t="str">
        <f t="shared" si="8"/>
        <v>001</v>
      </c>
      <c r="C310" s="164"/>
      <c r="D310" s="164"/>
      <c r="F310" s="164"/>
      <c r="G310" s="164"/>
      <c r="H310" s="164"/>
      <c r="I310" s="159" t="str">
        <f t="shared" si="9"/>
        <v>V_VERTEILUNG_PSD</v>
      </c>
      <c r="J310" s="164"/>
      <c r="K310" s="164"/>
      <c r="L310" s="1" t="str">
        <f>IF("X"=_xlfn.IFNA(INDEX(Grunddaten!$A$1:$R$158,MATCH('MARA_KSSK - Klassenzuordnung'!A310,Grunddaten!$A:$A,0),MATCH('MARA_KSSK - Klassenzuordnung'!I310,Grunddaten!$8:$8,0))&amp;"",""), "X", "")</f>
        <v>X</v>
      </c>
    </row>
    <row r="311" spans="1:12" x14ac:dyDescent="0.4">
      <c r="A311" s="160">
        <f>IFERROR(IF(AND(A304=A305,A305=A306,A306=A307,A307=A308,A308=A309,A309=A310),IF(A310+1&gt;MATCH(0,Input_Lieferant!$B$9:$B$158,-1),"",A310+1),A310),"")</f>
        <v>45</v>
      </c>
      <c r="B311" s="158" t="str">
        <f t="shared" si="8"/>
        <v>001</v>
      </c>
      <c r="C311" s="164"/>
      <c r="D311" s="164"/>
      <c r="F311" s="164"/>
      <c r="G311" s="164"/>
      <c r="H311" s="164"/>
      <c r="I311" s="159" t="str">
        <f t="shared" si="9"/>
        <v>V_VERTEILUNG_RUAG</v>
      </c>
      <c r="J311" s="164"/>
      <c r="K311" s="164"/>
      <c r="L311" s="1" t="str">
        <f>_xlfn.IFNA(INDEX(Grunddaten!$A$1:$R$158,MATCH('MARA_KSSK - Klassenzuordnung'!A311,Grunddaten!$A:$A,0),MATCH('MARA_KSSK - Klassenzuordnung'!I311,Grunddaten!$8:$8,0))&amp;"","")</f>
        <v/>
      </c>
    </row>
    <row r="312" spans="1:12" x14ac:dyDescent="0.4">
      <c r="A312" s="160">
        <f>IFERROR(IF(AND(A305=A306,A306=A307,A307=A308,A308=A309,A309=A310,A310=A311),IF(A311+1&gt;MATCH(0,Input_Lieferant!$B$9:$B$158,-1),"",A311+1),A311),"")</f>
        <v>45</v>
      </c>
      <c r="B312" s="158" t="str">
        <f t="shared" si="8"/>
        <v>001</v>
      </c>
      <c r="C312" s="164"/>
      <c r="D312" s="164"/>
      <c r="F312" s="164"/>
      <c r="G312" s="164"/>
      <c r="H312" s="164"/>
      <c r="I312" s="159" t="str">
        <f t="shared" si="9"/>
        <v>V_ZUSATZDATEN</v>
      </c>
      <c r="J312" s="164"/>
      <c r="K312" s="164"/>
      <c r="L312" s="1" t="str">
        <f>_xlfn.IFNA(INDEX(Grunddaten!$A$1:$R$158,MATCH('MARA_KSSK - Klassenzuordnung'!A312,Grunddaten!$A:$A,0),MATCH('MARA_KSSK - Klassenzuordnung'!I312,Grunddaten!$8:$8,0))&amp;"","")</f>
        <v/>
      </c>
    </row>
    <row r="313" spans="1:12" x14ac:dyDescent="0.4">
      <c r="A313" s="160">
        <f>IFERROR(IF(AND(A306=A307,A307=A308,A308=A309,A309=A310,A310=A311,A311=A312),IF(A312+1&gt;MATCH(0,Input_Lieferant!$B$9:$B$158,-1),"",A312+1),A312),"")</f>
        <v>45</v>
      </c>
      <c r="B313" s="158" t="str">
        <f t="shared" si="8"/>
        <v>001</v>
      </c>
      <c r="C313" s="164"/>
      <c r="D313" s="164"/>
      <c r="F313" s="164"/>
      <c r="G313" s="164"/>
      <c r="H313" s="164"/>
      <c r="I313" s="159" t="str">
        <f t="shared" si="9"/>
        <v>V_AR_NUMMER</v>
      </c>
      <c r="J313" s="164"/>
      <c r="K313" s="164"/>
      <c r="L313" s="1" t="str">
        <f>_xlfn.IFNA(INDEX(Grunddaten!$A$1:$R$158,MATCH('MARA_KSSK - Klassenzuordnung'!A313,Grunddaten!$A:$A,0),MATCH('MARA_KSSK - Klassenzuordnung'!I313,Grunddaten!$8:$8,0))&amp;"","")</f>
        <v/>
      </c>
    </row>
    <row r="314" spans="1:12" x14ac:dyDescent="0.4">
      <c r="A314" s="160">
        <f>IFERROR(IF(AND(A307=A308,A308=A309,A309=A310,A310=A311,A311=A312,A312=A313),IF(A313+1&gt;MATCH(0,Input_Lieferant!$B$9:$B$158,-1),"",A313+1),A313),"")</f>
        <v>45</v>
      </c>
      <c r="B314" s="158" t="str">
        <f t="shared" si="8"/>
        <v>001</v>
      </c>
      <c r="C314" s="164"/>
      <c r="D314" s="164"/>
      <c r="F314" s="164"/>
      <c r="G314" s="164"/>
      <c r="H314" s="164"/>
      <c r="I314" s="159" t="str">
        <f t="shared" si="9"/>
        <v>V_VERTEILUNG</v>
      </c>
      <c r="J314" s="164"/>
      <c r="K314" s="164"/>
      <c r="L314" s="1" t="str">
        <f>_xlfn.IFNA(INDEX(Grunddaten!$A$1:$R$158,MATCH('MARA_KSSK - Klassenzuordnung'!A314,Grunddaten!$A:$A,0),MATCH('MARA_KSSK - Klassenzuordnung'!I314,Grunddaten!$8:$8,0))&amp;"","")</f>
        <v/>
      </c>
    </row>
    <row r="315" spans="1:12" x14ac:dyDescent="0.4">
      <c r="A315" s="160">
        <f>IFERROR(IF(AND(A308=A309,A309=A310,A310=A311,A311=A312,A312=A313,A313=A314),IF(A314+1&gt;MATCH(0,Input_Lieferant!$B$9:$B$158,-1),"",A314+1),A314),"")</f>
        <v>45</v>
      </c>
      <c r="B315" s="158" t="str">
        <f t="shared" si="8"/>
        <v>001</v>
      </c>
      <c r="C315" s="164"/>
      <c r="D315" s="164"/>
      <c r="F315" s="164"/>
      <c r="G315" s="164"/>
      <c r="H315" s="164"/>
      <c r="I315" s="159" t="str">
        <f t="shared" si="9"/>
        <v>V_BM_SBM</v>
      </c>
      <c r="J315" s="164"/>
      <c r="K315" s="164"/>
      <c r="L315" s="1" t="str">
        <f>_xlfn.IFNA(INDEX(Grunddaten!$A$1:$R$158,MATCH('MARA_KSSK - Klassenzuordnung'!A315,Grunddaten!$A:$A,0),MATCH('MARA_KSSK - Klassenzuordnung'!I315,Grunddaten!$8:$8,0))&amp;"","")</f>
        <v/>
      </c>
    </row>
    <row r="316" spans="1:12" x14ac:dyDescent="0.4">
      <c r="A316" s="160">
        <f>IFERROR(IF(AND(A309=A310,A310=A311,A311=A312,A312=A313,A313=A314,A314=A315),IF(A315+1&gt;MATCH(0,Input_Lieferant!$B$9:$B$158,-1),"",A315+1),A315),"")</f>
        <v>45</v>
      </c>
      <c r="B316" s="158" t="str">
        <f t="shared" si="8"/>
        <v>001</v>
      </c>
      <c r="C316" s="164"/>
      <c r="D316" s="164"/>
      <c r="F316" s="164"/>
      <c r="G316" s="164"/>
      <c r="H316" s="164"/>
      <c r="I316" s="159" t="str">
        <f t="shared" si="9"/>
        <v>V_EXPORTKONTROLLE</v>
      </c>
      <c r="J316" s="164"/>
      <c r="K316" s="164"/>
      <c r="L316" s="1" t="str">
        <f>IF("X"=_xlfn.IFNA(INDEX(Input_Lieferant!$A$9:$AS$158,MATCH('MARA_KSSK - Klassenzuordnung'!A316,Input_Lieferant!$B$9:$B$158,0),MATCH('MARA_KSSK - Klassenzuordnung'!I316,Input_Lieferant!$8:$8,0))&amp;"",""), "X", "")</f>
        <v/>
      </c>
    </row>
    <row r="317" spans="1:12" x14ac:dyDescent="0.4">
      <c r="A317" s="160">
        <f>IFERROR(IF(AND(A310=A311,A311=A312,A312=A313,A313=A314,A314=A315,A315=A316),IF(A316+1&gt;MATCH(0,Input_Lieferant!$B$9:$B$158,-1),"",A316+1),A316),"")</f>
        <v>46</v>
      </c>
      <c r="B317" s="158" t="str">
        <f t="shared" si="8"/>
        <v>001</v>
      </c>
      <c r="C317" s="164"/>
      <c r="D317" s="164"/>
      <c r="F317" s="164"/>
      <c r="G317" s="164"/>
      <c r="H317" s="164"/>
      <c r="I317" s="159" t="str">
        <f t="shared" si="9"/>
        <v>V_VERTEILUNG_PSD</v>
      </c>
      <c r="J317" s="164"/>
      <c r="K317" s="164"/>
      <c r="L317" s="1" t="str">
        <f>IF("X"=_xlfn.IFNA(INDEX(Grunddaten!$A$1:$R$158,MATCH('MARA_KSSK - Klassenzuordnung'!A317,Grunddaten!$A:$A,0),MATCH('MARA_KSSK - Klassenzuordnung'!I317,Grunddaten!$8:$8,0))&amp;"",""), "X", "")</f>
        <v>X</v>
      </c>
    </row>
    <row r="318" spans="1:12" x14ac:dyDescent="0.4">
      <c r="A318" s="160">
        <f>IFERROR(IF(AND(A311=A312,A312=A313,A313=A314,A314=A315,A315=A316,A316=A317),IF(A317+1&gt;MATCH(0,Input_Lieferant!$B$9:$B$158,-1),"",A317+1),A317),"")</f>
        <v>46</v>
      </c>
      <c r="B318" s="158" t="str">
        <f t="shared" si="8"/>
        <v>001</v>
      </c>
      <c r="C318" s="164"/>
      <c r="D318" s="164"/>
      <c r="F318" s="164"/>
      <c r="G318" s="164"/>
      <c r="H318" s="164"/>
      <c r="I318" s="159" t="str">
        <f t="shared" si="9"/>
        <v>V_VERTEILUNG_RUAG</v>
      </c>
      <c r="J318" s="164"/>
      <c r="K318" s="164"/>
      <c r="L318" s="1" t="str">
        <f>_xlfn.IFNA(INDEX(Grunddaten!$A$1:$R$158,MATCH('MARA_KSSK - Klassenzuordnung'!A318,Grunddaten!$A:$A,0),MATCH('MARA_KSSK - Klassenzuordnung'!I318,Grunddaten!$8:$8,0))&amp;"","")</f>
        <v/>
      </c>
    </row>
    <row r="319" spans="1:12" x14ac:dyDescent="0.4">
      <c r="A319" s="160">
        <f>IFERROR(IF(AND(A312=A313,A313=A314,A314=A315,A315=A316,A316=A317,A317=A318),IF(A318+1&gt;MATCH(0,Input_Lieferant!$B$9:$B$158,-1),"",A318+1),A318),"")</f>
        <v>46</v>
      </c>
      <c r="B319" s="158" t="str">
        <f t="shared" si="8"/>
        <v>001</v>
      </c>
      <c r="C319" s="164"/>
      <c r="D319" s="164"/>
      <c r="F319" s="164"/>
      <c r="G319" s="164"/>
      <c r="H319" s="164"/>
      <c r="I319" s="159" t="str">
        <f t="shared" si="9"/>
        <v>V_ZUSATZDATEN</v>
      </c>
      <c r="J319" s="164"/>
      <c r="K319" s="164"/>
      <c r="L319" s="1" t="str">
        <f>_xlfn.IFNA(INDEX(Grunddaten!$A$1:$R$158,MATCH('MARA_KSSK - Klassenzuordnung'!A319,Grunddaten!$A:$A,0),MATCH('MARA_KSSK - Klassenzuordnung'!I319,Grunddaten!$8:$8,0))&amp;"","")</f>
        <v/>
      </c>
    </row>
    <row r="320" spans="1:12" x14ac:dyDescent="0.4">
      <c r="A320" s="160">
        <f>IFERROR(IF(AND(A313=A314,A314=A315,A315=A316,A316=A317,A317=A318,A318=A319),IF(A319+1&gt;MATCH(0,Input_Lieferant!$B$9:$B$158,-1),"",A319+1),A319),"")</f>
        <v>46</v>
      </c>
      <c r="B320" s="158" t="str">
        <f t="shared" si="8"/>
        <v>001</v>
      </c>
      <c r="C320" s="164"/>
      <c r="D320" s="164"/>
      <c r="F320" s="164"/>
      <c r="G320" s="164"/>
      <c r="H320" s="164"/>
      <c r="I320" s="159" t="str">
        <f t="shared" si="9"/>
        <v>V_AR_NUMMER</v>
      </c>
      <c r="J320" s="164"/>
      <c r="K320" s="164"/>
      <c r="L320" s="1" t="str">
        <f>_xlfn.IFNA(INDEX(Grunddaten!$A$1:$R$158,MATCH('MARA_KSSK - Klassenzuordnung'!A320,Grunddaten!$A:$A,0),MATCH('MARA_KSSK - Klassenzuordnung'!I320,Grunddaten!$8:$8,0))&amp;"","")</f>
        <v/>
      </c>
    </row>
    <row r="321" spans="1:12" x14ac:dyDescent="0.4">
      <c r="A321" s="160">
        <f>IFERROR(IF(AND(A314=A315,A315=A316,A316=A317,A317=A318,A318=A319,A319=A320),IF(A320+1&gt;MATCH(0,Input_Lieferant!$B$9:$B$158,-1),"",A320+1),A320),"")</f>
        <v>46</v>
      </c>
      <c r="B321" s="158" t="str">
        <f t="shared" si="8"/>
        <v>001</v>
      </c>
      <c r="C321" s="164"/>
      <c r="D321" s="164"/>
      <c r="F321" s="164"/>
      <c r="G321" s="164"/>
      <c r="H321" s="164"/>
      <c r="I321" s="159" t="str">
        <f t="shared" si="9"/>
        <v>V_VERTEILUNG</v>
      </c>
      <c r="J321" s="164"/>
      <c r="K321" s="164"/>
      <c r="L321" s="1" t="str">
        <f>_xlfn.IFNA(INDEX(Grunddaten!$A$1:$R$158,MATCH('MARA_KSSK - Klassenzuordnung'!A321,Grunddaten!$A:$A,0),MATCH('MARA_KSSK - Klassenzuordnung'!I321,Grunddaten!$8:$8,0))&amp;"","")</f>
        <v/>
      </c>
    </row>
    <row r="322" spans="1:12" x14ac:dyDescent="0.4">
      <c r="A322" s="160">
        <f>IFERROR(IF(AND(A315=A316,A316=A317,A317=A318,A318=A319,A319=A320,A320=A321),IF(A321+1&gt;MATCH(0,Input_Lieferant!$B$9:$B$158,-1),"",A321+1),A321),"")</f>
        <v>46</v>
      </c>
      <c r="B322" s="158" t="str">
        <f t="shared" ref="B322:B385" si="10">IF(A322="","","001")</f>
        <v>001</v>
      </c>
      <c r="C322" s="164"/>
      <c r="D322" s="164"/>
      <c r="F322" s="164"/>
      <c r="G322" s="164"/>
      <c r="H322" s="164"/>
      <c r="I322" s="159" t="str">
        <f t="shared" si="9"/>
        <v>V_BM_SBM</v>
      </c>
      <c r="J322" s="164"/>
      <c r="K322" s="164"/>
      <c r="L322" s="1" t="str">
        <f>_xlfn.IFNA(INDEX(Grunddaten!$A$1:$R$158,MATCH('MARA_KSSK - Klassenzuordnung'!A322,Grunddaten!$A:$A,0),MATCH('MARA_KSSK - Klassenzuordnung'!I322,Grunddaten!$8:$8,0))&amp;"","")</f>
        <v/>
      </c>
    </row>
    <row r="323" spans="1:12" x14ac:dyDescent="0.4">
      <c r="A323" s="160">
        <f>IFERROR(IF(AND(A316=A317,A317=A318,A318=A319,A319=A320,A320=A321,A321=A322),IF(A322+1&gt;MATCH(0,Input_Lieferant!$B$9:$B$158,-1),"",A322+1),A322),"")</f>
        <v>46</v>
      </c>
      <c r="B323" s="158" t="str">
        <f t="shared" si="10"/>
        <v>001</v>
      </c>
      <c r="C323" s="164"/>
      <c r="D323" s="164"/>
      <c r="F323" s="164"/>
      <c r="G323" s="164"/>
      <c r="H323" s="164"/>
      <c r="I323" s="159" t="str">
        <f t="shared" si="9"/>
        <v>V_EXPORTKONTROLLE</v>
      </c>
      <c r="J323" s="164"/>
      <c r="K323" s="164"/>
      <c r="L323" s="1" t="str">
        <f>IF("X"=_xlfn.IFNA(INDEX(Input_Lieferant!$A$9:$AS$158,MATCH('MARA_KSSK - Klassenzuordnung'!A323,Input_Lieferant!$B$9:$B$158,0),MATCH('MARA_KSSK - Klassenzuordnung'!I323,Input_Lieferant!$8:$8,0))&amp;"",""), "X", "")</f>
        <v/>
      </c>
    </row>
    <row r="324" spans="1:12" x14ac:dyDescent="0.4">
      <c r="A324" s="160">
        <f>IFERROR(IF(AND(A317=A318,A318=A319,A319=A320,A320=A321,A321=A322,A322=A323),IF(A323+1&gt;MATCH(0,Input_Lieferant!$B$9:$B$158,-1),"",A323+1),A323),"")</f>
        <v>47</v>
      </c>
      <c r="B324" s="158" t="str">
        <f t="shared" si="10"/>
        <v>001</v>
      </c>
      <c r="C324" s="164"/>
      <c r="D324" s="164"/>
      <c r="F324" s="164"/>
      <c r="G324" s="164"/>
      <c r="H324" s="164"/>
      <c r="I324" s="159" t="str">
        <f t="shared" si="9"/>
        <v>V_VERTEILUNG_PSD</v>
      </c>
      <c r="J324" s="164"/>
      <c r="K324" s="164"/>
      <c r="L324" s="1" t="str">
        <f>IF("X"=_xlfn.IFNA(INDEX(Grunddaten!$A$1:$R$158,MATCH('MARA_KSSK - Klassenzuordnung'!A324,Grunddaten!$A:$A,0),MATCH('MARA_KSSK - Klassenzuordnung'!I324,Grunddaten!$8:$8,0))&amp;"",""), "X", "")</f>
        <v>X</v>
      </c>
    </row>
    <row r="325" spans="1:12" x14ac:dyDescent="0.4">
      <c r="A325" s="160">
        <f>IFERROR(IF(AND(A318=A319,A319=A320,A320=A321,A321=A322,A322=A323,A323=A324),IF(A324+1&gt;MATCH(0,Input_Lieferant!$B$9:$B$158,-1),"",A324+1),A324),"")</f>
        <v>47</v>
      </c>
      <c r="B325" s="158" t="str">
        <f t="shared" si="10"/>
        <v>001</v>
      </c>
      <c r="C325" s="164"/>
      <c r="D325" s="164"/>
      <c r="F325" s="164"/>
      <c r="G325" s="164"/>
      <c r="H325" s="164"/>
      <c r="I325" s="159" t="str">
        <f t="shared" si="9"/>
        <v>V_VERTEILUNG_RUAG</v>
      </c>
      <c r="J325" s="164"/>
      <c r="K325" s="164"/>
      <c r="L325" s="1" t="str">
        <f>_xlfn.IFNA(INDEX(Grunddaten!$A$1:$R$158,MATCH('MARA_KSSK - Klassenzuordnung'!A325,Grunddaten!$A:$A,0),MATCH('MARA_KSSK - Klassenzuordnung'!I325,Grunddaten!$8:$8,0))&amp;"","")</f>
        <v/>
      </c>
    </row>
    <row r="326" spans="1:12" x14ac:dyDescent="0.4">
      <c r="A326" s="160">
        <f>IFERROR(IF(AND(A319=A320,A320=A321,A321=A322,A322=A323,A323=A324,A324=A325),IF(A325+1&gt;MATCH(0,Input_Lieferant!$B$9:$B$158,-1),"",A325+1),A325),"")</f>
        <v>47</v>
      </c>
      <c r="B326" s="158" t="str">
        <f t="shared" si="10"/>
        <v>001</v>
      </c>
      <c r="C326" s="164"/>
      <c r="D326" s="164"/>
      <c r="F326" s="164"/>
      <c r="G326" s="164"/>
      <c r="H326" s="164"/>
      <c r="I326" s="159" t="str">
        <f t="shared" si="9"/>
        <v>V_ZUSATZDATEN</v>
      </c>
      <c r="J326" s="164"/>
      <c r="K326" s="164"/>
      <c r="L326" s="1" t="str">
        <f>_xlfn.IFNA(INDEX(Grunddaten!$A$1:$R$158,MATCH('MARA_KSSK - Klassenzuordnung'!A326,Grunddaten!$A:$A,0),MATCH('MARA_KSSK - Klassenzuordnung'!I326,Grunddaten!$8:$8,0))&amp;"","")</f>
        <v/>
      </c>
    </row>
    <row r="327" spans="1:12" x14ac:dyDescent="0.4">
      <c r="A327" s="160">
        <f>IFERROR(IF(AND(A320=A321,A321=A322,A322=A323,A323=A324,A324=A325,A325=A326),IF(A326+1&gt;MATCH(0,Input_Lieferant!$B$9:$B$158,-1),"",A326+1),A326),"")</f>
        <v>47</v>
      </c>
      <c r="B327" s="158" t="str">
        <f t="shared" si="10"/>
        <v>001</v>
      </c>
      <c r="C327" s="164"/>
      <c r="D327" s="164"/>
      <c r="F327" s="164"/>
      <c r="G327" s="164"/>
      <c r="H327" s="164"/>
      <c r="I327" s="159" t="str">
        <f t="shared" si="9"/>
        <v>V_AR_NUMMER</v>
      </c>
      <c r="J327" s="164"/>
      <c r="K327" s="164"/>
      <c r="L327" s="1" t="str">
        <f>_xlfn.IFNA(INDEX(Grunddaten!$A$1:$R$158,MATCH('MARA_KSSK - Klassenzuordnung'!A327,Grunddaten!$A:$A,0),MATCH('MARA_KSSK - Klassenzuordnung'!I327,Grunddaten!$8:$8,0))&amp;"","")</f>
        <v/>
      </c>
    </row>
    <row r="328" spans="1:12" x14ac:dyDescent="0.4">
      <c r="A328" s="160">
        <f>IFERROR(IF(AND(A321=A322,A322=A323,A323=A324,A324=A325,A325=A326,A326=A327),IF(A327+1&gt;MATCH(0,Input_Lieferant!$B$9:$B$158,-1),"",A327+1),A327),"")</f>
        <v>47</v>
      </c>
      <c r="B328" s="158" t="str">
        <f t="shared" si="10"/>
        <v>001</v>
      </c>
      <c r="C328" s="164"/>
      <c r="D328" s="164"/>
      <c r="F328" s="164"/>
      <c r="G328" s="164"/>
      <c r="H328" s="164"/>
      <c r="I328" s="159" t="str">
        <f t="shared" si="9"/>
        <v>V_VERTEILUNG</v>
      </c>
      <c r="J328" s="164"/>
      <c r="K328" s="164"/>
      <c r="L328" s="1" t="str">
        <f>_xlfn.IFNA(INDEX(Grunddaten!$A$1:$R$158,MATCH('MARA_KSSK - Klassenzuordnung'!A328,Grunddaten!$A:$A,0),MATCH('MARA_KSSK - Klassenzuordnung'!I328,Grunddaten!$8:$8,0))&amp;"","")</f>
        <v/>
      </c>
    </row>
    <row r="329" spans="1:12" x14ac:dyDescent="0.4">
      <c r="A329" s="160">
        <f>IFERROR(IF(AND(A322=A323,A323=A324,A324=A325,A325=A326,A326=A327,A327=A328),IF(A328+1&gt;MATCH(0,Input_Lieferant!$B$9:$B$158,-1),"",A328+1),A328),"")</f>
        <v>47</v>
      </c>
      <c r="B329" s="158" t="str">
        <f t="shared" si="10"/>
        <v>001</v>
      </c>
      <c r="C329" s="164"/>
      <c r="D329" s="164"/>
      <c r="F329" s="164"/>
      <c r="G329" s="164"/>
      <c r="H329" s="164"/>
      <c r="I329" s="159" t="str">
        <f t="shared" ref="I329:I392" si="11">IF(A329="","",I322)</f>
        <v>V_BM_SBM</v>
      </c>
      <c r="J329" s="164"/>
      <c r="K329" s="164"/>
      <c r="L329" s="1" t="str">
        <f>_xlfn.IFNA(INDEX(Grunddaten!$A$1:$R$158,MATCH('MARA_KSSK - Klassenzuordnung'!A329,Grunddaten!$A:$A,0),MATCH('MARA_KSSK - Klassenzuordnung'!I329,Grunddaten!$8:$8,0))&amp;"","")</f>
        <v/>
      </c>
    </row>
    <row r="330" spans="1:12" x14ac:dyDescent="0.4">
      <c r="A330" s="160">
        <f>IFERROR(IF(AND(A323=A324,A324=A325,A325=A326,A326=A327,A327=A328,A328=A329),IF(A329+1&gt;MATCH(0,Input_Lieferant!$B$9:$B$158,-1),"",A329+1),A329),"")</f>
        <v>47</v>
      </c>
      <c r="B330" s="158" t="str">
        <f t="shared" si="10"/>
        <v>001</v>
      </c>
      <c r="C330" s="164"/>
      <c r="D330" s="164"/>
      <c r="F330" s="164"/>
      <c r="G330" s="164"/>
      <c r="H330" s="164"/>
      <c r="I330" s="159" t="str">
        <f t="shared" si="11"/>
        <v>V_EXPORTKONTROLLE</v>
      </c>
      <c r="J330" s="164"/>
      <c r="K330" s="164"/>
      <c r="L330" s="1" t="str">
        <f>IF("X"=_xlfn.IFNA(INDEX(Input_Lieferant!$A$9:$AS$158,MATCH('MARA_KSSK - Klassenzuordnung'!A330,Input_Lieferant!$B$9:$B$158,0),MATCH('MARA_KSSK - Klassenzuordnung'!I330,Input_Lieferant!$8:$8,0))&amp;"",""), "X", "")</f>
        <v/>
      </c>
    </row>
    <row r="331" spans="1:12" x14ac:dyDescent="0.4">
      <c r="A331" s="160">
        <f>IFERROR(IF(AND(A324=A325,A325=A326,A326=A327,A327=A328,A328=A329,A329=A330),IF(A330+1&gt;MATCH(0,Input_Lieferant!$B$9:$B$158,-1),"",A330+1),A330),"")</f>
        <v>48</v>
      </c>
      <c r="B331" s="158" t="str">
        <f t="shared" si="10"/>
        <v>001</v>
      </c>
      <c r="C331" s="164"/>
      <c r="D331" s="164"/>
      <c r="F331" s="164"/>
      <c r="G331" s="164"/>
      <c r="H331" s="164"/>
      <c r="I331" s="159" t="str">
        <f t="shared" si="11"/>
        <v>V_VERTEILUNG_PSD</v>
      </c>
      <c r="J331" s="164"/>
      <c r="K331" s="164"/>
      <c r="L331" s="1" t="str">
        <f>IF("X"=_xlfn.IFNA(INDEX(Grunddaten!$A$1:$R$158,MATCH('MARA_KSSK - Klassenzuordnung'!A331,Grunddaten!$A:$A,0),MATCH('MARA_KSSK - Klassenzuordnung'!I331,Grunddaten!$8:$8,0))&amp;"",""), "X", "")</f>
        <v>X</v>
      </c>
    </row>
    <row r="332" spans="1:12" x14ac:dyDescent="0.4">
      <c r="A332" s="160">
        <f>IFERROR(IF(AND(A325=A326,A326=A327,A327=A328,A328=A329,A329=A330,A330=A331),IF(A331+1&gt;MATCH(0,Input_Lieferant!$B$9:$B$158,-1),"",A331+1),A331),"")</f>
        <v>48</v>
      </c>
      <c r="B332" s="158" t="str">
        <f t="shared" si="10"/>
        <v>001</v>
      </c>
      <c r="C332" s="164"/>
      <c r="D332" s="164"/>
      <c r="F332" s="164"/>
      <c r="G332" s="164"/>
      <c r="H332" s="164"/>
      <c r="I332" s="159" t="str">
        <f t="shared" si="11"/>
        <v>V_VERTEILUNG_RUAG</v>
      </c>
      <c r="J332" s="164"/>
      <c r="K332" s="164"/>
      <c r="L332" s="1" t="str">
        <f>_xlfn.IFNA(INDEX(Grunddaten!$A$1:$R$158,MATCH('MARA_KSSK - Klassenzuordnung'!A332,Grunddaten!$A:$A,0),MATCH('MARA_KSSK - Klassenzuordnung'!I332,Grunddaten!$8:$8,0))&amp;"","")</f>
        <v/>
      </c>
    </row>
    <row r="333" spans="1:12" x14ac:dyDescent="0.4">
      <c r="A333" s="160">
        <f>IFERROR(IF(AND(A326=A327,A327=A328,A328=A329,A329=A330,A330=A331,A331=A332),IF(A332+1&gt;MATCH(0,Input_Lieferant!$B$9:$B$158,-1),"",A332+1),A332),"")</f>
        <v>48</v>
      </c>
      <c r="B333" s="158" t="str">
        <f t="shared" si="10"/>
        <v>001</v>
      </c>
      <c r="C333" s="164"/>
      <c r="D333" s="164"/>
      <c r="F333" s="164"/>
      <c r="G333" s="164"/>
      <c r="H333" s="164"/>
      <c r="I333" s="159" t="str">
        <f t="shared" si="11"/>
        <v>V_ZUSATZDATEN</v>
      </c>
      <c r="J333" s="164"/>
      <c r="K333" s="164"/>
      <c r="L333" s="1" t="str">
        <f>_xlfn.IFNA(INDEX(Grunddaten!$A$1:$R$158,MATCH('MARA_KSSK - Klassenzuordnung'!A333,Grunddaten!$A:$A,0),MATCH('MARA_KSSK - Klassenzuordnung'!I333,Grunddaten!$8:$8,0))&amp;"","")</f>
        <v/>
      </c>
    </row>
    <row r="334" spans="1:12" x14ac:dyDescent="0.4">
      <c r="A334" s="160">
        <f>IFERROR(IF(AND(A327=A328,A328=A329,A329=A330,A330=A331,A331=A332,A332=A333),IF(A333+1&gt;MATCH(0,Input_Lieferant!$B$9:$B$158,-1),"",A333+1),A333),"")</f>
        <v>48</v>
      </c>
      <c r="B334" s="158" t="str">
        <f t="shared" si="10"/>
        <v>001</v>
      </c>
      <c r="C334" s="164"/>
      <c r="D334" s="164"/>
      <c r="F334" s="164"/>
      <c r="G334" s="164"/>
      <c r="H334" s="164"/>
      <c r="I334" s="159" t="str">
        <f t="shared" si="11"/>
        <v>V_AR_NUMMER</v>
      </c>
      <c r="J334" s="164"/>
      <c r="K334" s="164"/>
      <c r="L334" s="1" t="str">
        <f>_xlfn.IFNA(INDEX(Grunddaten!$A$1:$R$158,MATCH('MARA_KSSK - Klassenzuordnung'!A334,Grunddaten!$A:$A,0),MATCH('MARA_KSSK - Klassenzuordnung'!I334,Grunddaten!$8:$8,0))&amp;"","")</f>
        <v/>
      </c>
    </row>
    <row r="335" spans="1:12" x14ac:dyDescent="0.4">
      <c r="A335" s="160">
        <f>IFERROR(IF(AND(A328=A329,A329=A330,A330=A331,A331=A332,A332=A333,A333=A334),IF(A334+1&gt;MATCH(0,Input_Lieferant!$B$9:$B$158,-1),"",A334+1),A334),"")</f>
        <v>48</v>
      </c>
      <c r="B335" s="158" t="str">
        <f t="shared" si="10"/>
        <v>001</v>
      </c>
      <c r="C335" s="164"/>
      <c r="D335" s="164"/>
      <c r="F335" s="164"/>
      <c r="G335" s="164"/>
      <c r="H335" s="164"/>
      <c r="I335" s="159" t="str">
        <f t="shared" si="11"/>
        <v>V_VERTEILUNG</v>
      </c>
      <c r="J335" s="164"/>
      <c r="K335" s="164"/>
      <c r="L335" s="1" t="str">
        <f>_xlfn.IFNA(INDEX(Grunddaten!$A$1:$R$158,MATCH('MARA_KSSK - Klassenzuordnung'!A335,Grunddaten!$A:$A,0),MATCH('MARA_KSSK - Klassenzuordnung'!I335,Grunddaten!$8:$8,0))&amp;"","")</f>
        <v/>
      </c>
    </row>
    <row r="336" spans="1:12" x14ac:dyDescent="0.4">
      <c r="A336" s="160">
        <f>IFERROR(IF(AND(A329=A330,A330=A331,A331=A332,A332=A333,A333=A334,A334=A335),IF(A335+1&gt;MATCH(0,Input_Lieferant!$B$9:$B$158,-1),"",A335+1),A335),"")</f>
        <v>48</v>
      </c>
      <c r="B336" s="158" t="str">
        <f t="shared" si="10"/>
        <v>001</v>
      </c>
      <c r="C336" s="164"/>
      <c r="D336" s="164"/>
      <c r="F336" s="164"/>
      <c r="G336" s="164"/>
      <c r="H336" s="164"/>
      <c r="I336" s="159" t="str">
        <f t="shared" si="11"/>
        <v>V_BM_SBM</v>
      </c>
      <c r="J336" s="164"/>
      <c r="K336" s="164"/>
      <c r="L336" s="1" t="str">
        <f>_xlfn.IFNA(INDEX(Grunddaten!$A$1:$R$158,MATCH('MARA_KSSK - Klassenzuordnung'!A336,Grunddaten!$A:$A,0),MATCH('MARA_KSSK - Klassenzuordnung'!I336,Grunddaten!$8:$8,0))&amp;"","")</f>
        <v/>
      </c>
    </row>
    <row r="337" spans="1:12" x14ac:dyDescent="0.4">
      <c r="A337" s="160">
        <f>IFERROR(IF(AND(A330=A331,A331=A332,A332=A333,A333=A334,A334=A335,A335=A336),IF(A336+1&gt;MATCH(0,Input_Lieferant!$B$9:$B$158,-1),"",A336+1),A336),"")</f>
        <v>48</v>
      </c>
      <c r="B337" s="158" t="str">
        <f t="shared" si="10"/>
        <v>001</v>
      </c>
      <c r="C337" s="164"/>
      <c r="D337" s="164"/>
      <c r="F337" s="164"/>
      <c r="G337" s="164"/>
      <c r="H337" s="164"/>
      <c r="I337" s="159" t="str">
        <f t="shared" si="11"/>
        <v>V_EXPORTKONTROLLE</v>
      </c>
      <c r="J337" s="164"/>
      <c r="K337" s="164"/>
      <c r="L337" s="1" t="str">
        <f>IF("X"=_xlfn.IFNA(INDEX(Input_Lieferant!$A$9:$AS$158,MATCH('MARA_KSSK - Klassenzuordnung'!A337,Input_Lieferant!$B$9:$B$158,0),MATCH('MARA_KSSK - Klassenzuordnung'!I337,Input_Lieferant!$8:$8,0))&amp;"",""), "X", "")</f>
        <v/>
      </c>
    </row>
    <row r="338" spans="1:12" x14ac:dyDescent="0.4">
      <c r="A338" s="160">
        <f>IFERROR(IF(AND(A331=A332,A332=A333,A333=A334,A334=A335,A335=A336,A336=A337),IF(A337+1&gt;MATCH(0,Input_Lieferant!$B$9:$B$158,-1),"",A337+1),A337),"")</f>
        <v>49</v>
      </c>
      <c r="B338" s="158" t="str">
        <f t="shared" si="10"/>
        <v>001</v>
      </c>
      <c r="C338" s="164"/>
      <c r="D338" s="164"/>
      <c r="F338" s="164"/>
      <c r="G338" s="164"/>
      <c r="H338" s="164"/>
      <c r="I338" s="159" t="str">
        <f t="shared" si="11"/>
        <v>V_VERTEILUNG_PSD</v>
      </c>
      <c r="J338" s="164"/>
      <c r="K338" s="164"/>
      <c r="L338" s="1" t="str">
        <f>IF("X"=_xlfn.IFNA(INDEX(Grunddaten!$A$1:$R$158,MATCH('MARA_KSSK - Klassenzuordnung'!A338,Grunddaten!$A:$A,0),MATCH('MARA_KSSK - Klassenzuordnung'!I338,Grunddaten!$8:$8,0))&amp;"",""), "X", "")</f>
        <v>X</v>
      </c>
    </row>
    <row r="339" spans="1:12" x14ac:dyDescent="0.4">
      <c r="A339" s="160">
        <f>IFERROR(IF(AND(A332=A333,A333=A334,A334=A335,A335=A336,A336=A337,A337=A338),IF(A338+1&gt;MATCH(0,Input_Lieferant!$B$9:$B$158,-1),"",A338+1),A338),"")</f>
        <v>49</v>
      </c>
      <c r="B339" s="158" t="str">
        <f t="shared" si="10"/>
        <v>001</v>
      </c>
      <c r="C339" s="164"/>
      <c r="D339" s="164"/>
      <c r="F339" s="164"/>
      <c r="G339" s="164"/>
      <c r="H339" s="164"/>
      <c r="I339" s="159" t="str">
        <f t="shared" si="11"/>
        <v>V_VERTEILUNG_RUAG</v>
      </c>
      <c r="J339" s="164"/>
      <c r="K339" s="164"/>
      <c r="L339" s="1" t="str">
        <f>_xlfn.IFNA(INDEX(Grunddaten!$A$1:$R$158,MATCH('MARA_KSSK - Klassenzuordnung'!A339,Grunddaten!$A:$A,0),MATCH('MARA_KSSK - Klassenzuordnung'!I339,Grunddaten!$8:$8,0))&amp;"","")</f>
        <v/>
      </c>
    </row>
    <row r="340" spans="1:12" x14ac:dyDescent="0.4">
      <c r="A340" s="160">
        <f>IFERROR(IF(AND(A333=A334,A334=A335,A335=A336,A336=A337,A337=A338,A338=A339),IF(A339+1&gt;MATCH(0,Input_Lieferant!$B$9:$B$158,-1),"",A339+1),A339),"")</f>
        <v>49</v>
      </c>
      <c r="B340" s="158" t="str">
        <f t="shared" si="10"/>
        <v>001</v>
      </c>
      <c r="C340" s="164"/>
      <c r="D340" s="164"/>
      <c r="F340" s="164"/>
      <c r="G340" s="164"/>
      <c r="H340" s="164"/>
      <c r="I340" s="159" t="str">
        <f t="shared" si="11"/>
        <v>V_ZUSATZDATEN</v>
      </c>
      <c r="J340" s="164"/>
      <c r="K340" s="164"/>
      <c r="L340" s="1" t="str">
        <f>_xlfn.IFNA(INDEX(Grunddaten!$A$1:$R$158,MATCH('MARA_KSSK - Klassenzuordnung'!A340,Grunddaten!$A:$A,0),MATCH('MARA_KSSK - Klassenzuordnung'!I340,Grunddaten!$8:$8,0))&amp;"","")</f>
        <v/>
      </c>
    </row>
    <row r="341" spans="1:12" x14ac:dyDescent="0.4">
      <c r="A341" s="160">
        <f>IFERROR(IF(AND(A334=A335,A335=A336,A336=A337,A337=A338,A338=A339,A339=A340),IF(A340+1&gt;MATCH(0,Input_Lieferant!$B$9:$B$158,-1),"",A340+1),A340),"")</f>
        <v>49</v>
      </c>
      <c r="B341" s="158" t="str">
        <f t="shared" si="10"/>
        <v>001</v>
      </c>
      <c r="C341" s="164"/>
      <c r="D341" s="164"/>
      <c r="F341" s="164"/>
      <c r="G341" s="164"/>
      <c r="H341" s="164"/>
      <c r="I341" s="159" t="str">
        <f t="shared" si="11"/>
        <v>V_AR_NUMMER</v>
      </c>
      <c r="J341" s="164"/>
      <c r="K341" s="164"/>
      <c r="L341" s="1" t="str">
        <f>_xlfn.IFNA(INDEX(Grunddaten!$A$1:$R$158,MATCH('MARA_KSSK - Klassenzuordnung'!A341,Grunddaten!$A:$A,0),MATCH('MARA_KSSK - Klassenzuordnung'!I341,Grunddaten!$8:$8,0))&amp;"","")</f>
        <v/>
      </c>
    </row>
    <row r="342" spans="1:12" x14ac:dyDescent="0.4">
      <c r="A342" s="160">
        <f>IFERROR(IF(AND(A335=A336,A336=A337,A337=A338,A338=A339,A339=A340,A340=A341),IF(A341+1&gt;MATCH(0,Input_Lieferant!$B$9:$B$158,-1),"",A341+1),A341),"")</f>
        <v>49</v>
      </c>
      <c r="B342" s="158" t="str">
        <f t="shared" si="10"/>
        <v>001</v>
      </c>
      <c r="C342" s="164"/>
      <c r="D342" s="164"/>
      <c r="F342" s="164"/>
      <c r="G342" s="164"/>
      <c r="H342" s="164"/>
      <c r="I342" s="159" t="str">
        <f t="shared" si="11"/>
        <v>V_VERTEILUNG</v>
      </c>
      <c r="J342" s="164"/>
      <c r="K342" s="164"/>
      <c r="L342" s="1" t="str">
        <f>_xlfn.IFNA(INDEX(Grunddaten!$A$1:$R$158,MATCH('MARA_KSSK - Klassenzuordnung'!A342,Grunddaten!$A:$A,0),MATCH('MARA_KSSK - Klassenzuordnung'!I342,Grunddaten!$8:$8,0))&amp;"","")</f>
        <v/>
      </c>
    </row>
    <row r="343" spans="1:12" x14ac:dyDescent="0.4">
      <c r="A343" s="160">
        <f>IFERROR(IF(AND(A336=A337,A337=A338,A338=A339,A339=A340,A340=A341,A341=A342),IF(A342+1&gt;MATCH(0,Input_Lieferant!$B$9:$B$158,-1),"",A342+1),A342),"")</f>
        <v>49</v>
      </c>
      <c r="B343" s="158" t="str">
        <f t="shared" si="10"/>
        <v>001</v>
      </c>
      <c r="C343" s="164"/>
      <c r="D343" s="164"/>
      <c r="F343" s="164"/>
      <c r="G343" s="164"/>
      <c r="H343" s="164"/>
      <c r="I343" s="159" t="str">
        <f t="shared" si="11"/>
        <v>V_BM_SBM</v>
      </c>
      <c r="J343" s="164"/>
      <c r="K343" s="164"/>
      <c r="L343" s="1" t="str">
        <f>_xlfn.IFNA(INDEX(Grunddaten!$A$1:$R$158,MATCH('MARA_KSSK - Klassenzuordnung'!A343,Grunddaten!$A:$A,0),MATCH('MARA_KSSK - Klassenzuordnung'!I343,Grunddaten!$8:$8,0))&amp;"","")</f>
        <v/>
      </c>
    </row>
    <row r="344" spans="1:12" x14ac:dyDescent="0.4">
      <c r="A344" s="160">
        <f>IFERROR(IF(AND(A337=A338,A338=A339,A339=A340,A340=A341,A341=A342,A342=A343),IF(A343+1&gt;MATCH(0,Input_Lieferant!$B$9:$B$158,-1),"",A343+1),A343),"")</f>
        <v>49</v>
      </c>
      <c r="B344" s="158" t="str">
        <f t="shared" si="10"/>
        <v>001</v>
      </c>
      <c r="C344" s="164"/>
      <c r="D344" s="164"/>
      <c r="F344" s="164"/>
      <c r="G344" s="164"/>
      <c r="H344" s="164"/>
      <c r="I344" s="159" t="str">
        <f t="shared" si="11"/>
        <v>V_EXPORTKONTROLLE</v>
      </c>
      <c r="J344" s="164"/>
      <c r="K344" s="164"/>
      <c r="L344" s="1" t="str">
        <f>IF("X"=_xlfn.IFNA(INDEX(Input_Lieferant!$A$9:$AS$158,MATCH('MARA_KSSK - Klassenzuordnung'!A344,Input_Lieferant!$B$9:$B$158,0),MATCH('MARA_KSSK - Klassenzuordnung'!I344,Input_Lieferant!$8:$8,0))&amp;"",""), "X", "")</f>
        <v/>
      </c>
    </row>
    <row r="345" spans="1:12" x14ac:dyDescent="0.4">
      <c r="A345" s="160">
        <f>IFERROR(IF(AND(A338=A339,A339=A340,A340=A341,A341=A342,A342=A343,A343=A344),IF(A344+1&gt;MATCH(0,Input_Lieferant!$B$9:$B$158,-1),"",A344+1),A344),"")</f>
        <v>50</v>
      </c>
      <c r="B345" s="158" t="str">
        <f t="shared" si="10"/>
        <v>001</v>
      </c>
      <c r="C345" s="164"/>
      <c r="D345" s="164"/>
      <c r="F345" s="164"/>
      <c r="G345" s="164"/>
      <c r="H345" s="164"/>
      <c r="I345" s="159" t="str">
        <f t="shared" si="11"/>
        <v>V_VERTEILUNG_PSD</v>
      </c>
      <c r="J345" s="164"/>
      <c r="K345" s="164"/>
      <c r="L345" s="1" t="str">
        <f>IF("X"=_xlfn.IFNA(INDEX(Grunddaten!$A$1:$R$158,MATCH('MARA_KSSK - Klassenzuordnung'!A345,Grunddaten!$A:$A,0),MATCH('MARA_KSSK - Klassenzuordnung'!I345,Grunddaten!$8:$8,0))&amp;"",""), "X", "")</f>
        <v>X</v>
      </c>
    </row>
    <row r="346" spans="1:12" x14ac:dyDescent="0.4">
      <c r="A346" s="160">
        <f>IFERROR(IF(AND(A339=A340,A340=A341,A341=A342,A342=A343,A343=A344,A344=A345),IF(A345+1&gt;MATCH(0,Input_Lieferant!$B$9:$B$158,-1),"",A345+1),A345),"")</f>
        <v>50</v>
      </c>
      <c r="B346" s="158" t="str">
        <f t="shared" si="10"/>
        <v>001</v>
      </c>
      <c r="C346" s="164"/>
      <c r="D346" s="164"/>
      <c r="F346" s="164"/>
      <c r="G346" s="164"/>
      <c r="H346" s="164"/>
      <c r="I346" s="159" t="str">
        <f t="shared" si="11"/>
        <v>V_VERTEILUNG_RUAG</v>
      </c>
      <c r="J346" s="164"/>
      <c r="K346" s="164"/>
      <c r="L346" s="1" t="str">
        <f>_xlfn.IFNA(INDEX(Grunddaten!$A$1:$R$158,MATCH('MARA_KSSK - Klassenzuordnung'!A346,Grunddaten!$A:$A,0),MATCH('MARA_KSSK - Klassenzuordnung'!I346,Grunddaten!$8:$8,0))&amp;"","")</f>
        <v/>
      </c>
    </row>
    <row r="347" spans="1:12" x14ac:dyDescent="0.4">
      <c r="A347" s="160">
        <f>IFERROR(IF(AND(A340=A341,A341=A342,A342=A343,A343=A344,A344=A345,A345=A346),IF(A346+1&gt;MATCH(0,Input_Lieferant!$B$9:$B$158,-1),"",A346+1),A346),"")</f>
        <v>50</v>
      </c>
      <c r="B347" s="158" t="str">
        <f t="shared" si="10"/>
        <v>001</v>
      </c>
      <c r="C347" s="164"/>
      <c r="D347" s="164"/>
      <c r="F347" s="164"/>
      <c r="G347" s="164"/>
      <c r="H347" s="164"/>
      <c r="I347" s="159" t="str">
        <f t="shared" si="11"/>
        <v>V_ZUSATZDATEN</v>
      </c>
      <c r="J347" s="164"/>
      <c r="K347" s="164"/>
      <c r="L347" s="1" t="str">
        <f>_xlfn.IFNA(INDEX(Grunddaten!$A$1:$R$158,MATCH('MARA_KSSK - Klassenzuordnung'!A347,Grunddaten!$A:$A,0),MATCH('MARA_KSSK - Klassenzuordnung'!I347,Grunddaten!$8:$8,0))&amp;"","")</f>
        <v/>
      </c>
    </row>
    <row r="348" spans="1:12" x14ac:dyDescent="0.4">
      <c r="A348" s="160">
        <f>IFERROR(IF(AND(A341=A342,A342=A343,A343=A344,A344=A345,A345=A346,A346=A347),IF(A347+1&gt;MATCH(0,Input_Lieferant!$B$9:$B$158,-1),"",A347+1),A347),"")</f>
        <v>50</v>
      </c>
      <c r="B348" s="158" t="str">
        <f t="shared" si="10"/>
        <v>001</v>
      </c>
      <c r="C348" s="164"/>
      <c r="D348" s="164"/>
      <c r="F348" s="164"/>
      <c r="G348" s="164"/>
      <c r="H348" s="164"/>
      <c r="I348" s="159" t="str">
        <f t="shared" si="11"/>
        <v>V_AR_NUMMER</v>
      </c>
      <c r="J348" s="164"/>
      <c r="K348" s="164"/>
      <c r="L348" s="1" t="str">
        <f>_xlfn.IFNA(INDEX(Grunddaten!$A$1:$R$158,MATCH('MARA_KSSK - Klassenzuordnung'!A348,Grunddaten!$A:$A,0),MATCH('MARA_KSSK - Klassenzuordnung'!I348,Grunddaten!$8:$8,0))&amp;"","")</f>
        <v/>
      </c>
    </row>
    <row r="349" spans="1:12" x14ac:dyDescent="0.4">
      <c r="A349" s="160">
        <f>IFERROR(IF(AND(A342=A343,A343=A344,A344=A345,A345=A346,A346=A347,A347=A348),IF(A348+1&gt;MATCH(0,Input_Lieferant!$B$9:$B$158,-1),"",A348+1),A348),"")</f>
        <v>50</v>
      </c>
      <c r="B349" s="158" t="str">
        <f t="shared" si="10"/>
        <v>001</v>
      </c>
      <c r="C349" s="164"/>
      <c r="D349" s="164"/>
      <c r="F349" s="164"/>
      <c r="G349" s="164"/>
      <c r="H349" s="164"/>
      <c r="I349" s="159" t="str">
        <f t="shared" si="11"/>
        <v>V_VERTEILUNG</v>
      </c>
      <c r="J349" s="164"/>
      <c r="K349" s="164"/>
      <c r="L349" s="1" t="str">
        <f>_xlfn.IFNA(INDEX(Grunddaten!$A$1:$R$158,MATCH('MARA_KSSK - Klassenzuordnung'!A349,Grunddaten!$A:$A,0),MATCH('MARA_KSSK - Klassenzuordnung'!I349,Grunddaten!$8:$8,0))&amp;"","")</f>
        <v/>
      </c>
    </row>
    <row r="350" spans="1:12" x14ac:dyDescent="0.4">
      <c r="A350" s="160">
        <f>IFERROR(IF(AND(A343=A344,A344=A345,A345=A346,A346=A347,A347=A348,A348=A349),IF(A349+1&gt;MATCH(0,Input_Lieferant!$B$9:$B$158,-1),"",A349+1),A349),"")</f>
        <v>50</v>
      </c>
      <c r="B350" s="158" t="str">
        <f t="shared" si="10"/>
        <v>001</v>
      </c>
      <c r="C350" s="164"/>
      <c r="D350" s="164"/>
      <c r="F350" s="164"/>
      <c r="G350" s="164"/>
      <c r="H350" s="164"/>
      <c r="I350" s="159" t="str">
        <f t="shared" si="11"/>
        <v>V_BM_SBM</v>
      </c>
      <c r="J350" s="164"/>
      <c r="K350" s="164"/>
      <c r="L350" s="1" t="str">
        <f>_xlfn.IFNA(INDEX(Grunddaten!$A$1:$R$158,MATCH('MARA_KSSK - Klassenzuordnung'!A350,Grunddaten!$A:$A,0),MATCH('MARA_KSSK - Klassenzuordnung'!I350,Grunddaten!$8:$8,0))&amp;"","")</f>
        <v/>
      </c>
    </row>
    <row r="351" spans="1:12" x14ac:dyDescent="0.4">
      <c r="A351" s="160">
        <f>IFERROR(IF(AND(A344=A345,A345=A346,A346=A347,A347=A348,A348=A349,A349=A350),IF(A350+1&gt;MATCH(0,Input_Lieferant!$B$9:$B$158,-1),"",A350+1),A350),"")</f>
        <v>50</v>
      </c>
      <c r="B351" s="158" t="str">
        <f t="shared" si="10"/>
        <v>001</v>
      </c>
      <c r="C351" s="164"/>
      <c r="D351" s="164"/>
      <c r="F351" s="164"/>
      <c r="G351" s="164"/>
      <c r="H351" s="164"/>
      <c r="I351" s="159" t="str">
        <f t="shared" si="11"/>
        <v>V_EXPORTKONTROLLE</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2" customFormat="1" x14ac:dyDescent="0.4">
      <c r="A1052" s="363"/>
      <c r="B1052" s="363"/>
      <c r="C1052" s="363"/>
      <c r="D1052" s="363"/>
      <c r="E1052" s="363"/>
      <c r="F1052" s="363"/>
      <c r="G1052" s="363"/>
      <c r="H1052" s="363"/>
      <c r="I1052" s="363"/>
      <c r="J1052" s="363"/>
      <c r="K1052" s="363"/>
      <c r="L1052" s="363"/>
      <c r="M1052" s="363"/>
      <c r="N1052" s="363"/>
      <c r="O1052" s="363"/>
      <c r="P1052" s="363"/>
      <c r="Q1052" s="363"/>
      <c r="R1052" s="363"/>
      <c r="S1052" s="363"/>
      <c r="T1052" s="363"/>
      <c r="U1052" s="363"/>
      <c r="V1052" s="363"/>
      <c r="W1052" s="363"/>
      <c r="X1052" s="363"/>
      <c r="Y1052" s="363"/>
      <c r="Z1052" s="363"/>
      <c r="AA1052" s="363"/>
      <c r="AB1052" s="363"/>
      <c r="AC1052" s="363"/>
      <c r="AD1052" s="363"/>
      <c r="AE1052" s="363"/>
      <c r="AF1052" s="363"/>
      <c r="AG1052" s="363"/>
      <c r="AH1052" s="363"/>
      <c r="AI1052" s="363"/>
      <c r="AJ1052" s="363"/>
      <c r="AK1052" s="363"/>
      <c r="AL1052" s="363"/>
      <c r="AM1052" s="363"/>
      <c r="AN1052" s="363"/>
      <c r="AO1052" s="363"/>
      <c r="AP1052" s="363"/>
      <c r="AQ1052" s="363"/>
      <c r="AR1052" s="363"/>
      <c r="AS1052" s="363"/>
      <c r="AT1052" s="363"/>
      <c r="AU1052" s="363"/>
      <c r="AV1052" s="363"/>
      <c r="AW1052" s="363"/>
      <c r="AX1052" s="363"/>
      <c r="AY1052" s="363"/>
      <c r="AZ1052" s="363"/>
      <c r="BA1052" s="363"/>
      <c r="BB1052" s="363"/>
      <c r="BC1052" s="363"/>
      <c r="BD1052" s="363"/>
      <c r="BE1052" s="363"/>
      <c r="BF1052" s="363"/>
      <c r="BG1052" s="363"/>
      <c r="BH1052" s="363"/>
      <c r="BI1052" s="363"/>
      <c r="BJ1052" s="363"/>
      <c r="BK1052" s="363"/>
      <c r="BL1052" s="363"/>
      <c r="BM1052" s="363"/>
      <c r="BN1052" s="363"/>
      <c r="BO1052" s="363"/>
      <c r="BP1052" s="363"/>
      <c r="BQ1052" s="363"/>
      <c r="BR1052" s="363"/>
      <c r="BS1052" s="363"/>
      <c r="BT1052" s="363"/>
      <c r="BV1052" s="363"/>
      <c r="BW1052" s="363"/>
      <c r="BX1052" s="363"/>
      <c r="BY1052" s="363"/>
      <c r="BZ1052" s="363"/>
      <c r="CA1052" s="363"/>
      <c r="CB1052" s="363"/>
      <c r="CC1052" s="363"/>
      <c r="CD1052" s="363"/>
      <c r="CE1052" s="363"/>
      <c r="CF1052" s="363"/>
      <c r="CG1052" s="363"/>
      <c r="CH1052" s="363"/>
      <c r="CI1052" s="363"/>
      <c r="CJ1052" s="363"/>
      <c r="CK1052" s="363"/>
      <c r="CL1052" s="363"/>
      <c r="CM1052" s="363"/>
      <c r="CN1052" s="363"/>
      <c r="CO1052" s="363"/>
      <c r="CP1052" s="363"/>
      <c r="CQ1052" s="363"/>
      <c r="CR1052" s="363"/>
      <c r="CS1052" s="363"/>
      <c r="CT1052" s="363"/>
      <c r="CU1052" s="363"/>
      <c r="CV1052" s="363"/>
      <c r="CW1052" s="363"/>
      <c r="CX1052" s="363"/>
      <c r="CY1052" s="363"/>
      <c r="CZ1052" s="363"/>
      <c r="DA1052" s="363"/>
      <c r="DB1052" s="363"/>
      <c r="DC1052" s="363"/>
      <c r="DD1052" s="363"/>
      <c r="DE1052" s="363"/>
      <c r="DF1052" s="363"/>
      <c r="DG1052" s="363"/>
      <c r="DH1052" s="363"/>
      <c r="DI1052" s="363"/>
      <c r="DJ1052" s="363"/>
      <c r="DK1052" s="363"/>
      <c r="DL1052" s="363"/>
      <c r="DM1052" s="363"/>
      <c r="DN1052" s="363"/>
      <c r="DO1052" s="363"/>
      <c r="DP1052" s="363"/>
      <c r="DQ1052" s="363"/>
      <c r="DR1052" s="363"/>
      <c r="DS1052" s="363"/>
      <c r="DT1052" s="363"/>
      <c r="DU1052" s="363"/>
      <c r="DV1052" s="363"/>
      <c r="DW1052" s="363"/>
      <c r="DX1052" s="363"/>
      <c r="DY1052" s="363"/>
      <c r="DZ1052" s="363"/>
      <c r="EA1052" s="363"/>
      <c r="EB1052" s="363"/>
      <c r="EC1052" s="363"/>
      <c r="ED1052" s="363"/>
      <c r="EE1052" s="363"/>
      <c r="EF1052" s="363"/>
      <c r="EG1052" s="363"/>
      <c r="EH1052" s="363"/>
      <c r="EI1052" s="363"/>
      <c r="EJ1052" s="363"/>
      <c r="EK1052" s="363"/>
      <c r="EL1052" s="363"/>
      <c r="EM1052" s="363"/>
      <c r="EN1052" s="363"/>
      <c r="EO1052" s="363"/>
      <c r="EP1052" s="363"/>
      <c r="EQ1052" s="363"/>
      <c r="ER1052" s="363"/>
      <c r="ES1052" s="363"/>
      <c r="ET1052" s="363"/>
      <c r="EU1052" s="363"/>
      <c r="EV1052" s="363"/>
      <c r="EW1052" s="363"/>
      <c r="EX1052" s="363"/>
      <c r="EY1052" s="363"/>
      <c r="EZ1052" s="363"/>
      <c r="FA1052" s="363"/>
      <c r="FB1052" s="363"/>
      <c r="FC1052" s="363"/>
      <c r="FD1052" s="363"/>
      <c r="FE1052" s="363"/>
      <c r="FF1052" s="363"/>
      <c r="FG1052" s="363"/>
      <c r="FH1052" s="363"/>
      <c r="FI1052" s="363"/>
      <c r="FJ1052" s="363"/>
      <c r="FK1052" s="363"/>
      <c r="FL1052" s="363"/>
      <c r="FM1052" s="363"/>
      <c r="FN1052" s="363"/>
      <c r="FO1052" s="363"/>
      <c r="FP1052" s="363"/>
      <c r="FQ1052" s="363"/>
      <c r="FR1052" s="363"/>
      <c r="FS1052" s="363"/>
      <c r="FT1052" s="363"/>
      <c r="FU1052" s="363"/>
      <c r="FV1052" s="363"/>
      <c r="FW1052" s="363"/>
      <c r="FX1052" s="363"/>
      <c r="FY1052" s="363"/>
      <c r="FZ1052" s="363"/>
      <c r="GA1052" s="363"/>
      <c r="GB1052" s="363"/>
      <c r="GC1052" s="363"/>
      <c r="GD1052" s="363"/>
      <c r="GE1052" s="363"/>
      <c r="GF1052" s="363"/>
      <c r="GG1052" s="363"/>
      <c r="GH1052" s="363"/>
      <c r="GI1052" s="363"/>
      <c r="GJ1052" s="363"/>
      <c r="GK1052" s="363"/>
      <c r="GL1052" s="363"/>
      <c r="GM1052" s="363"/>
      <c r="GN1052" s="363"/>
      <c r="GO1052" s="363"/>
      <c r="GP1052" s="363"/>
      <c r="GQ1052" s="363"/>
      <c r="GR1052" s="363"/>
      <c r="GS1052" s="363"/>
      <c r="GT1052" s="363"/>
      <c r="GU1052" s="363"/>
      <c r="GV1052" s="363"/>
      <c r="GW1052" s="363"/>
      <c r="GX1052" s="363"/>
      <c r="GY1052" s="363"/>
      <c r="GZ1052" s="363"/>
      <c r="HA1052" s="363"/>
      <c r="HB1052" s="363"/>
      <c r="HC1052" s="363"/>
      <c r="HD1052" s="363"/>
      <c r="HE1052" s="363"/>
      <c r="HF1052" s="363"/>
      <c r="HG1052" s="363"/>
      <c r="HH1052" s="363"/>
      <c r="HI1052" s="363"/>
      <c r="HJ1052" s="363"/>
      <c r="HK1052" s="363"/>
      <c r="HL1052" s="363"/>
      <c r="HM1052" s="363"/>
      <c r="HN1052" s="363"/>
      <c r="HO1052" s="363"/>
      <c r="HP1052" s="363"/>
      <c r="HQ1052" s="363"/>
      <c r="HR1052" s="363"/>
      <c r="HS1052" s="363"/>
      <c r="HT1052" s="363"/>
      <c r="HU1052" s="363"/>
      <c r="HV1052" s="363"/>
      <c r="HW1052" s="363"/>
      <c r="HX1052" s="363"/>
      <c r="HY1052" s="363"/>
      <c r="HZ1052" s="363"/>
      <c r="IA1052" s="363"/>
      <c r="IB1052" s="363"/>
      <c r="IC1052" s="363"/>
      <c r="ID1052" s="363"/>
      <c r="IE1052" s="363"/>
      <c r="IF1052" s="363"/>
      <c r="IG1052" s="363"/>
      <c r="IH1052" s="363"/>
      <c r="II1052" s="363"/>
      <c r="IJ1052" s="363"/>
      <c r="IK1052" s="363"/>
      <c r="IL1052" s="363"/>
      <c r="IM1052" s="363"/>
      <c r="IO1052" s="363"/>
      <c r="IP1052" s="363"/>
      <c r="IQ1052" s="363"/>
      <c r="IR1052" s="363"/>
      <c r="IS1052" s="363"/>
      <c r="IT1052" s="363"/>
      <c r="IU1052" s="363"/>
      <c r="IV1052" s="363"/>
      <c r="IW1052" s="363"/>
      <c r="IX1052" s="363"/>
      <c r="IY1052" s="363"/>
      <c r="IZ1052" s="363"/>
      <c r="JA1052" s="363"/>
      <c r="JB1052" s="363"/>
      <c r="JC1052" s="363"/>
      <c r="JD1052" s="363"/>
      <c r="JE1052" s="363"/>
      <c r="JF1052" s="363"/>
      <c r="JG1052" s="363"/>
      <c r="JH1052" s="363"/>
      <c r="JI1052" s="363"/>
      <c r="JJ1052" s="363"/>
      <c r="JK1052" s="363"/>
      <c r="JL1052" s="363"/>
      <c r="JM1052" s="363"/>
      <c r="JN1052" s="363"/>
      <c r="JO1052" s="363"/>
      <c r="JP1052" s="363"/>
      <c r="JQ1052" s="363"/>
      <c r="JR1052" s="363"/>
      <c r="JS1052" s="363"/>
      <c r="JT1052" s="363"/>
      <c r="JU1052" s="363"/>
      <c r="JV1052" s="363"/>
      <c r="JW1052" s="363"/>
      <c r="JY1052" s="363"/>
      <c r="JZ1052" s="363"/>
      <c r="KA1052" s="363"/>
      <c r="KB1052" s="363"/>
      <c r="KC1052" s="363"/>
      <c r="KD1052" s="363"/>
      <c r="KE1052" s="363"/>
      <c r="KF1052" s="363"/>
      <c r="KG1052" s="363"/>
      <c r="KH1052" s="363"/>
      <c r="KI1052" s="363"/>
      <c r="KJ1052" s="363"/>
      <c r="KK1052" s="363"/>
      <c r="KL1052" s="363"/>
      <c r="KM1052" s="363"/>
      <c r="KN1052" s="363"/>
      <c r="KO1052" s="363"/>
      <c r="KP1052" s="363"/>
      <c r="KQ1052" s="363"/>
      <c r="KR1052" s="363"/>
      <c r="KS1052" s="363"/>
      <c r="KT1052" s="363"/>
      <c r="KU1052" s="363"/>
      <c r="KV1052" s="363"/>
      <c r="KW1052" s="363"/>
      <c r="KX1052" s="363"/>
      <c r="KY1052" s="363"/>
      <c r="KZ1052" s="363"/>
      <c r="LA1052" s="363"/>
      <c r="LB1052" s="363"/>
      <c r="LC1052" s="363"/>
      <c r="LD1052" s="363"/>
      <c r="LE1052" s="3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7" t="s">
        <v>1</v>
      </c>
      <c r="B1" s="367" t="s">
        <v>33439</v>
      </c>
      <c r="C1" s="365" t="s">
        <v>33440</v>
      </c>
      <c r="D1" s="365" t="s">
        <v>33441</v>
      </c>
      <c r="E1" s="365" t="s">
        <v>33442</v>
      </c>
      <c r="F1" s="365" t="s">
        <v>33443</v>
      </c>
      <c r="G1" s="365" t="s">
        <v>33444</v>
      </c>
      <c r="H1" s="365" t="s">
        <v>33445</v>
      </c>
      <c r="I1" s="365" t="s">
        <v>33446</v>
      </c>
      <c r="J1" s="365" t="s">
        <v>33447</v>
      </c>
      <c r="K1" s="365" t="s">
        <v>33448</v>
      </c>
      <c r="L1" s="365" t="s">
        <v>33449</v>
      </c>
      <c r="M1" s="364" t="s">
        <v>52</v>
      </c>
    </row>
    <row r="2" spans="1:13" x14ac:dyDescent="0.4">
      <c r="A2" s="163">
        <f>IF(Input_Lieferant!B9="","",Input_Lieferant!B9)</f>
        <v>1</v>
      </c>
      <c r="B2" s="163" t="str">
        <f>IF(A2&lt;&gt;"", "CH", "")</f>
        <v>CH</v>
      </c>
      <c r="C2" s="164"/>
      <c r="D2" s="164"/>
      <c r="E2" s="164"/>
      <c r="F2" s="164"/>
      <c r="G2" s="164"/>
      <c r="H2" s="164"/>
      <c r="I2" s="164"/>
      <c r="J2" s="164"/>
      <c r="K2" s="164"/>
      <c r="L2" s="164"/>
      <c r="M2" s="164"/>
    </row>
    <row r="3" spans="1:13" x14ac:dyDescent="0.4">
      <c r="A3" s="163">
        <f>IF(Input_Lieferant!B10="","",Input_Lieferant!B10)</f>
        <v>2</v>
      </c>
      <c r="B3" s="163" t="str">
        <f t="shared" ref="B3:B66" si="0">IF(A3&lt;&gt;"", "CH", "")</f>
        <v>CH</v>
      </c>
      <c r="C3" s="164"/>
      <c r="D3" s="164"/>
      <c r="E3" s="164"/>
      <c r="F3" s="164"/>
      <c r="G3" s="164"/>
      <c r="H3" s="164"/>
      <c r="I3" s="164"/>
      <c r="J3" s="164"/>
      <c r="K3" s="164"/>
      <c r="L3" s="164"/>
      <c r="M3" s="164"/>
    </row>
    <row r="4" spans="1:13" x14ac:dyDescent="0.4">
      <c r="A4" s="163">
        <f>IF(Input_Lieferant!B11="","",Input_Lieferant!B11)</f>
        <v>3</v>
      </c>
      <c r="B4" s="163" t="str">
        <f t="shared" si="0"/>
        <v>CH</v>
      </c>
      <c r="C4" s="164"/>
      <c r="D4" s="164"/>
      <c r="E4" s="164"/>
      <c r="F4" s="164"/>
      <c r="G4" s="164"/>
      <c r="H4" s="164"/>
      <c r="I4" s="164"/>
      <c r="J4" s="164"/>
      <c r="K4" s="164"/>
      <c r="L4" s="164"/>
      <c r="M4" s="164"/>
    </row>
    <row r="5" spans="1:13" x14ac:dyDescent="0.4">
      <c r="A5" s="163">
        <f>IF(Input_Lieferant!B12="","",Input_Lieferant!B12)</f>
        <v>4</v>
      </c>
      <c r="B5" s="163" t="str">
        <f t="shared" si="0"/>
        <v>CH</v>
      </c>
      <c r="C5" s="164"/>
      <c r="D5" s="164"/>
      <c r="E5" s="164"/>
      <c r="F5" s="164"/>
      <c r="G5" s="164"/>
      <c r="H5" s="164"/>
      <c r="I5" s="164"/>
      <c r="J5" s="164"/>
      <c r="K5" s="164"/>
      <c r="L5" s="164"/>
      <c r="M5" s="164"/>
    </row>
    <row r="6" spans="1:13" x14ac:dyDescent="0.4">
      <c r="A6" s="163">
        <f>IF(Input_Lieferant!B13="","",Input_Lieferant!B13)</f>
        <v>5</v>
      </c>
      <c r="B6" s="163" t="str">
        <f t="shared" si="0"/>
        <v>CH</v>
      </c>
      <c r="C6" s="164"/>
      <c r="D6" s="164"/>
      <c r="E6" s="164"/>
      <c r="F6" s="164"/>
      <c r="G6" s="164"/>
      <c r="H6" s="164"/>
      <c r="I6" s="164"/>
      <c r="J6" s="164"/>
      <c r="K6" s="164"/>
      <c r="L6" s="164"/>
      <c r="M6" s="164"/>
    </row>
    <row r="7" spans="1:13" x14ac:dyDescent="0.4">
      <c r="A7" s="163">
        <f>IF(Input_Lieferant!B14="","",Input_Lieferant!B14)</f>
        <v>6</v>
      </c>
      <c r="B7" s="163" t="str">
        <f t="shared" si="0"/>
        <v>CH</v>
      </c>
      <c r="C7" s="164"/>
      <c r="D7" s="164"/>
      <c r="E7" s="164"/>
      <c r="F7" s="164"/>
      <c r="G7" s="164"/>
      <c r="H7" s="164"/>
      <c r="I7" s="164"/>
      <c r="J7" s="164"/>
      <c r="K7" s="164"/>
      <c r="L7" s="164"/>
      <c r="M7" s="164"/>
    </row>
    <row r="8" spans="1:13" x14ac:dyDescent="0.4">
      <c r="A8" s="163">
        <f>IF(Input_Lieferant!B15="","",Input_Lieferant!B15)</f>
        <v>7</v>
      </c>
      <c r="B8" s="163" t="str">
        <f t="shared" si="0"/>
        <v>CH</v>
      </c>
      <c r="C8" s="164"/>
      <c r="D8" s="164"/>
      <c r="E8" s="164"/>
      <c r="F8" s="164"/>
      <c r="G8" s="164"/>
      <c r="H8" s="164"/>
      <c r="I8" s="164"/>
      <c r="J8" s="164"/>
      <c r="K8" s="164"/>
      <c r="L8" s="164"/>
      <c r="M8" s="164"/>
    </row>
    <row r="9" spans="1:13" x14ac:dyDescent="0.4">
      <c r="A9" s="163">
        <f>IF(Input_Lieferant!B16="","",Input_Lieferant!B16)</f>
        <v>8</v>
      </c>
      <c r="B9" s="163" t="str">
        <f t="shared" si="0"/>
        <v>CH</v>
      </c>
      <c r="C9" s="164"/>
      <c r="D9" s="164"/>
      <c r="E9" s="164"/>
      <c r="F9" s="164"/>
      <c r="G9" s="164"/>
      <c r="H9" s="164"/>
      <c r="I9" s="164"/>
      <c r="J9" s="164"/>
      <c r="K9" s="164"/>
      <c r="L9" s="164"/>
      <c r="M9" s="164"/>
    </row>
    <row r="10" spans="1:13" x14ac:dyDescent="0.4">
      <c r="A10" s="163">
        <f>IF(Input_Lieferant!B17="","",Input_Lieferant!B17)</f>
        <v>9</v>
      </c>
      <c r="B10" s="163" t="str">
        <f t="shared" si="0"/>
        <v>CH</v>
      </c>
      <c r="C10" s="164"/>
      <c r="D10" s="164"/>
      <c r="E10" s="164"/>
      <c r="F10" s="164"/>
      <c r="G10" s="164"/>
      <c r="H10" s="164"/>
      <c r="I10" s="164"/>
      <c r="J10" s="164"/>
      <c r="K10" s="164"/>
      <c r="L10" s="164"/>
      <c r="M10" s="164"/>
    </row>
    <row r="11" spans="1:13" x14ac:dyDescent="0.4">
      <c r="A11" s="163">
        <f>IF(Input_Lieferant!B18="","",Input_Lieferant!B18)</f>
        <v>10</v>
      </c>
      <c r="B11" s="163" t="str">
        <f t="shared" si="0"/>
        <v>CH</v>
      </c>
      <c r="C11" s="164"/>
      <c r="D11" s="164"/>
      <c r="E11" s="164"/>
      <c r="F11" s="164"/>
      <c r="G11" s="164"/>
      <c r="H11" s="164"/>
      <c r="I11" s="164"/>
      <c r="J11" s="164"/>
      <c r="K11" s="164"/>
      <c r="L11" s="164"/>
      <c r="M11" s="164"/>
    </row>
    <row r="12" spans="1:13" x14ac:dyDescent="0.4">
      <c r="A12" s="163">
        <f>IF(Input_Lieferant!B19="","",Input_Lieferant!B19)</f>
        <v>11</v>
      </c>
      <c r="B12" s="163" t="str">
        <f t="shared" si="0"/>
        <v>CH</v>
      </c>
      <c r="C12" s="164"/>
      <c r="D12" s="164"/>
      <c r="E12" s="164"/>
      <c r="F12" s="164"/>
      <c r="G12" s="164"/>
      <c r="H12" s="164"/>
      <c r="I12" s="164"/>
      <c r="J12" s="164"/>
      <c r="K12" s="164"/>
      <c r="L12" s="164"/>
      <c r="M12" s="164"/>
    </row>
    <row r="13" spans="1:13" x14ac:dyDescent="0.4">
      <c r="A13" s="163">
        <f>IF(Input_Lieferant!B20="","",Input_Lieferant!B20)</f>
        <v>12</v>
      </c>
      <c r="B13" s="163" t="str">
        <f t="shared" si="0"/>
        <v>CH</v>
      </c>
      <c r="C13" s="164"/>
      <c r="D13" s="164"/>
      <c r="E13" s="164"/>
      <c r="F13" s="164"/>
      <c r="G13" s="164"/>
      <c r="H13" s="164"/>
      <c r="I13" s="164"/>
      <c r="J13" s="164"/>
      <c r="K13" s="164"/>
      <c r="L13" s="164"/>
      <c r="M13" s="164"/>
    </row>
    <row r="14" spans="1:13" x14ac:dyDescent="0.4">
      <c r="A14" s="163">
        <f>IF(Input_Lieferant!B21="","",Input_Lieferant!B21)</f>
        <v>13</v>
      </c>
      <c r="B14" s="163" t="str">
        <f t="shared" si="0"/>
        <v>CH</v>
      </c>
      <c r="C14" s="164"/>
      <c r="D14" s="164"/>
      <c r="E14" s="164"/>
      <c r="F14" s="164"/>
      <c r="G14" s="164"/>
      <c r="H14" s="164"/>
      <c r="I14" s="164"/>
      <c r="J14" s="164"/>
      <c r="K14" s="164"/>
      <c r="L14" s="164"/>
      <c r="M14" s="164"/>
    </row>
    <row r="15" spans="1:13" x14ac:dyDescent="0.4">
      <c r="A15" s="163">
        <f>IF(Input_Lieferant!B22="","",Input_Lieferant!B22)</f>
        <v>14</v>
      </c>
      <c r="B15" s="163" t="str">
        <f t="shared" si="0"/>
        <v>CH</v>
      </c>
      <c r="C15" s="164"/>
      <c r="D15" s="164"/>
      <c r="E15" s="164"/>
      <c r="F15" s="164"/>
      <c r="G15" s="164"/>
      <c r="H15" s="164"/>
      <c r="I15" s="164"/>
      <c r="J15" s="164"/>
      <c r="K15" s="164"/>
      <c r="L15" s="164"/>
      <c r="M15" s="164"/>
    </row>
    <row r="16" spans="1:13" x14ac:dyDescent="0.4">
      <c r="A16" s="163">
        <f>IF(Input_Lieferant!B23="","",Input_Lieferant!B23)</f>
        <v>15</v>
      </c>
      <c r="B16" s="163" t="str">
        <f t="shared" si="0"/>
        <v>CH</v>
      </c>
      <c r="C16" s="164"/>
      <c r="D16" s="164"/>
      <c r="E16" s="164"/>
      <c r="F16" s="164"/>
      <c r="G16" s="164"/>
      <c r="H16" s="164"/>
      <c r="I16" s="164"/>
      <c r="J16" s="164"/>
      <c r="K16" s="164"/>
      <c r="L16" s="164"/>
      <c r="M16" s="164"/>
    </row>
    <row r="17" spans="1:13" x14ac:dyDescent="0.4">
      <c r="A17" s="163">
        <f>IF(Input_Lieferant!B24="","",Input_Lieferant!B24)</f>
        <v>16</v>
      </c>
      <c r="B17" s="163" t="str">
        <f t="shared" si="0"/>
        <v>CH</v>
      </c>
      <c r="C17" s="164"/>
      <c r="D17" s="164"/>
      <c r="E17" s="164"/>
      <c r="F17" s="164"/>
      <c r="G17" s="164"/>
      <c r="H17" s="164"/>
      <c r="I17" s="164"/>
      <c r="J17" s="164"/>
      <c r="K17" s="164"/>
      <c r="L17" s="164"/>
      <c r="M17" s="164"/>
    </row>
    <row r="18" spans="1:13" x14ac:dyDescent="0.4">
      <c r="A18" s="163">
        <f>IF(Input_Lieferant!B25="","",Input_Lieferant!B25)</f>
        <v>17</v>
      </c>
      <c r="B18" s="163" t="str">
        <f t="shared" si="0"/>
        <v>CH</v>
      </c>
      <c r="C18" s="164"/>
      <c r="D18" s="164"/>
      <c r="E18" s="164"/>
      <c r="F18" s="164"/>
      <c r="G18" s="164"/>
      <c r="H18" s="164"/>
      <c r="I18" s="164"/>
      <c r="J18" s="164"/>
      <c r="K18" s="164"/>
      <c r="L18" s="164"/>
      <c r="M18" s="164"/>
    </row>
    <row r="19" spans="1:13" x14ac:dyDescent="0.4">
      <c r="A19" s="163">
        <f>IF(Input_Lieferant!B26="","",Input_Lieferant!B26)</f>
        <v>18</v>
      </c>
      <c r="B19" s="163" t="str">
        <f t="shared" si="0"/>
        <v>CH</v>
      </c>
      <c r="C19" s="164"/>
      <c r="D19" s="164"/>
      <c r="E19" s="164"/>
      <c r="F19" s="164"/>
      <c r="G19" s="164"/>
      <c r="H19" s="164"/>
      <c r="I19" s="164"/>
      <c r="J19" s="164"/>
      <c r="K19" s="164"/>
      <c r="L19" s="164"/>
      <c r="M19" s="164"/>
    </row>
    <row r="20" spans="1:13" x14ac:dyDescent="0.4">
      <c r="A20" s="163">
        <f>IF(Input_Lieferant!B27="","",Input_Lieferant!B27)</f>
        <v>19</v>
      </c>
      <c r="B20" s="163" t="str">
        <f t="shared" si="0"/>
        <v>CH</v>
      </c>
      <c r="C20" s="164"/>
      <c r="D20" s="164"/>
      <c r="E20" s="164"/>
      <c r="F20" s="164"/>
      <c r="G20" s="164"/>
      <c r="H20" s="164"/>
      <c r="I20" s="164"/>
      <c r="J20" s="164"/>
      <c r="K20" s="164"/>
      <c r="L20" s="164"/>
      <c r="M20" s="164"/>
    </row>
    <row r="21" spans="1:13" x14ac:dyDescent="0.4">
      <c r="A21" s="163">
        <f>IF(Input_Lieferant!B28="","",Input_Lieferant!B28)</f>
        <v>20</v>
      </c>
      <c r="B21" s="163" t="str">
        <f t="shared" si="0"/>
        <v>CH</v>
      </c>
      <c r="C21" s="164"/>
      <c r="D21" s="164"/>
      <c r="E21" s="164"/>
      <c r="F21" s="164"/>
      <c r="G21" s="164"/>
      <c r="H21" s="164"/>
      <c r="I21" s="164"/>
      <c r="J21" s="164"/>
      <c r="K21" s="164"/>
      <c r="L21" s="164"/>
      <c r="M21" s="164"/>
    </row>
    <row r="22" spans="1:13" x14ac:dyDescent="0.4">
      <c r="A22" s="163">
        <f>IF(Input_Lieferant!B29="","",Input_Lieferant!B29)</f>
        <v>21</v>
      </c>
      <c r="B22" s="163" t="str">
        <f t="shared" si="0"/>
        <v>CH</v>
      </c>
      <c r="C22" s="164"/>
      <c r="D22" s="164"/>
      <c r="E22" s="164"/>
      <c r="F22" s="164"/>
      <c r="G22" s="164"/>
      <c r="H22" s="164"/>
      <c r="I22" s="164"/>
      <c r="J22" s="164"/>
      <c r="K22" s="164"/>
      <c r="L22" s="164"/>
      <c r="M22" s="164"/>
    </row>
    <row r="23" spans="1:13" x14ac:dyDescent="0.4">
      <c r="A23" s="163">
        <f>IF(Input_Lieferant!B30="","",Input_Lieferant!B30)</f>
        <v>22</v>
      </c>
      <c r="B23" s="163" t="str">
        <f t="shared" si="0"/>
        <v>CH</v>
      </c>
      <c r="C23" s="164"/>
      <c r="D23" s="164"/>
      <c r="E23" s="164"/>
      <c r="F23" s="164"/>
      <c r="G23" s="164"/>
      <c r="H23" s="164"/>
      <c r="I23" s="164"/>
      <c r="J23" s="164"/>
      <c r="K23" s="164"/>
      <c r="L23" s="164"/>
      <c r="M23" s="164"/>
    </row>
    <row r="24" spans="1:13" x14ac:dyDescent="0.4">
      <c r="A24" s="163">
        <f>IF(Input_Lieferant!B31="","",Input_Lieferant!B31)</f>
        <v>23</v>
      </c>
      <c r="B24" s="163" t="str">
        <f t="shared" si="0"/>
        <v>CH</v>
      </c>
      <c r="C24" s="164"/>
      <c r="D24" s="164"/>
      <c r="E24" s="164"/>
      <c r="F24" s="164"/>
      <c r="G24" s="164"/>
      <c r="H24" s="164"/>
      <c r="I24" s="164"/>
      <c r="J24" s="164"/>
      <c r="K24" s="164"/>
      <c r="L24" s="164"/>
      <c r="M24" s="164"/>
    </row>
    <row r="25" spans="1:13" x14ac:dyDescent="0.4">
      <c r="A25" s="163">
        <f>IF(Input_Lieferant!B32="","",Input_Lieferant!B32)</f>
        <v>24</v>
      </c>
      <c r="B25" s="163" t="str">
        <f t="shared" si="0"/>
        <v>CH</v>
      </c>
      <c r="C25" s="164"/>
      <c r="D25" s="164"/>
      <c r="E25" s="164"/>
      <c r="F25" s="164"/>
      <c r="G25" s="164"/>
      <c r="H25" s="164"/>
      <c r="I25" s="164"/>
      <c r="J25" s="164"/>
      <c r="K25" s="164"/>
      <c r="L25" s="164"/>
      <c r="M25" s="164"/>
    </row>
    <row r="26" spans="1:13" x14ac:dyDescent="0.4">
      <c r="A26" s="163">
        <f>IF(Input_Lieferant!B33="","",Input_Lieferant!B33)</f>
        <v>25</v>
      </c>
      <c r="B26" s="163" t="str">
        <f t="shared" si="0"/>
        <v>CH</v>
      </c>
      <c r="C26" s="164"/>
      <c r="D26" s="164"/>
      <c r="E26" s="164"/>
      <c r="F26" s="164"/>
      <c r="G26" s="164"/>
      <c r="H26" s="164"/>
      <c r="I26" s="164"/>
      <c r="J26" s="164"/>
      <c r="K26" s="164"/>
      <c r="L26" s="164"/>
      <c r="M26" s="164"/>
    </row>
    <row r="27" spans="1:13" x14ac:dyDescent="0.4">
      <c r="A27" s="163">
        <f>IF(Input_Lieferant!B34="","",Input_Lieferant!B34)</f>
        <v>26</v>
      </c>
      <c r="B27" s="163" t="str">
        <f t="shared" si="0"/>
        <v>CH</v>
      </c>
      <c r="C27" s="164"/>
      <c r="D27" s="164"/>
      <c r="E27" s="164"/>
      <c r="F27" s="164"/>
      <c r="G27" s="164"/>
      <c r="H27" s="164"/>
      <c r="I27" s="164"/>
      <c r="J27" s="164"/>
      <c r="K27" s="164"/>
      <c r="L27" s="164"/>
      <c r="M27" s="164"/>
    </row>
    <row r="28" spans="1:13" x14ac:dyDescent="0.4">
      <c r="A28" s="163">
        <f>IF(Input_Lieferant!B35="","",Input_Lieferant!B35)</f>
        <v>27</v>
      </c>
      <c r="B28" s="163" t="str">
        <f t="shared" si="0"/>
        <v>CH</v>
      </c>
      <c r="C28" s="164"/>
      <c r="D28" s="164"/>
      <c r="E28" s="164"/>
      <c r="F28" s="164"/>
      <c r="G28" s="164"/>
      <c r="H28" s="164"/>
      <c r="I28" s="164"/>
      <c r="J28" s="164"/>
      <c r="K28" s="164"/>
      <c r="L28" s="164"/>
      <c r="M28" s="164"/>
    </row>
    <row r="29" spans="1:13" x14ac:dyDescent="0.4">
      <c r="A29" s="163">
        <f>IF(Input_Lieferant!B36="","",Input_Lieferant!B36)</f>
        <v>28</v>
      </c>
      <c r="B29" s="163" t="str">
        <f t="shared" si="0"/>
        <v>CH</v>
      </c>
      <c r="C29" s="164"/>
      <c r="D29" s="164"/>
      <c r="E29" s="164"/>
      <c r="F29" s="164"/>
      <c r="G29" s="164"/>
      <c r="H29" s="164"/>
      <c r="I29" s="164"/>
      <c r="J29" s="164"/>
      <c r="K29" s="164"/>
      <c r="L29" s="164"/>
      <c r="M29" s="164"/>
    </row>
    <row r="30" spans="1:13" x14ac:dyDescent="0.4">
      <c r="A30" s="163">
        <f>IF(Input_Lieferant!B37="","",Input_Lieferant!B37)</f>
        <v>29</v>
      </c>
      <c r="B30" s="163" t="str">
        <f t="shared" si="0"/>
        <v>CH</v>
      </c>
      <c r="C30" s="164"/>
      <c r="D30" s="164"/>
      <c r="E30" s="164"/>
      <c r="F30" s="164"/>
      <c r="G30" s="164"/>
      <c r="H30" s="164"/>
      <c r="I30" s="164"/>
      <c r="J30" s="164"/>
      <c r="K30" s="164"/>
      <c r="L30" s="164"/>
      <c r="M30" s="164"/>
    </row>
    <row r="31" spans="1:13" x14ac:dyDescent="0.4">
      <c r="A31" s="163">
        <f>IF(Input_Lieferant!B38="","",Input_Lieferant!B38)</f>
        <v>30</v>
      </c>
      <c r="B31" s="163" t="str">
        <f t="shared" si="0"/>
        <v>CH</v>
      </c>
      <c r="C31" s="164"/>
      <c r="D31" s="164"/>
      <c r="E31" s="164"/>
      <c r="F31" s="164"/>
      <c r="G31" s="164"/>
      <c r="H31" s="164"/>
      <c r="I31" s="164"/>
      <c r="J31" s="164"/>
      <c r="K31" s="164"/>
      <c r="L31" s="164"/>
      <c r="M31" s="164"/>
    </row>
    <row r="32" spans="1:13" x14ac:dyDescent="0.4">
      <c r="A32" s="163">
        <f>IF(Input_Lieferant!B39="","",Input_Lieferant!B39)</f>
        <v>31</v>
      </c>
      <c r="B32" s="163" t="str">
        <f t="shared" si="0"/>
        <v>CH</v>
      </c>
      <c r="C32" s="164"/>
      <c r="D32" s="164"/>
      <c r="E32" s="164"/>
      <c r="F32" s="164"/>
      <c r="G32" s="164"/>
      <c r="H32" s="164"/>
      <c r="I32" s="164"/>
      <c r="J32" s="164"/>
      <c r="K32" s="164"/>
      <c r="L32" s="164"/>
      <c r="M32" s="164"/>
    </row>
    <row r="33" spans="1:13" x14ac:dyDescent="0.4">
      <c r="A33" s="163">
        <f>IF(Input_Lieferant!B40="","",Input_Lieferant!B40)</f>
        <v>32</v>
      </c>
      <c r="B33" s="163" t="str">
        <f t="shared" si="0"/>
        <v>CH</v>
      </c>
      <c r="C33" s="164"/>
      <c r="D33" s="164"/>
      <c r="E33" s="164"/>
      <c r="F33" s="164"/>
      <c r="G33" s="164"/>
      <c r="H33" s="164"/>
      <c r="I33" s="164"/>
      <c r="J33" s="164"/>
      <c r="K33" s="164"/>
      <c r="L33" s="164"/>
      <c r="M33" s="164"/>
    </row>
    <row r="34" spans="1:13" x14ac:dyDescent="0.4">
      <c r="A34" s="163">
        <f>IF(Input_Lieferant!B41="","",Input_Lieferant!B41)</f>
        <v>33</v>
      </c>
      <c r="B34" s="163" t="str">
        <f t="shared" si="0"/>
        <v>CH</v>
      </c>
      <c r="C34" s="164"/>
      <c r="D34" s="164"/>
      <c r="E34" s="164"/>
      <c r="F34" s="164"/>
      <c r="G34" s="164"/>
      <c r="H34" s="164"/>
      <c r="I34" s="164"/>
      <c r="J34" s="164"/>
      <c r="K34" s="164"/>
      <c r="L34" s="164"/>
      <c r="M34" s="164"/>
    </row>
    <row r="35" spans="1:13" x14ac:dyDescent="0.4">
      <c r="A35" s="163">
        <f>IF(Input_Lieferant!B42="","",Input_Lieferant!B42)</f>
        <v>34</v>
      </c>
      <c r="B35" s="163" t="str">
        <f t="shared" si="0"/>
        <v>CH</v>
      </c>
      <c r="C35" s="164"/>
      <c r="D35" s="164"/>
      <c r="E35" s="164"/>
      <c r="F35" s="164"/>
      <c r="G35" s="164"/>
      <c r="H35" s="164"/>
      <c r="I35" s="164"/>
      <c r="J35" s="164"/>
      <c r="K35" s="164"/>
      <c r="L35" s="164"/>
      <c r="M35" s="164"/>
    </row>
    <row r="36" spans="1:13" x14ac:dyDescent="0.4">
      <c r="A36" s="163">
        <f>IF(Input_Lieferant!B43="","",Input_Lieferant!B43)</f>
        <v>35</v>
      </c>
      <c r="B36" s="163" t="str">
        <f t="shared" si="0"/>
        <v>CH</v>
      </c>
      <c r="C36" s="164"/>
      <c r="D36" s="164"/>
      <c r="E36" s="164"/>
      <c r="F36" s="164"/>
      <c r="G36" s="164"/>
      <c r="H36" s="164"/>
      <c r="I36" s="164"/>
      <c r="J36" s="164"/>
      <c r="K36" s="164"/>
      <c r="L36" s="164"/>
      <c r="M36" s="164"/>
    </row>
    <row r="37" spans="1:13" x14ac:dyDescent="0.4">
      <c r="A37" s="163">
        <f>IF(Input_Lieferant!B44="","",Input_Lieferant!B44)</f>
        <v>36</v>
      </c>
      <c r="B37" s="163" t="str">
        <f t="shared" si="0"/>
        <v>CH</v>
      </c>
      <c r="C37" s="164"/>
      <c r="D37" s="164"/>
      <c r="E37" s="164"/>
      <c r="F37" s="164"/>
      <c r="G37" s="164"/>
      <c r="H37" s="164"/>
      <c r="I37" s="164"/>
      <c r="J37" s="164"/>
      <c r="K37" s="164"/>
      <c r="L37" s="164"/>
      <c r="M37" s="164"/>
    </row>
    <row r="38" spans="1:13" x14ac:dyDescent="0.4">
      <c r="A38" s="163">
        <f>IF(Input_Lieferant!B45="","",Input_Lieferant!B45)</f>
        <v>37</v>
      </c>
      <c r="B38" s="163" t="str">
        <f t="shared" si="0"/>
        <v>CH</v>
      </c>
      <c r="C38" s="164"/>
      <c r="D38" s="164"/>
      <c r="E38" s="164"/>
      <c r="F38" s="164"/>
      <c r="G38" s="164"/>
      <c r="H38" s="164"/>
      <c r="I38" s="164"/>
      <c r="J38" s="164"/>
      <c r="K38" s="164"/>
      <c r="L38" s="164"/>
      <c r="M38" s="164"/>
    </row>
    <row r="39" spans="1:13" x14ac:dyDescent="0.4">
      <c r="A39" s="163">
        <f>IF(Input_Lieferant!B46="","",Input_Lieferant!B46)</f>
        <v>38</v>
      </c>
      <c r="B39" s="163" t="str">
        <f t="shared" si="0"/>
        <v>CH</v>
      </c>
      <c r="C39" s="164"/>
      <c r="D39" s="164"/>
      <c r="E39" s="164"/>
      <c r="F39" s="164"/>
      <c r="G39" s="164"/>
      <c r="H39" s="164"/>
      <c r="I39" s="164"/>
      <c r="J39" s="164"/>
      <c r="K39" s="164"/>
      <c r="L39" s="164"/>
      <c r="M39" s="164"/>
    </row>
    <row r="40" spans="1:13" x14ac:dyDescent="0.4">
      <c r="A40" s="163">
        <f>IF(Input_Lieferant!B47="","",Input_Lieferant!B47)</f>
        <v>39</v>
      </c>
      <c r="B40" s="163" t="str">
        <f t="shared" si="0"/>
        <v>CH</v>
      </c>
      <c r="C40" s="164"/>
      <c r="D40" s="164"/>
      <c r="E40" s="164"/>
      <c r="F40" s="164"/>
      <c r="G40" s="164"/>
      <c r="H40" s="164"/>
      <c r="I40" s="164"/>
      <c r="J40" s="164"/>
      <c r="K40" s="164"/>
      <c r="L40" s="164"/>
      <c r="M40" s="164"/>
    </row>
    <row r="41" spans="1:13" x14ac:dyDescent="0.4">
      <c r="A41" s="163">
        <f>IF(Input_Lieferant!B48="","",Input_Lieferant!B48)</f>
        <v>40</v>
      </c>
      <c r="B41" s="163" t="str">
        <f t="shared" si="0"/>
        <v>CH</v>
      </c>
      <c r="C41" s="164"/>
      <c r="D41" s="164"/>
      <c r="E41" s="164"/>
      <c r="F41" s="164"/>
      <c r="G41" s="164"/>
      <c r="H41" s="164"/>
      <c r="I41" s="164"/>
      <c r="J41" s="164"/>
      <c r="K41" s="164"/>
      <c r="L41" s="164"/>
      <c r="M41" s="164"/>
    </row>
    <row r="42" spans="1:13" x14ac:dyDescent="0.4">
      <c r="A42" s="163">
        <f>IF(Input_Lieferant!B49="","",Input_Lieferant!B49)</f>
        <v>41</v>
      </c>
      <c r="B42" s="163" t="str">
        <f t="shared" si="0"/>
        <v>CH</v>
      </c>
      <c r="C42" s="164"/>
      <c r="D42" s="164"/>
      <c r="E42" s="164"/>
      <c r="F42" s="164"/>
      <c r="G42" s="164"/>
      <c r="H42" s="164"/>
      <c r="I42" s="164"/>
      <c r="J42" s="164"/>
      <c r="K42" s="164"/>
      <c r="L42" s="164"/>
      <c r="M42" s="164"/>
    </row>
    <row r="43" spans="1:13" x14ac:dyDescent="0.4">
      <c r="A43" s="163">
        <f>IF(Input_Lieferant!B50="","",Input_Lieferant!B50)</f>
        <v>42</v>
      </c>
      <c r="B43" s="163" t="str">
        <f t="shared" si="0"/>
        <v>CH</v>
      </c>
      <c r="C43" s="164"/>
      <c r="D43" s="164"/>
      <c r="E43" s="164"/>
      <c r="F43" s="164"/>
      <c r="G43" s="164"/>
      <c r="H43" s="164"/>
      <c r="I43" s="164"/>
      <c r="J43" s="164"/>
      <c r="K43" s="164"/>
      <c r="L43" s="164"/>
      <c r="M43" s="164"/>
    </row>
    <row r="44" spans="1:13" x14ac:dyDescent="0.4">
      <c r="A44" s="163">
        <f>IF(Input_Lieferant!B51="","",Input_Lieferant!B51)</f>
        <v>43</v>
      </c>
      <c r="B44" s="163" t="str">
        <f t="shared" si="0"/>
        <v>CH</v>
      </c>
      <c r="C44" s="164"/>
      <c r="D44" s="164"/>
      <c r="E44" s="164"/>
      <c r="F44" s="164"/>
      <c r="G44" s="164"/>
      <c r="H44" s="164"/>
      <c r="I44" s="164"/>
      <c r="J44" s="164"/>
      <c r="K44" s="164"/>
      <c r="L44" s="164"/>
      <c r="M44" s="164"/>
    </row>
    <row r="45" spans="1:13" x14ac:dyDescent="0.4">
      <c r="A45" s="163">
        <f>IF(Input_Lieferant!B52="","",Input_Lieferant!B52)</f>
        <v>44</v>
      </c>
      <c r="B45" s="163" t="str">
        <f t="shared" si="0"/>
        <v>CH</v>
      </c>
      <c r="C45" s="164"/>
      <c r="D45" s="164"/>
      <c r="E45" s="164"/>
      <c r="F45" s="164"/>
      <c r="G45" s="164"/>
      <c r="H45" s="164"/>
      <c r="I45" s="164"/>
      <c r="J45" s="164"/>
      <c r="K45" s="164"/>
      <c r="L45" s="164"/>
      <c r="M45" s="164"/>
    </row>
    <row r="46" spans="1:13" x14ac:dyDescent="0.4">
      <c r="A46" s="163">
        <f>IF(Input_Lieferant!B53="","",Input_Lieferant!B53)</f>
        <v>45</v>
      </c>
      <c r="B46" s="163" t="str">
        <f t="shared" si="0"/>
        <v>CH</v>
      </c>
      <c r="C46" s="164"/>
      <c r="D46" s="164"/>
      <c r="E46" s="164"/>
      <c r="F46" s="164"/>
      <c r="G46" s="164"/>
      <c r="H46" s="164"/>
      <c r="I46" s="164"/>
      <c r="J46" s="164"/>
      <c r="K46" s="164"/>
      <c r="L46" s="164"/>
      <c r="M46" s="164"/>
    </row>
    <row r="47" spans="1:13" x14ac:dyDescent="0.4">
      <c r="A47" s="163">
        <f>IF(Input_Lieferant!B54="","",Input_Lieferant!B54)</f>
        <v>46</v>
      </c>
      <c r="B47" s="163" t="str">
        <f t="shared" si="0"/>
        <v>CH</v>
      </c>
      <c r="C47" s="164"/>
      <c r="D47" s="164"/>
      <c r="E47" s="164"/>
      <c r="F47" s="164"/>
      <c r="G47" s="164"/>
      <c r="H47" s="164"/>
      <c r="I47" s="164"/>
      <c r="J47" s="164"/>
      <c r="K47" s="164"/>
      <c r="L47" s="164"/>
      <c r="M47" s="164"/>
    </row>
    <row r="48" spans="1:13" x14ac:dyDescent="0.4">
      <c r="A48" s="163">
        <f>IF(Input_Lieferant!B55="","",Input_Lieferant!B55)</f>
        <v>47</v>
      </c>
      <c r="B48" s="163" t="str">
        <f t="shared" si="0"/>
        <v>CH</v>
      </c>
      <c r="C48" s="164"/>
      <c r="D48" s="164"/>
      <c r="E48" s="164"/>
      <c r="F48" s="164"/>
      <c r="G48" s="164"/>
      <c r="H48" s="164"/>
      <c r="I48" s="164"/>
      <c r="J48" s="164"/>
      <c r="K48" s="164"/>
      <c r="L48" s="164"/>
      <c r="M48" s="164"/>
    </row>
    <row r="49" spans="1:13" x14ac:dyDescent="0.4">
      <c r="A49" s="163">
        <f>IF(Input_Lieferant!B56="","",Input_Lieferant!B56)</f>
        <v>48</v>
      </c>
      <c r="B49" s="163" t="str">
        <f t="shared" si="0"/>
        <v>CH</v>
      </c>
      <c r="C49" s="164"/>
      <c r="D49" s="164"/>
      <c r="E49" s="164"/>
      <c r="F49" s="164"/>
      <c r="G49" s="164"/>
      <c r="H49" s="164"/>
      <c r="I49" s="164"/>
      <c r="J49" s="164"/>
      <c r="K49" s="164"/>
      <c r="L49" s="164"/>
      <c r="M49" s="164"/>
    </row>
    <row r="50" spans="1:13" x14ac:dyDescent="0.4">
      <c r="A50" s="163">
        <f>IF(Input_Lieferant!B57="","",Input_Lieferant!B57)</f>
        <v>49</v>
      </c>
      <c r="B50" s="163" t="str">
        <f t="shared" si="0"/>
        <v>CH</v>
      </c>
      <c r="C50" s="164"/>
      <c r="D50" s="164"/>
      <c r="E50" s="164"/>
      <c r="F50" s="164"/>
      <c r="G50" s="164"/>
      <c r="H50" s="164"/>
      <c r="I50" s="164"/>
      <c r="J50" s="164"/>
      <c r="K50" s="164"/>
      <c r="L50" s="164"/>
      <c r="M50" s="164"/>
    </row>
    <row r="51" spans="1:13" x14ac:dyDescent="0.4">
      <c r="A51" s="163">
        <f>IF(Input_Lieferant!B58="","",Input_Lieferant!B58)</f>
        <v>50</v>
      </c>
      <c r="B51" s="163" t="str">
        <f t="shared" si="0"/>
        <v>CH</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V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O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Y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f t="shared" ca="1" si="5"/>
        <v>1</v>
      </c>
      <c r="C9" s="69" t="str">
        <f t="shared" ca="1" si="0"/>
        <v/>
      </c>
      <c r="D9" s="69" t="str">
        <f t="shared" ca="1" si="0"/>
        <v>CORSAIR MP600 PRO XT 8 TB, SSD 001</v>
      </c>
      <c r="E9" s="69" t="str">
        <f t="shared" ca="1" si="0"/>
        <v>CORSAIR MP600 PRO XT 8 TB, SSD 001</v>
      </c>
      <c r="F9" s="69" t="str">
        <f t="shared" ca="1" si="0"/>
        <v>CORSAIR MP600 PRO XT 8 TB, SSD 001</v>
      </c>
      <c r="G9" s="69" t="str">
        <f t="shared" ca="1" si="0"/>
        <v>CORSAIR MP600 PRO XT 8 TB, SSD 001</v>
      </c>
      <c r="H9" s="69" t="str">
        <f t="shared" ca="1" si="0"/>
        <v>CORSAIR MP600 PRO XT 8 TB, SSD 001</v>
      </c>
      <c r="I9" s="69" t="str">
        <f t="shared" ca="1" si="0"/>
        <v>CORSAIR MP600 PRO XT 8 TB, SSD 001</v>
      </c>
      <c r="J9" s="69" t="str">
        <f t="shared" ca="1" si="0"/>
        <v>CORSAIR MP600 PRO XT 8 TB, SSD 001</v>
      </c>
      <c r="K9" s="69" t="str">
        <f t="shared" ca="1" si="0"/>
        <v>CORSAIR MP600 PRO XT 8 TB, SSD 001</v>
      </c>
      <c r="L9" s="69" t="str">
        <f t="shared" ca="1" si="0"/>
        <v>CORSAIR MP600 PRO XT 8 TB, SSD 001</v>
      </c>
      <c r="M9" s="69" t="str">
        <f t="shared" ca="1" si="1"/>
        <v>ST</v>
      </c>
      <c r="N9" s="69">
        <f t="shared" ca="1" si="1"/>
        <v>0.1</v>
      </c>
      <c r="O9" s="69" t="str">
        <f t="shared" ca="1" si="1"/>
        <v>KG</v>
      </c>
      <c r="P9" s="69" t="str">
        <f t="shared" ca="1" si="1"/>
        <v/>
      </c>
      <c r="Q9" s="69" t="str">
        <f t="shared" ca="1" si="1"/>
        <v/>
      </c>
      <c r="R9" s="69" t="str">
        <f t="shared" ca="1" si="1"/>
        <v/>
      </c>
      <c r="S9" s="69" t="str">
        <f t="shared" ca="1" si="1"/>
        <v/>
      </c>
      <c r="T9" s="69" t="str">
        <f t="shared" ca="1" si="1"/>
        <v/>
      </c>
      <c r="U9" s="70" t="str">
        <f t="shared" ca="1" si="1"/>
        <v/>
      </c>
      <c r="V9" s="70" t="str">
        <f t="shared" ca="1" si="1"/>
        <v>CORSAIR MP600 PRO XT000122_1</v>
      </c>
      <c r="W9" s="70" t="str">
        <f t="shared" ca="1" si="2"/>
        <v/>
      </c>
      <c r="X9" s="70" t="str">
        <f t="shared" ca="1" si="2"/>
        <v/>
      </c>
      <c r="Y9" s="70" t="str">
        <f t="shared" ca="1" si="2"/>
        <v>X</v>
      </c>
      <c r="Z9" s="71" t="str">
        <f t="shared" ca="1" si="2"/>
        <v>N</v>
      </c>
      <c r="AA9" s="70" t="str">
        <f t="shared" ca="1" si="2"/>
        <v/>
      </c>
      <c r="AB9" s="70" t="str">
        <f t="shared" ca="1" si="2"/>
        <v/>
      </c>
      <c r="AC9" s="70">
        <f t="shared" ca="1" si="2"/>
        <v>60</v>
      </c>
      <c r="AD9" s="70" t="str">
        <f t="shared" ca="1" si="2"/>
        <v>MM</v>
      </c>
      <c r="AE9" s="70">
        <f t="shared" ca="1" si="2"/>
        <v>10</v>
      </c>
      <c r="AF9" s="70">
        <f t="shared" ca="1" si="2"/>
        <v>10</v>
      </c>
      <c r="AG9" s="70">
        <f t="shared" ca="1" si="3"/>
        <v>10</v>
      </c>
      <c r="AH9" s="70">
        <f t="shared" ca="1" si="3"/>
        <v>200</v>
      </c>
      <c r="AI9" s="70" t="str">
        <f t="shared" ca="1" si="3"/>
        <v>CHF</v>
      </c>
      <c r="AJ9" s="70">
        <f t="shared" ca="1" si="3"/>
        <v>1</v>
      </c>
      <c r="AK9" s="70" t="str">
        <f t="shared" ca="1" si="3"/>
        <v/>
      </c>
      <c r="AL9" s="70" t="str">
        <f t="shared" ca="1" si="3"/>
        <v/>
      </c>
      <c r="AM9" s="70" t="str">
        <f t="shared" ca="1" si="3"/>
        <v/>
      </c>
      <c r="AN9" s="70" t="str">
        <f t="shared" ref="AN9:AS18" ca="1" si="6">IF(INDIRECT("Input_Lieferant!"&amp;AN$1&amp;$A9)="","",INDIRECT("Input_Lieferant!"&amp;AN$1&amp;$A9))</f>
        <v/>
      </c>
      <c r="AO9" s="70" t="str">
        <f t="shared" ca="1" si="6"/>
        <v/>
      </c>
      <c r="AP9" s="70" t="str">
        <f t="shared" ca="1" si="6"/>
        <v/>
      </c>
      <c r="AQ9" s="70" t="str">
        <f t="shared" ca="1" si="6"/>
        <v/>
      </c>
      <c r="AR9" s="70" t="str">
        <f t="shared" ca="1" si="6"/>
        <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f t="shared" ca="1" si="5"/>
        <v>2</v>
      </c>
      <c r="C10" s="69" t="str">
        <f t="shared" ca="1" si="0"/>
        <v/>
      </c>
      <c r="D10" s="69" t="str">
        <f t="shared" ca="1" si="0"/>
        <v>CORSAIR MP600 PRO XT 8 TB, SSD 002</v>
      </c>
      <c r="E10" s="69" t="str">
        <f t="shared" ca="1" si="0"/>
        <v>CORSAIR MP600 PRO XT 8 TB, SSD 002</v>
      </c>
      <c r="F10" s="69" t="str">
        <f t="shared" ca="1" si="0"/>
        <v>CORSAIR MP600 PRO XT 8 TB, SSD 002</v>
      </c>
      <c r="G10" s="69" t="str">
        <f t="shared" ca="1" si="0"/>
        <v>CORSAIR MP600 PRO XT 8 TB, SSD 002</v>
      </c>
      <c r="H10" s="69" t="str">
        <f t="shared" ca="1" si="0"/>
        <v>CORSAIR MP600 PRO XT 8 TB, SSD 002</v>
      </c>
      <c r="I10" s="69" t="str">
        <f t="shared" ca="1" si="0"/>
        <v>CORSAIR MP600 PRO XT 8 TB, SSD 002</v>
      </c>
      <c r="J10" s="69" t="str">
        <f t="shared" ca="1" si="0"/>
        <v>CORSAIR MP600 PRO XT 8 TB, SSD 002</v>
      </c>
      <c r="K10" s="69" t="str">
        <f t="shared" ca="1" si="0"/>
        <v>CORSAIR MP600 PRO XT 8 TB, SSD 002</v>
      </c>
      <c r="L10" s="69" t="str">
        <f t="shared" ca="1" si="0"/>
        <v>CORSAIR MP600 PRO XT 8 TB, SSD 002</v>
      </c>
      <c r="M10" s="69" t="str">
        <f t="shared" ca="1" si="1"/>
        <v>ST</v>
      </c>
      <c r="N10" s="69">
        <f t="shared" ca="1" si="1"/>
        <v>0.1</v>
      </c>
      <c r="O10" s="69" t="str">
        <f t="shared" ca="1" si="1"/>
        <v>KG</v>
      </c>
      <c r="P10" s="69" t="str">
        <f t="shared" ca="1" si="1"/>
        <v/>
      </c>
      <c r="Q10" s="69" t="str">
        <f t="shared" ca="1" si="1"/>
        <v/>
      </c>
      <c r="R10" s="69" t="str">
        <f t="shared" ca="1" si="1"/>
        <v/>
      </c>
      <c r="S10" s="69" t="str">
        <f t="shared" ca="1" si="1"/>
        <v/>
      </c>
      <c r="T10" s="69" t="str">
        <f t="shared" ca="1" si="1"/>
        <v/>
      </c>
      <c r="U10" s="70" t="str">
        <f t="shared" ca="1" si="1"/>
        <v/>
      </c>
      <c r="V10" s="70" t="str">
        <f t="shared" ca="1" si="1"/>
        <v>CORSAIR MP600 PRO XT000122_2</v>
      </c>
      <c r="W10" s="70" t="str">
        <f t="shared" ca="1" si="2"/>
        <v/>
      </c>
      <c r="X10" s="70" t="str">
        <f t="shared" ca="1" si="2"/>
        <v/>
      </c>
      <c r="Y10" s="70" t="str">
        <f t="shared" ca="1" si="2"/>
        <v>N</v>
      </c>
      <c r="Z10" s="71" t="str">
        <f t="shared" ca="1" si="2"/>
        <v>N</v>
      </c>
      <c r="AA10" s="70" t="str">
        <f t="shared" ca="1" si="2"/>
        <v/>
      </c>
      <c r="AB10" s="70" t="str">
        <f t="shared" ca="1" si="2"/>
        <v/>
      </c>
      <c r="AC10" s="70">
        <f t="shared" ca="1" si="2"/>
        <v>60</v>
      </c>
      <c r="AD10" s="70" t="str">
        <f t="shared" ca="1" si="2"/>
        <v>MM</v>
      </c>
      <c r="AE10" s="70">
        <f t="shared" ca="1" si="2"/>
        <v>10</v>
      </c>
      <c r="AF10" s="70">
        <f t="shared" ca="1" si="2"/>
        <v>10</v>
      </c>
      <c r="AG10" s="70">
        <f t="shared" ca="1" si="3"/>
        <v>10</v>
      </c>
      <c r="AH10" s="70">
        <f t="shared" ca="1" si="3"/>
        <v>200</v>
      </c>
      <c r="AI10" s="70" t="str">
        <f t="shared" ca="1" si="3"/>
        <v>CHF</v>
      </c>
      <c r="AJ10" s="70">
        <f t="shared" ca="1" si="3"/>
        <v>1</v>
      </c>
      <c r="AK10" s="70" t="str">
        <f t="shared" ca="1" si="3"/>
        <v/>
      </c>
      <c r="AL10" s="70" t="str">
        <f t="shared" ca="1" si="3"/>
        <v/>
      </c>
      <c r="AM10" s="70" t="str">
        <f t="shared" ca="1" si="3"/>
        <v/>
      </c>
      <c r="AN10" s="70" t="str">
        <f t="shared" ca="1" si="6"/>
        <v/>
      </c>
      <c r="AO10" s="70" t="str">
        <f t="shared" ca="1" si="6"/>
        <v/>
      </c>
      <c r="AP10" s="70" t="str">
        <f t="shared" ca="1" si="6"/>
        <v/>
      </c>
      <c r="AQ10" s="70" t="str">
        <f t="shared" ca="1" si="6"/>
        <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f t="shared" ca="1" si="5"/>
        <v>3</v>
      </c>
      <c r="C11" s="69" t="str">
        <f t="shared" ca="1" si="0"/>
        <v/>
      </c>
      <c r="D11" s="69" t="str">
        <f t="shared" ca="1" si="0"/>
        <v>CORSAIR MP600 PRO XT 8 TB, SSD 003</v>
      </c>
      <c r="E11" s="69" t="str">
        <f t="shared" ca="1" si="0"/>
        <v>CORSAIR MP600 PRO XT 8 TB, SSD 003</v>
      </c>
      <c r="F11" s="69" t="str">
        <f t="shared" ca="1" si="0"/>
        <v>CORSAIR MP600 PRO XT 8 TB, SSD 003</v>
      </c>
      <c r="G11" s="69" t="str">
        <f t="shared" ca="1" si="0"/>
        <v>CORSAIR MP600 PRO XT 8 TB, SSD 003</v>
      </c>
      <c r="H11" s="69" t="str">
        <f t="shared" ca="1" si="0"/>
        <v>CORSAIR MP600 PRO XT 8 TB, SSD 003</v>
      </c>
      <c r="I11" s="69" t="str">
        <f t="shared" ca="1" si="0"/>
        <v>CORSAIR MP600 PRO XT 8 TB, SSD 003</v>
      </c>
      <c r="J11" s="69" t="str">
        <f t="shared" ca="1" si="0"/>
        <v>CORSAIR MP600 PRO XT 8 TB, SSD 003</v>
      </c>
      <c r="K11" s="69" t="str">
        <f t="shared" ca="1" si="0"/>
        <v>CORSAIR MP600 PRO XT 8 TB, SSD 003</v>
      </c>
      <c r="L11" s="69" t="str">
        <f t="shared" ca="1" si="0"/>
        <v>CORSAIR MP600 PRO XT 8 TB, SSD 003</v>
      </c>
      <c r="M11" s="69" t="str">
        <f t="shared" ca="1" si="1"/>
        <v>ST</v>
      </c>
      <c r="N11" s="69">
        <f t="shared" ca="1" si="1"/>
        <v>0.1</v>
      </c>
      <c r="O11" s="69" t="str">
        <f t="shared" ca="1" si="1"/>
        <v>KG</v>
      </c>
      <c r="P11" s="69" t="str">
        <f t="shared" ca="1" si="1"/>
        <v/>
      </c>
      <c r="Q11" s="69" t="str">
        <f t="shared" ca="1" si="1"/>
        <v/>
      </c>
      <c r="R11" s="69" t="str">
        <f t="shared" ca="1" si="1"/>
        <v/>
      </c>
      <c r="S11" s="69" t="str">
        <f t="shared" ca="1" si="1"/>
        <v/>
      </c>
      <c r="T11" s="69" t="str">
        <f t="shared" ca="1" si="1"/>
        <v/>
      </c>
      <c r="U11" s="70" t="str">
        <f t="shared" ca="1" si="1"/>
        <v/>
      </c>
      <c r="V11" s="70" t="str">
        <f t="shared" ca="1" si="1"/>
        <v>CORSAIR MP600 PRO XT000122_3</v>
      </c>
      <c r="W11" s="70" t="str">
        <f t="shared" ca="1" si="2"/>
        <v/>
      </c>
      <c r="X11" s="70" t="str">
        <f t="shared" ca="1" si="2"/>
        <v/>
      </c>
      <c r="Y11" s="70" t="str">
        <f t="shared" ca="1" si="2"/>
        <v>X</v>
      </c>
      <c r="Z11" s="71" t="str">
        <f t="shared" ca="1" si="2"/>
        <v>N</v>
      </c>
      <c r="AA11" s="70" t="str">
        <f t="shared" ca="1" si="2"/>
        <v/>
      </c>
      <c r="AB11" s="70" t="str">
        <f t="shared" ca="1" si="2"/>
        <v/>
      </c>
      <c r="AC11" s="70">
        <f t="shared" ca="1" si="2"/>
        <v>60</v>
      </c>
      <c r="AD11" s="70" t="str">
        <f t="shared" ca="1" si="2"/>
        <v>MM</v>
      </c>
      <c r="AE11" s="70">
        <f t="shared" ca="1" si="2"/>
        <v>10</v>
      </c>
      <c r="AF11" s="70">
        <f t="shared" ca="1" si="2"/>
        <v>10</v>
      </c>
      <c r="AG11" s="70">
        <f t="shared" ca="1" si="3"/>
        <v>10</v>
      </c>
      <c r="AH11" s="70">
        <f t="shared" ca="1" si="3"/>
        <v>200</v>
      </c>
      <c r="AI11" s="70" t="str">
        <f t="shared" ca="1" si="3"/>
        <v>CHF</v>
      </c>
      <c r="AJ11" s="70">
        <f t="shared" ca="1" si="3"/>
        <v>1</v>
      </c>
      <c r="AK11" s="70" t="str">
        <f t="shared" ca="1" si="3"/>
        <v/>
      </c>
      <c r="AL11" s="70" t="str">
        <f t="shared" ca="1" si="3"/>
        <v/>
      </c>
      <c r="AM11" s="70" t="str">
        <f t="shared" ca="1" si="3"/>
        <v/>
      </c>
      <c r="AN11" s="70" t="str">
        <f t="shared" ca="1" si="6"/>
        <v/>
      </c>
      <c r="AO11" s="70" t="str">
        <f t="shared" ca="1" si="6"/>
        <v/>
      </c>
      <c r="AP11" s="70" t="str">
        <f t="shared" ca="1" si="6"/>
        <v/>
      </c>
      <c r="AQ11" s="70" t="str">
        <f t="shared" ca="1" si="6"/>
        <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f t="shared" ca="1" si="5"/>
        <v>4</v>
      </c>
      <c r="C12" s="69" t="str">
        <f t="shared" ref="C12:L21" ca="1" si="10">IF(INDIRECT("Input_Lieferant!"&amp;C$1&amp;$A12)="","",INDIRECT("Input_Lieferant!"&amp;C$1&amp;$A12))</f>
        <v/>
      </c>
      <c r="D12" s="69" t="str">
        <f t="shared" ca="1" si="10"/>
        <v>CORSAIR MP600 PRO XT 8 TB, SSD 004</v>
      </c>
      <c r="E12" s="69" t="str">
        <f t="shared" ca="1" si="10"/>
        <v>CORSAIR MP600 PRO XT 8 TB, SSD 004</v>
      </c>
      <c r="F12" s="69" t="str">
        <f t="shared" ca="1" si="10"/>
        <v>CORSAIR MP600 PRO XT 8 TB, SSD 004</v>
      </c>
      <c r="G12" s="69" t="str">
        <f t="shared" ca="1" si="10"/>
        <v>CORSAIR MP600 PRO XT 8 TB, SSD 004</v>
      </c>
      <c r="H12" s="69" t="str">
        <f t="shared" ca="1" si="10"/>
        <v>CORSAIR MP600 PRO XT 8 TB, SSD 004</v>
      </c>
      <c r="I12" s="69" t="str">
        <f t="shared" ca="1" si="10"/>
        <v>CORSAIR MP600 PRO XT 8 TB, SSD 004</v>
      </c>
      <c r="J12" s="69" t="str">
        <f t="shared" ca="1" si="10"/>
        <v>CORSAIR MP600 PRO XT 8 TB, SSD 004</v>
      </c>
      <c r="K12" s="69" t="str">
        <f t="shared" ca="1" si="10"/>
        <v>CORSAIR MP600 PRO XT 8 TB, SSD 004</v>
      </c>
      <c r="L12" s="69" t="str">
        <f t="shared" ca="1" si="10"/>
        <v>CORSAIR MP600 PRO XT 8 TB, SSD 004</v>
      </c>
      <c r="M12" s="69" t="str">
        <f t="shared" ref="M12:V21" ca="1" si="11">IF(INDIRECT("Input_Lieferant!"&amp;M$1&amp;$A12)="","",INDIRECT("Input_Lieferant!"&amp;M$1&amp;$A12))</f>
        <v>ST</v>
      </c>
      <c r="N12" s="69">
        <f t="shared" ca="1" si="11"/>
        <v>0.1</v>
      </c>
      <c r="O12" s="69" t="str">
        <f t="shared" ca="1" si="11"/>
        <v>KG</v>
      </c>
      <c r="P12" s="69" t="str">
        <f t="shared" ca="1" si="11"/>
        <v/>
      </c>
      <c r="Q12" s="69" t="str">
        <f t="shared" ca="1" si="11"/>
        <v/>
      </c>
      <c r="R12" s="69" t="str">
        <f t="shared" ca="1" si="11"/>
        <v/>
      </c>
      <c r="S12" s="69" t="str">
        <f t="shared" ca="1" si="11"/>
        <v/>
      </c>
      <c r="T12" s="69" t="str">
        <f t="shared" ca="1" si="11"/>
        <v/>
      </c>
      <c r="U12" s="70" t="str">
        <f t="shared" ca="1" si="11"/>
        <v/>
      </c>
      <c r="V12" s="70" t="str">
        <f t="shared" ca="1" si="11"/>
        <v>CORSAIR MP600 PRO XT000122_4</v>
      </c>
      <c r="W12" s="70" t="str">
        <f t="shared" ref="W12:AF21" ca="1" si="12">IF(INDIRECT("Input_Lieferant!"&amp;W$1&amp;$A12)="","",INDIRECT("Input_Lieferant!"&amp;W$1&amp;$A12))</f>
        <v/>
      </c>
      <c r="X12" s="70" t="str">
        <f t="shared" ca="1" si="12"/>
        <v/>
      </c>
      <c r="Y12" s="70" t="str">
        <f t="shared" ca="1" si="12"/>
        <v>N</v>
      </c>
      <c r="Z12" s="71" t="str">
        <f t="shared" ca="1" si="12"/>
        <v>N</v>
      </c>
      <c r="AA12" s="70" t="str">
        <f t="shared" ca="1" si="12"/>
        <v/>
      </c>
      <c r="AB12" s="70" t="str">
        <f t="shared" ca="1" si="12"/>
        <v/>
      </c>
      <c r="AC12" s="70">
        <f t="shared" ca="1" si="12"/>
        <v>60</v>
      </c>
      <c r="AD12" s="70" t="str">
        <f t="shared" ca="1" si="12"/>
        <v>MM</v>
      </c>
      <c r="AE12" s="70">
        <f t="shared" ca="1" si="12"/>
        <v>10</v>
      </c>
      <c r="AF12" s="70">
        <f t="shared" ca="1" si="12"/>
        <v>10</v>
      </c>
      <c r="AG12" s="70">
        <f t="shared" ref="AG12:AM21" ca="1" si="13">IF(INDIRECT("Input_Lieferant!"&amp;AG$1&amp;$A12)="","",INDIRECT("Input_Lieferant!"&amp;AG$1&amp;$A12))</f>
        <v>10</v>
      </c>
      <c r="AH12" s="70">
        <f t="shared" ca="1" si="13"/>
        <v>200</v>
      </c>
      <c r="AI12" s="70" t="str">
        <f t="shared" ca="1" si="13"/>
        <v>CHF</v>
      </c>
      <c r="AJ12" s="70">
        <f t="shared" ca="1" si="13"/>
        <v>1</v>
      </c>
      <c r="AK12" s="70" t="str">
        <f t="shared" ca="1" si="13"/>
        <v/>
      </c>
      <c r="AL12" s="70" t="str">
        <f t="shared" ca="1" si="13"/>
        <v/>
      </c>
      <c r="AM12" s="70" t="str">
        <f t="shared" ca="1" si="13"/>
        <v/>
      </c>
      <c r="AN12" s="70" t="str">
        <f t="shared" ca="1" si="6"/>
        <v/>
      </c>
      <c r="AO12" s="70" t="str">
        <f t="shared" ca="1" si="6"/>
        <v/>
      </c>
      <c r="AP12" s="70" t="str">
        <f t="shared" ca="1" si="6"/>
        <v/>
      </c>
      <c r="AQ12" s="70" t="str">
        <f t="shared" ca="1" si="6"/>
        <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f t="shared" ca="1" si="5"/>
        <v>5</v>
      </c>
      <c r="C13" s="69" t="str">
        <f t="shared" ca="1" si="10"/>
        <v/>
      </c>
      <c r="D13" s="69" t="str">
        <f t="shared" ca="1" si="10"/>
        <v>CORSAIR MP600 PRO XT 8 TB, SSD 005</v>
      </c>
      <c r="E13" s="69" t="str">
        <f t="shared" ca="1" si="10"/>
        <v>CORSAIR MP600 PRO XT 8 TB, SSD 005</v>
      </c>
      <c r="F13" s="69" t="str">
        <f t="shared" ca="1" si="10"/>
        <v>CORSAIR MP600 PRO XT 8 TB, SSD 005</v>
      </c>
      <c r="G13" s="69" t="str">
        <f t="shared" ca="1" si="10"/>
        <v>CORSAIR MP600 PRO XT 8 TB, SSD 005</v>
      </c>
      <c r="H13" s="69" t="str">
        <f t="shared" ca="1" si="10"/>
        <v>CORSAIR MP600 PRO XT 8 TB, SSD 005</v>
      </c>
      <c r="I13" s="69" t="str">
        <f t="shared" ca="1" si="10"/>
        <v>CORSAIR MP600 PRO XT 8 TB, SSD 005</v>
      </c>
      <c r="J13" s="69" t="str">
        <f t="shared" ca="1" si="10"/>
        <v>CORSAIR MP600 PRO XT 8 TB, SSD 005</v>
      </c>
      <c r="K13" s="69" t="str">
        <f t="shared" ca="1" si="10"/>
        <v>CORSAIR MP600 PRO XT 8 TB, SSD 005</v>
      </c>
      <c r="L13" s="69" t="str">
        <f t="shared" ca="1" si="10"/>
        <v>CORSAIR MP600 PRO XT 8 TB, SSD 005</v>
      </c>
      <c r="M13" s="69" t="str">
        <f t="shared" ca="1" si="11"/>
        <v>ST</v>
      </c>
      <c r="N13" s="69">
        <f t="shared" ca="1" si="11"/>
        <v>0.1</v>
      </c>
      <c r="O13" s="69" t="str">
        <f t="shared" ca="1" si="11"/>
        <v>KG</v>
      </c>
      <c r="P13" s="69" t="str">
        <f t="shared" ca="1" si="11"/>
        <v/>
      </c>
      <c r="Q13" s="69" t="str">
        <f t="shared" ca="1" si="11"/>
        <v/>
      </c>
      <c r="R13" s="69" t="str">
        <f t="shared" ca="1" si="11"/>
        <v/>
      </c>
      <c r="S13" s="69" t="str">
        <f t="shared" ca="1" si="11"/>
        <v/>
      </c>
      <c r="T13" s="69" t="str">
        <f t="shared" ca="1" si="11"/>
        <v/>
      </c>
      <c r="U13" s="70" t="str">
        <f t="shared" ca="1" si="11"/>
        <v/>
      </c>
      <c r="V13" s="70" t="str">
        <f t="shared" ca="1" si="11"/>
        <v>CORSAIR MP600 PRO XT000122_5</v>
      </c>
      <c r="W13" s="70" t="str">
        <f t="shared" ca="1" si="12"/>
        <v/>
      </c>
      <c r="X13" s="70" t="str">
        <f t="shared" ca="1" si="12"/>
        <v/>
      </c>
      <c r="Y13" s="70" t="str">
        <f t="shared" ca="1" si="12"/>
        <v>X</v>
      </c>
      <c r="Z13" s="71" t="str">
        <f t="shared" ca="1" si="12"/>
        <v>N</v>
      </c>
      <c r="AA13" s="70" t="str">
        <f t="shared" ca="1" si="12"/>
        <v/>
      </c>
      <c r="AB13" s="70" t="str">
        <f t="shared" ca="1" si="12"/>
        <v/>
      </c>
      <c r="AC13" s="70">
        <f t="shared" ca="1" si="12"/>
        <v>60</v>
      </c>
      <c r="AD13" s="70" t="str">
        <f t="shared" ca="1" si="12"/>
        <v>MM</v>
      </c>
      <c r="AE13" s="70">
        <f t="shared" ca="1" si="12"/>
        <v>10</v>
      </c>
      <c r="AF13" s="70">
        <f t="shared" ca="1" si="12"/>
        <v>10</v>
      </c>
      <c r="AG13" s="70">
        <f t="shared" ca="1" si="13"/>
        <v>10</v>
      </c>
      <c r="AH13" s="70">
        <f t="shared" ca="1" si="13"/>
        <v>200</v>
      </c>
      <c r="AI13" s="70" t="str">
        <f t="shared" ca="1" si="13"/>
        <v>CHF</v>
      </c>
      <c r="AJ13" s="70">
        <f t="shared" ca="1" si="13"/>
        <v>1</v>
      </c>
      <c r="AK13" s="70" t="str">
        <f t="shared" ca="1" si="13"/>
        <v/>
      </c>
      <c r="AL13" s="70" t="str">
        <f t="shared" ca="1" si="13"/>
        <v/>
      </c>
      <c r="AM13" s="70" t="str">
        <f t="shared" ca="1" si="13"/>
        <v/>
      </c>
      <c r="AN13" s="70" t="str">
        <f t="shared" ca="1" si="6"/>
        <v/>
      </c>
      <c r="AO13" s="70" t="str">
        <f t="shared" ca="1" si="6"/>
        <v/>
      </c>
      <c r="AP13" s="70" t="str">
        <f t="shared" ca="1" si="6"/>
        <v/>
      </c>
      <c r="AQ13" s="70" t="str">
        <f t="shared" ca="1" si="6"/>
        <v/>
      </c>
      <c r="AR13" s="70" t="str">
        <f t="shared" ca="1" si="6"/>
        <v/>
      </c>
      <c r="AS13" s="70" t="str">
        <f t="shared" ca="1" si="6"/>
        <v/>
      </c>
      <c r="AT13" s="18"/>
      <c r="AU13" s="79"/>
      <c r="AV13" s="85" t="str">
        <f t="shared" ca="1" si="7"/>
        <v/>
      </c>
      <c r="AW13" s="85" t="str">
        <f t="shared" ca="1" si="8"/>
        <v/>
      </c>
      <c r="AX13" s="85" t="str">
        <f t="shared" ca="1" si="9"/>
        <v/>
      </c>
    </row>
    <row r="14" spans="1:51" ht="13.5" customHeight="1" x14ac:dyDescent="0.45">
      <c r="A14" s="52">
        <v>14</v>
      </c>
      <c r="B14" s="68">
        <f t="shared" ca="1" si="5"/>
        <v>6</v>
      </c>
      <c r="C14" s="69" t="str">
        <f t="shared" ca="1" si="10"/>
        <v/>
      </c>
      <c r="D14" s="69" t="str">
        <f t="shared" ca="1" si="10"/>
        <v>CORSAIR MP600 PRO XT 8 TB, SSD 006</v>
      </c>
      <c r="E14" s="69" t="str">
        <f t="shared" ca="1" si="10"/>
        <v>CORSAIR MP600 PRO XT 8 TB, SSD 006</v>
      </c>
      <c r="F14" s="69" t="str">
        <f t="shared" ca="1" si="10"/>
        <v>CORSAIR MP600 PRO XT 8 TB, SSD 006</v>
      </c>
      <c r="G14" s="69" t="str">
        <f t="shared" ca="1" si="10"/>
        <v>CORSAIR MP600 PRO XT 8 TB, SSD 006</v>
      </c>
      <c r="H14" s="69" t="str">
        <f t="shared" ca="1" si="10"/>
        <v>CORSAIR MP600 PRO XT 8 TB, SSD 006</v>
      </c>
      <c r="I14" s="69" t="str">
        <f t="shared" ca="1" si="10"/>
        <v>CORSAIR MP600 PRO XT 8 TB, SSD 006</v>
      </c>
      <c r="J14" s="69" t="str">
        <f t="shared" ca="1" si="10"/>
        <v>CORSAIR MP600 PRO XT 8 TB, SSD 006</v>
      </c>
      <c r="K14" s="69" t="str">
        <f t="shared" ca="1" si="10"/>
        <v>CORSAIR MP600 PRO XT 8 TB, SSD 006</v>
      </c>
      <c r="L14" s="69" t="str">
        <f t="shared" ca="1" si="10"/>
        <v>CORSAIR MP600 PRO XT 8 TB, SSD 006</v>
      </c>
      <c r="M14" s="69" t="str">
        <f t="shared" ca="1" si="11"/>
        <v>ST</v>
      </c>
      <c r="N14" s="69">
        <f t="shared" ca="1" si="11"/>
        <v>0.1</v>
      </c>
      <c r="O14" s="69" t="str">
        <f t="shared" ca="1" si="11"/>
        <v>KG</v>
      </c>
      <c r="P14" s="69" t="str">
        <f t="shared" ca="1" si="11"/>
        <v/>
      </c>
      <c r="Q14" s="69" t="str">
        <f t="shared" ca="1" si="11"/>
        <v/>
      </c>
      <c r="R14" s="69" t="str">
        <f t="shared" ca="1" si="11"/>
        <v/>
      </c>
      <c r="S14" s="69" t="str">
        <f t="shared" ca="1" si="11"/>
        <v/>
      </c>
      <c r="T14" s="69" t="str">
        <f t="shared" ca="1" si="11"/>
        <v/>
      </c>
      <c r="U14" s="70" t="str">
        <f t="shared" ca="1" si="11"/>
        <v/>
      </c>
      <c r="V14" s="70" t="str">
        <f t="shared" ca="1" si="11"/>
        <v>CORSAIR MP600 PRO XT000122_6</v>
      </c>
      <c r="W14" s="70" t="str">
        <f t="shared" ca="1" si="12"/>
        <v/>
      </c>
      <c r="X14" s="70" t="str">
        <f t="shared" ca="1" si="12"/>
        <v/>
      </c>
      <c r="Y14" s="70" t="str">
        <f t="shared" ca="1" si="12"/>
        <v>N</v>
      </c>
      <c r="Z14" s="71" t="str">
        <f t="shared" ca="1" si="12"/>
        <v>N</v>
      </c>
      <c r="AA14" s="70" t="str">
        <f t="shared" ca="1" si="12"/>
        <v/>
      </c>
      <c r="AB14" s="70" t="str">
        <f t="shared" ca="1" si="12"/>
        <v/>
      </c>
      <c r="AC14" s="70">
        <f t="shared" ca="1" si="12"/>
        <v>60</v>
      </c>
      <c r="AD14" s="70" t="str">
        <f t="shared" ca="1" si="12"/>
        <v>MM</v>
      </c>
      <c r="AE14" s="70">
        <f t="shared" ca="1" si="12"/>
        <v>10</v>
      </c>
      <c r="AF14" s="70">
        <f t="shared" ca="1" si="12"/>
        <v>10</v>
      </c>
      <c r="AG14" s="70">
        <f t="shared" ca="1" si="13"/>
        <v>10</v>
      </c>
      <c r="AH14" s="70">
        <f t="shared" ca="1" si="13"/>
        <v>200</v>
      </c>
      <c r="AI14" s="70" t="str">
        <f t="shared" ca="1" si="13"/>
        <v>CHF</v>
      </c>
      <c r="AJ14" s="70">
        <f t="shared" ca="1" si="13"/>
        <v>1</v>
      </c>
      <c r="AK14" s="70" t="str">
        <f t="shared" ca="1" si="13"/>
        <v/>
      </c>
      <c r="AL14" s="70" t="str">
        <f t="shared" ca="1" si="13"/>
        <v/>
      </c>
      <c r="AM14" s="70" t="str">
        <f t="shared" ca="1" si="13"/>
        <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f t="shared" ca="1" si="5"/>
        <v>7</v>
      </c>
      <c r="C15" s="69" t="str">
        <f t="shared" ca="1" si="10"/>
        <v/>
      </c>
      <c r="D15" s="69" t="str">
        <f t="shared" ca="1" si="10"/>
        <v>CORSAIR MP600 PRO XT 8 TB, SSD 007</v>
      </c>
      <c r="E15" s="69" t="str">
        <f t="shared" ca="1" si="10"/>
        <v>CORSAIR MP600 PRO XT 8 TB, SSD 007</v>
      </c>
      <c r="F15" s="69" t="str">
        <f t="shared" ca="1" si="10"/>
        <v>CORSAIR MP600 PRO XT 8 TB, SSD 007</v>
      </c>
      <c r="G15" s="69" t="str">
        <f t="shared" ca="1" si="10"/>
        <v>CORSAIR MP600 PRO XT 8 TB, SSD 007</v>
      </c>
      <c r="H15" s="69" t="str">
        <f t="shared" ca="1" si="10"/>
        <v>CORSAIR MP600 PRO XT 8 TB, SSD 007</v>
      </c>
      <c r="I15" s="69" t="str">
        <f t="shared" ca="1" si="10"/>
        <v>CORSAIR MP600 PRO XT 8 TB, SSD 007</v>
      </c>
      <c r="J15" s="69" t="str">
        <f t="shared" ca="1" si="10"/>
        <v>CORSAIR MP600 PRO XT 8 TB, SSD 007</v>
      </c>
      <c r="K15" s="69" t="str">
        <f t="shared" ca="1" si="10"/>
        <v>CORSAIR MP600 PRO XT 8 TB, SSD 007</v>
      </c>
      <c r="L15" s="69" t="str">
        <f t="shared" ca="1" si="10"/>
        <v>CORSAIR MP600 PRO XT 8 TB, SSD 007</v>
      </c>
      <c r="M15" s="69" t="str">
        <f t="shared" ca="1" si="11"/>
        <v>ST</v>
      </c>
      <c r="N15" s="69">
        <f t="shared" ca="1" si="11"/>
        <v>0.1</v>
      </c>
      <c r="O15" s="69" t="str">
        <f t="shared" ca="1" si="11"/>
        <v>KG</v>
      </c>
      <c r="P15" s="69" t="str">
        <f t="shared" ca="1" si="11"/>
        <v/>
      </c>
      <c r="Q15" s="69" t="str">
        <f t="shared" ca="1" si="11"/>
        <v/>
      </c>
      <c r="R15" s="69" t="str">
        <f t="shared" ca="1" si="11"/>
        <v/>
      </c>
      <c r="S15" s="69" t="str">
        <f t="shared" ca="1" si="11"/>
        <v/>
      </c>
      <c r="T15" s="69" t="str">
        <f t="shared" ca="1" si="11"/>
        <v/>
      </c>
      <c r="U15" s="70" t="str">
        <f t="shared" ca="1" si="11"/>
        <v/>
      </c>
      <c r="V15" s="70" t="str">
        <f t="shared" ca="1" si="11"/>
        <v>CORSAIR MP600 PRO XT000122_7</v>
      </c>
      <c r="W15" s="70" t="str">
        <f t="shared" ca="1" si="12"/>
        <v/>
      </c>
      <c r="X15" s="70" t="str">
        <f t="shared" ca="1" si="12"/>
        <v/>
      </c>
      <c r="Y15" s="70" t="str">
        <f t="shared" ca="1" si="12"/>
        <v>X</v>
      </c>
      <c r="Z15" s="71" t="str">
        <f t="shared" ca="1" si="12"/>
        <v>N</v>
      </c>
      <c r="AA15" s="70" t="str">
        <f t="shared" ca="1" si="12"/>
        <v/>
      </c>
      <c r="AB15" s="70" t="str">
        <f t="shared" ca="1" si="12"/>
        <v/>
      </c>
      <c r="AC15" s="70">
        <f t="shared" ca="1" si="12"/>
        <v>60</v>
      </c>
      <c r="AD15" s="70" t="str">
        <f t="shared" ca="1" si="12"/>
        <v>MM</v>
      </c>
      <c r="AE15" s="70">
        <f t="shared" ca="1" si="12"/>
        <v>10</v>
      </c>
      <c r="AF15" s="70">
        <f t="shared" ca="1" si="12"/>
        <v>10</v>
      </c>
      <c r="AG15" s="70">
        <f t="shared" ca="1" si="13"/>
        <v>10</v>
      </c>
      <c r="AH15" s="70">
        <f t="shared" ca="1" si="13"/>
        <v>200</v>
      </c>
      <c r="AI15" s="70" t="str">
        <f t="shared" ca="1" si="13"/>
        <v>CHF</v>
      </c>
      <c r="AJ15" s="70">
        <f t="shared" ca="1" si="13"/>
        <v>1</v>
      </c>
      <c r="AK15" s="70" t="str">
        <f t="shared" ca="1" si="13"/>
        <v/>
      </c>
      <c r="AL15" s="70" t="str">
        <f t="shared" ca="1" si="13"/>
        <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f t="shared" ca="1" si="5"/>
        <v>8</v>
      </c>
      <c r="C16" s="69" t="str">
        <f t="shared" ca="1" si="10"/>
        <v/>
      </c>
      <c r="D16" s="69" t="str">
        <f t="shared" ca="1" si="10"/>
        <v>CORSAIR MP600 PRO XT 8 TB, SSD 008</v>
      </c>
      <c r="E16" s="69" t="str">
        <f t="shared" ca="1" si="10"/>
        <v>CORSAIR MP600 PRO XT 8 TB, SSD 008</v>
      </c>
      <c r="F16" s="69" t="str">
        <f t="shared" ca="1" si="10"/>
        <v>CORSAIR MP600 PRO XT 8 TB, SSD 008</v>
      </c>
      <c r="G16" s="69" t="str">
        <f t="shared" ca="1" si="10"/>
        <v>CORSAIR MP600 PRO XT 8 TB, SSD 008</v>
      </c>
      <c r="H16" s="69" t="str">
        <f t="shared" ca="1" si="10"/>
        <v>CORSAIR MP600 PRO XT 8 TB, SSD 008</v>
      </c>
      <c r="I16" s="69" t="str">
        <f t="shared" ca="1" si="10"/>
        <v>CORSAIR MP600 PRO XT 8 TB, SSD 008</v>
      </c>
      <c r="J16" s="69" t="str">
        <f t="shared" ca="1" si="10"/>
        <v>CORSAIR MP600 PRO XT 8 TB, SSD 008</v>
      </c>
      <c r="K16" s="69" t="str">
        <f t="shared" ca="1" si="10"/>
        <v>CORSAIR MP600 PRO XT 8 TB, SSD 008</v>
      </c>
      <c r="L16" s="69" t="str">
        <f t="shared" ca="1" si="10"/>
        <v>CORSAIR MP600 PRO XT 8 TB, SSD 008</v>
      </c>
      <c r="M16" s="69" t="str">
        <f t="shared" ca="1" si="11"/>
        <v>ST</v>
      </c>
      <c r="N16" s="69">
        <f t="shared" ca="1" si="11"/>
        <v>0.1</v>
      </c>
      <c r="O16" s="69" t="str">
        <f t="shared" ca="1" si="11"/>
        <v>KG</v>
      </c>
      <c r="P16" s="69" t="str">
        <f t="shared" ca="1" si="11"/>
        <v/>
      </c>
      <c r="Q16" s="69" t="str">
        <f t="shared" ca="1" si="11"/>
        <v/>
      </c>
      <c r="R16" s="69" t="str">
        <f t="shared" ca="1" si="11"/>
        <v/>
      </c>
      <c r="S16" s="69" t="str">
        <f t="shared" ca="1" si="11"/>
        <v/>
      </c>
      <c r="T16" s="69" t="str">
        <f t="shared" ca="1" si="11"/>
        <v/>
      </c>
      <c r="U16" s="70" t="str">
        <f t="shared" ca="1" si="11"/>
        <v/>
      </c>
      <c r="V16" s="70" t="str">
        <f t="shared" ca="1" si="11"/>
        <v>CORSAIR MP600 PRO XT000122_8</v>
      </c>
      <c r="W16" s="70" t="str">
        <f t="shared" ca="1" si="12"/>
        <v/>
      </c>
      <c r="X16" s="70" t="str">
        <f t="shared" ca="1" si="12"/>
        <v/>
      </c>
      <c r="Y16" s="70" t="str">
        <f t="shared" ca="1" si="12"/>
        <v>N</v>
      </c>
      <c r="Z16" s="71" t="str">
        <f t="shared" ca="1" si="12"/>
        <v>N</v>
      </c>
      <c r="AA16" s="70" t="str">
        <f t="shared" ca="1" si="12"/>
        <v/>
      </c>
      <c r="AB16" s="70" t="str">
        <f t="shared" ca="1" si="12"/>
        <v/>
      </c>
      <c r="AC16" s="70">
        <f t="shared" ca="1" si="12"/>
        <v>60</v>
      </c>
      <c r="AD16" s="70" t="str">
        <f t="shared" ca="1" si="12"/>
        <v>MM</v>
      </c>
      <c r="AE16" s="70">
        <f t="shared" ca="1" si="12"/>
        <v>10</v>
      </c>
      <c r="AF16" s="70">
        <f t="shared" ca="1" si="12"/>
        <v>10</v>
      </c>
      <c r="AG16" s="70">
        <f t="shared" ca="1" si="13"/>
        <v>10</v>
      </c>
      <c r="AH16" s="70">
        <f t="shared" ca="1" si="13"/>
        <v>200</v>
      </c>
      <c r="AI16" s="70" t="str">
        <f t="shared" ca="1" si="13"/>
        <v>CHF</v>
      </c>
      <c r="AJ16" s="70">
        <f t="shared" ca="1" si="13"/>
        <v>1</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f t="shared" ca="1" si="5"/>
        <v>9</v>
      </c>
      <c r="C17" s="69" t="str">
        <f t="shared" ca="1" si="10"/>
        <v/>
      </c>
      <c r="D17" s="69" t="str">
        <f t="shared" ca="1" si="10"/>
        <v>CORSAIR MP600 PRO XT 8 TB, SSD 009</v>
      </c>
      <c r="E17" s="69" t="str">
        <f t="shared" ca="1" si="10"/>
        <v>CORSAIR MP600 PRO XT 8 TB, SSD 009</v>
      </c>
      <c r="F17" s="69" t="str">
        <f t="shared" ca="1" si="10"/>
        <v>CORSAIR MP600 PRO XT 8 TB, SSD 009</v>
      </c>
      <c r="G17" s="69" t="str">
        <f t="shared" ca="1" si="10"/>
        <v>CORSAIR MP600 PRO XT 8 TB, SSD 009</v>
      </c>
      <c r="H17" s="69" t="str">
        <f t="shared" ca="1" si="10"/>
        <v>CORSAIR MP600 PRO XT 8 TB, SSD 009</v>
      </c>
      <c r="I17" s="69" t="str">
        <f t="shared" ca="1" si="10"/>
        <v>CORSAIR MP600 PRO XT 8 TB, SSD 009</v>
      </c>
      <c r="J17" s="69" t="str">
        <f t="shared" ca="1" si="10"/>
        <v>CORSAIR MP600 PRO XT 8 TB, SSD 009</v>
      </c>
      <c r="K17" s="69" t="str">
        <f t="shared" ca="1" si="10"/>
        <v>CORSAIR MP600 PRO XT 8 TB, SSD 009</v>
      </c>
      <c r="L17" s="69" t="str">
        <f t="shared" ca="1" si="10"/>
        <v>CORSAIR MP600 PRO XT 8 TB, SSD 009</v>
      </c>
      <c r="M17" s="69" t="str">
        <f t="shared" ca="1" si="11"/>
        <v>ST</v>
      </c>
      <c r="N17" s="69">
        <f t="shared" ca="1" si="11"/>
        <v>0.1</v>
      </c>
      <c r="O17" s="69" t="str">
        <f t="shared" ca="1" si="11"/>
        <v>KG</v>
      </c>
      <c r="P17" s="69" t="str">
        <f t="shared" ca="1" si="11"/>
        <v/>
      </c>
      <c r="Q17" s="69" t="str">
        <f t="shared" ca="1" si="11"/>
        <v/>
      </c>
      <c r="R17" s="69" t="str">
        <f t="shared" ca="1" si="11"/>
        <v/>
      </c>
      <c r="S17" s="69" t="str">
        <f t="shared" ca="1" si="11"/>
        <v/>
      </c>
      <c r="T17" s="69" t="str">
        <f t="shared" ca="1" si="11"/>
        <v/>
      </c>
      <c r="U17" s="70" t="str">
        <f t="shared" ca="1" si="11"/>
        <v/>
      </c>
      <c r="V17" s="70" t="str">
        <f t="shared" ca="1" si="11"/>
        <v>CORSAIR MP600 PRO XT000122_9</v>
      </c>
      <c r="W17" s="70" t="str">
        <f t="shared" ca="1" si="12"/>
        <v/>
      </c>
      <c r="X17" s="70" t="str">
        <f t="shared" ca="1" si="12"/>
        <v/>
      </c>
      <c r="Y17" s="70" t="str">
        <f t="shared" ca="1" si="12"/>
        <v>X</v>
      </c>
      <c r="Z17" s="71" t="str">
        <f t="shared" ca="1" si="12"/>
        <v>N</v>
      </c>
      <c r="AA17" s="70" t="str">
        <f t="shared" ca="1" si="12"/>
        <v/>
      </c>
      <c r="AB17" s="70" t="str">
        <f t="shared" ca="1" si="12"/>
        <v/>
      </c>
      <c r="AC17" s="70">
        <f t="shared" ca="1" si="12"/>
        <v>60</v>
      </c>
      <c r="AD17" s="70" t="str">
        <f t="shared" ca="1" si="12"/>
        <v>MM</v>
      </c>
      <c r="AE17" s="70">
        <f t="shared" ca="1" si="12"/>
        <v>10</v>
      </c>
      <c r="AF17" s="70">
        <f t="shared" ca="1" si="12"/>
        <v>10</v>
      </c>
      <c r="AG17" s="70">
        <f t="shared" ca="1" si="13"/>
        <v>10</v>
      </c>
      <c r="AH17" s="70">
        <f t="shared" ca="1" si="13"/>
        <v>200</v>
      </c>
      <c r="AI17" s="70" t="str">
        <f t="shared" ca="1" si="13"/>
        <v>CHF</v>
      </c>
      <c r="AJ17" s="70">
        <f t="shared" ca="1" si="13"/>
        <v>1</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f t="shared" ca="1" si="5"/>
        <v>10</v>
      </c>
      <c r="C18" s="69" t="str">
        <f t="shared" ca="1" si="10"/>
        <v/>
      </c>
      <c r="D18" s="69" t="str">
        <f t="shared" ca="1" si="10"/>
        <v>CORSAIR MP600 PRO XT 8 TB, SSD 010</v>
      </c>
      <c r="E18" s="69" t="str">
        <f t="shared" ca="1" si="10"/>
        <v>CORSAIR MP600 PRO XT 8 TB, SSD 010</v>
      </c>
      <c r="F18" s="69" t="str">
        <f t="shared" ca="1" si="10"/>
        <v>CORSAIR MP600 PRO XT 8 TB, SSD 010</v>
      </c>
      <c r="G18" s="69" t="str">
        <f t="shared" ca="1" si="10"/>
        <v>CORSAIR MP600 PRO XT 8 TB, SSD 010</v>
      </c>
      <c r="H18" s="69" t="str">
        <f t="shared" ca="1" si="10"/>
        <v>CORSAIR MP600 PRO XT 8 TB, SSD 010</v>
      </c>
      <c r="I18" s="69" t="str">
        <f t="shared" ca="1" si="10"/>
        <v>CORSAIR MP600 PRO XT 8 TB, SSD 010</v>
      </c>
      <c r="J18" s="69" t="str">
        <f t="shared" ca="1" si="10"/>
        <v>CORSAIR MP600 PRO XT 8 TB, SSD 010</v>
      </c>
      <c r="K18" s="69" t="str">
        <f t="shared" ca="1" si="10"/>
        <v>CORSAIR MP600 PRO XT 8 TB, SSD 010</v>
      </c>
      <c r="L18" s="69" t="str">
        <f t="shared" ca="1" si="10"/>
        <v>CORSAIR MP600 PRO XT 8 TB, SSD 010</v>
      </c>
      <c r="M18" s="69" t="str">
        <f t="shared" ca="1" si="11"/>
        <v>ST</v>
      </c>
      <c r="N18" s="69">
        <f t="shared" ca="1" si="11"/>
        <v>0.1</v>
      </c>
      <c r="O18" s="69" t="str">
        <f t="shared" ca="1" si="11"/>
        <v>KG</v>
      </c>
      <c r="P18" s="69" t="str">
        <f t="shared" ca="1" si="11"/>
        <v/>
      </c>
      <c r="Q18" s="69" t="str">
        <f t="shared" ca="1" si="11"/>
        <v/>
      </c>
      <c r="R18" s="69" t="str">
        <f t="shared" ca="1" si="11"/>
        <v/>
      </c>
      <c r="S18" s="69" t="str">
        <f t="shared" ca="1" si="11"/>
        <v/>
      </c>
      <c r="T18" s="69" t="str">
        <f t="shared" ca="1" si="11"/>
        <v/>
      </c>
      <c r="U18" s="70" t="str">
        <f t="shared" ca="1" si="11"/>
        <v/>
      </c>
      <c r="V18" s="70" t="str">
        <f t="shared" ca="1" si="11"/>
        <v>CORSAIR MP600 PRO XT000122_10</v>
      </c>
      <c r="W18" s="70" t="str">
        <f t="shared" ca="1" si="12"/>
        <v/>
      </c>
      <c r="X18" s="70" t="str">
        <f t="shared" ca="1" si="12"/>
        <v/>
      </c>
      <c r="Y18" s="70" t="str">
        <f t="shared" ca="1" si="12"/>
        <v>N</v>
      </c>
      <c r="Z18" s="71" t="str">
        <f t="shared" ca="1" si="12"/>
        <v>N</v>
      </c>
      <c r="AA18" s="70" t="str">
        <f t="shared" ca="1" si="12"/>
        <v/>
      </c>
      <c r="AB18" s="70" t="str">
        <f t="shared" ca="1" si="12"/>
        <v/>
      </c>
      <c r="AC18" s="70">
        <f t="shared" ca="1" si="12"/>
        <v>60</v>
      </c>
      <c r="AD18" s="70" t="str">
        <f t="shared" ca="1" si="12"/>
        <v>MM</v>
      </c>
      <c r="AE18" s="70">
        <f t="shared" ca="1" si="12"/>
        <v>10</v>
      </c>
      <c r="AF18" s="70">
        <f t="shared" ca="1" si="12"/>
        <v>10</v>
      </c>
      <c r="AG18" s="70">
        <f t="shared" ca="1" si="13"/>
        <v>10</v>
      </c>
      <c r="AH18" s="70">
        <f t="shared" ca="1" si="13"/>
        <v>200</v>
      </c>
      <c r="AI18" s="70" t="str">
        <f t="shared" ca="1" si="13"/>
        <v>CHF</v>
      </c>
      <c r="AJ18" s="70">
        <f t="shared" ca="1" si="13"/>
        <v>1</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f t="shared" ca="1" si="5"/>
        <v>11</v>
      </c>
      <c r="C19" s="69" t="str">
        <f t="shared" ca="1" si="10"/>
        <v/>
      </c>
      <c r="D19" s="69" t="str">
        <f t="shared" ca="1" si="10"/>
        <v>CORSAIR MP600 PRO XT 8 TB, SSD 011</v>
      </c>
      <c r="E19" s="69" t="str">
        <f t="shared" ca="1" si="10"/>
        <v>CORSAIR MP600 PRO XT 8 TB, SSD 011</v>
      </c>
      <c r="F19" s="69" t="str">
        <f t="shared" ca="1" si="10"/>
        <v>CORSAIR MP600 PRO XT 8 TB, SSD 011</v>
      </c>
      <c r="G19" s="69" t="str">
        <f t="shared" ca="1" si="10"/>
        <v>CORSAIR MP600 PRO XT 8 TB, SSD 011</v>
      </c>
      <c r="H19" s="69" t="str">
        <f t="shared" ca="1" si="10"/>
        <v>CORSAIR MP600 PRO XT 8 TB, SSD 011</v>
      </c>
      <c r="I19" s="69" t="str">
        <f t="shared" ca="1" si="10"/>
        <v>CORSAIR MP600 PRO XT 8 TB, SSD 011</v>
      </c>
      <c r="J19" s="69" t="str">
        <f t="shared" ca="1" si="10"/>
        <v>CORSAIR MP600 PRO XT 8 TB, SSD 011</v>
      </c>
      <c r="K19" s="69" t="str">
        <f t="shared" ca="1" si="10"/>
        <v>CORSAIR MP600 PRO XT 8 TB, SSD 011</v>
      </c>
      <c r="L19" s="69" t="str">
        <f t="shared" ca="1" si="10"/>
        <v>CORSAIR MP600 PRO XT 8 TB, SSD 011</v>
      </c>
      <c r="M19" s="69" t="str">
        <f t="shared" ca="1" si="11"/>
        <v>ST</v>
      </c>
      <c r="N19" s="69">
        <f t="shared" ca="1" si="11"/>
        <v>0.1</v>
      </c>
      <c r="O19" s="69" t="str">
        <f t="shared" ca="1" si="11"/>
        <v>KG</v>
      </c>
      <c r="P19" s="69" t="str">
        <f t="shared" ca="1" si="11"/>
        <v/>
      </c>
      <c r="Q19" s="69" t="str">
        <f t="shared" ca="1" si="11"/>
        <v/>
      </c>
      <c r="R19" s="69" t="str">
        <f t="shared" ca="1" si="11"/>
        <v/>
      </c>
      <c r="S19" s="69" t="str">
        <f t="shared" ca="1" si="11"/>
        <v/>
      </c>
      <c r="T19" s="69" t="str">
        <f t="shared" ca="1" si="11"/>
        <v/>
      </c>
      <c r="U19" s="70" t="str">
        <f t="shared" ca="1" si="11"/>
        <v/>
      </c>
      <c r="V19" s="70" t="str">
        <f t="shared" ca="1" si="11"/>
        <v>CORSAIR MP600 PRO XT000122_11</v>
      </c>
      <c r="W19" s="70" t="str">
        <f t="shared" ca="1" si="12"/>
        <v/>
      </c>
      <c r="X19" s="70" t="str">
        <f t="shared" ca="1" si="12"/>
        <v/>
      </c>
      <c r="Y19" s="70" t="str">
        <f t="shared" ca="1" si="12"/>
        <v>X</v>
      </c>
      <c r="Z19" s="71" t="str">
        <f t="shared" ca="1" si="12"/>
        <v>N</v>
      </c>
      <c r="AA19" s="70" t="str">
        <f t="shared" ca="1" si="12"/>
        <v/>
      </c>
      <c r="AB19" s="70" t="str">
        <f t="shared" ca="1" si="12"/>
        <v/>
      </c>
      <c r="AC19" s="70">
        <f t="shared" ca="1" si="12"/>
        <v>60</v>
      </c>
      <c r="AD19" s="70" t="str">
        <f t="shared" ca="1" si="12"/>
        <v>MM</v>
      </c>
      <c r="AE19" s="70">
        <f t="shared" ca="1" si="12"/>
        <v>10</v>
      </c>
      <c r="AF19" s="70">
        <f t="shared" ca="1" si="12"/>
        <v>10</v>
      </c>
      <c r="AG19" s="70">
        <f t="shared" ca="1" si="13"/>
        <v>10</v>
      </c>
      <c r="AH19" s="70">
        <f t="shared" ca="1" si="13"/>
        <v>200</v>
      </c>
      <c r="AI19" s="70" t="str">
        <f t="shared" ca="1" si="13"/>
        <v>CHF</v>
      </c>
      <c r="AJ19" s="70">
        <f t="shared" ca="1" si="13"/>
        <v>1</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f t="shared" ca="1" si="5"/>
        <v>12</v>
      </c>
      <c r="C20" s="69" t="str">
        <f t="shared" ca="1" si="10"/>
        <v/>
      </c>
      <c r="D20" s="69" t="str">
        <f t="shared" ca="1" si="10"/>
        <v>CORSAIR MP600 PRO XT 8 TB, SSD 012</v>
      </c>
      <c r="E20" s="69" t="str">
        <f t="shared" ca="1" si="10"/>
        <v>CORSAIR MP600 PRO XT 8 TB, SSD 012</v>
      </c>
      <c r="F20" s="69" t="str">
        <f t="shared" ca="1" si="10"/>
        <v>CORSAIR MP600 PRO XT 8 TB, SSD 012</v>
      </c>
      <c r="G20" s="69" t="str">
        <f t="shared" ca="1" si="10"/>
        <v>CORSAIR MP600 PRO XT 8 TB, SSD 012</v>
      </c>
      <c r="H20" s="69" t="str">
        <f t="shared" ca="1" si="10"/>
        <v>CORSAIR MP600 PRO XT 8 TB, SSD 012</v>
      </c>
      <c r="I20" s="69" t="str">
        <f t="shared" ca="1" si="10"/>
        <v>CORSAIR MP600 PRO XT 8 TB, SSD 012</v>
      </c>
      <c r="J20" s="69" t="str">
        <f t="shared" ca="1" si="10"/>
        <v>CORSAIR MP600 PRO XT 8 TB, SSD 012</v>
      </c>
      <c r="K20" s="69" t="str">
        <f t="shared" ca="1" si="10"/>
        <v>CORSAIR MP600 PRO XT 8 TB, SSD 012</v>
      </c>
      <c r="L20" s="69" t="str">
        <f t="shared" ca="1" si="10"/>
        <v>CORSAIR MP600 PRO XT 8 TB, SSD 012</v>
      </c>
      <c r="M20" s="69" t="str">
        <f t="shared" ca="1" si="11"/>
        <v>ST</v>
      </c>
      <c r="N20" s="69">
        <f t="shared" ca="1" si="11"/>
        <v>0.1</v>
      </c>
      <c r="O20" s="69" t="str">
        <f t="shared" ca="1" si="11"/>
        <v>KG</v>
      </c>
      <c r="P20" s="69" t="str">
        <f t="shared" ca="1" si="11"/>
        <v/>
      </c>
      <c r="Q20" s="69" t="str">
        <f t="shared" ca="1" si="11"/>
        <v/>
      </c>
      <c r="R20" s="69" t="str">
        <f t="shared" ca="1" si="11"/>
        <v/>
      </c>
      <c r="S20" s="69" t="str">
        <f t="shared" ca="1" si="11"/>
        <v/>
      </c>
      <c r="T20" s="69" t="str">
        <f t="shared" ca="1" si="11"/>
        <v/>
      </c>
      <c r="U20" s="70" t="str">
        <f t="shared" ca="1" si="11"/>
        <v/>
      </c>
      <c r="V20" s="70" t="str">
        <f t="shared" ca="1" si="11"/>
        <v>CORSAIR MP600 PRO XT000122_12</v>
      </c>
      <c r="W20" s="70" t="str">
        <f t="shared" ca="1" si="12"/>
        <v/>
      </c>
      <c r="X20" s="70" t="str">
        <f t="shared" ca="1" si="12"/>
        <v/>
      </c>
      <c r="Y20" s="70" t="str">
        <f t="shared" ca="1" si="12"/>
        <v>N</v>
      </c>
      <c r="Z20" s="71" t="str">
        <f t="shared" ca="1" si="12"/>
        <v>N</v>
      </c>
      <c r="AA20" s="70" t="str">
        <f t="shared" ca="1" si="12"/>
        <v/>
      </c>
      <c r="AB20" s="70" t="str">
        <f t="shared" ca="1" si="12"/>
        <v/>
      </c>
      <c r="AC20" s="70">
        <f t="shared" ca="1" si="12"/>
        <v>60</v>
      </c>
      <c r="AD20" s="70" t="str">
        <f t="shared" ca="1" si="12"/>
        <v>MM</v>
      </c>
      <c r="AE20" s="70">
        <f t="shared" ca="1" si="12"/>
        <v>10</v>
      </c>
      <c r="AF20" s="70">
        <f t="shared" ca="1" si="12"/>
        <v>10</v>
      </c>
      <c r="AG20" s="70">
        <f t="shared" ca="1" si="13"/>
        <v>10</v>
      </c>
      <c r="AH20" s="70">
        <f t="shared" ca="1" si="13"/>
        <v>200</v>
      </c>
      <c r="AI20" s="70" t="str">
        <f t="shared" ca="1" si="13"/>
        <v>CHF</v>
      </c>
      <c r="AJ20" s="70">
        <f t="shared" ca="1" si="13"/>
        <v>1</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f t="shared" ca="1" si="5"/>
        <v>13</v>
      </c>
      <c r="C21" s="69" t="str">
        <f t="shared" ca="1" si="10"/>
        <v/>
      </c>
      <c r="D21" s="69" t="str">
        <f t="shared" ca="1" si="10"/>
        <v>CORSAIR MP600 PRO XT 8 TB, SSD 013</v>
      </c>
      <c r="E21" s="69" t="str">
        <f t="shared" ca="1" si="10"/>
        <v>CORSAIR MP600 PRO XT 8 TB, SSD 013</v>
      </c>
      <c r="F21" s="69" t="str">
        <f t="shared" ca="1" si="10"/>
        <v>CORSAIR MP600 PRO XT 8 TB, SSD 013</v>
      </c>
      <c r="G21" s="69" t="str">
        <f t="shared" ca="1" si="10"/>
        <v>CORSAIR MP600 PRO XT 8 TB, SSD 013</v>
      </c>
      <c r="H21" s="69" t="str">
        <f t="shared" ca="1" si="10"/>
        <v>CORSAIR MP600 PRO XT 8 TB, SSD 013</v>
      </c>
      <c r="I21" s="69" t="str">
        <f t="shared" ca="1" si="10"/>
        <v>CORSAIR MP600 PRO XT 8 TB, SSD 013</v>
      </c>
      <c r="J21" s="69" t="str">
        <f t="shared" ca="1" si="10"/>
        <v>CORSAIR MP600 PRO XT 8 TB, SSD 013</v>
      </c>
      <c r="K21" s="69" t="str">
        <f t="shared" ca="1" si="10"/>
        <v>CORSAIR MP600 PRO XT 8 TB, SSD 013</v>
      </c>
      <c r="L21" s="69" t="str">
        <f t="shared" ca="1" si="10"/>
        <v>CORSAIR MP600 PRO XT 8 TB, SSD 013</v>
      </c>
      <c r="M21" s="69" t="str">
        <f t="shared" ca="1" si="11"/>
        <v>ST</v>
      </c>
      <c r="N21" s="69">
        <f t="shared" ca="1" si="11"/>
        <v>0.1</v>
      </c>
      <c r="O21" s="69" t="str">
        <f t="shared" ca="1" si="11"/>
        <v>KG</v>
      </c>
      <c r="P21" s="69" t="str">
        <f t="shared" ca="1" si="11"/>
        <v/>
      </c>
      <c r="Q21" s="69" t="str">
        <f t="shared" ca="1" si="11"/>
        <v/>
      </c>
      <c r="R21" s="69" t="str">
        <f t="shared" ca="1" si="11"/>
        <v/>
      </c>
      <c r="S21" s="69" t="str">
        <f t="shared" ca="1" si="11"/>
        <v/>
      </c>
      <c r="T21" s="69" t="str">
        <f t="shared" ca="1" si="11"/>
        <v/>
      </c>
      <c r="U21" s="70" t="str">
        <f t="shared" ca="1" si="11"/>
        <v/>
      </c>
      <c r="V21" s="70" t="str">
        <f t="shared" ca="1" si="11"/>
        <v>CORSAIR MP600 PRO XT000122_13</v>
      </c>
      <c r="W21" s="70" t="str">
        <f t="shared" ca="1" si="12"/>
        <v/>
      </c>
      <c r="X21" s="70" t="str">
        <f t="shared" ca="1" si="12"/>
        <v/>
      </c>
      <c r="Y21" s="70" t="str">
        <f t="shared" ca="1" si="12"/>
        <v>X</v>
      </c>
      <c r="Z21" s="71" t="str">
        <f t="shared" ca="1" si="12"/>
        <v>N</v>
      </c>
      <c r="AA21" s="70" t="str">
        <f t="shared" ca="1" si="12"/>
        <v/>
      </c>
      <c r="AB21" s="70" t="str">
        <f t="shared" ca="1" si="12"/>
        <v/>
      </c>
      <c r="AC21" s="70">
        <f t="shared" ca="1" si="12"/>
        <v>60</v>
      </c>
      <c r="AD21" s="70" t="str">
        <f t="shared" ca="1" si="12"/>
        <v>MM</v>
      </c>
      <c r="AE21" s="70">
        <f t="shared" ca="1" si="12"/>
        <v>10</v>
      </c>
      <c r="AF21" s="70">
        <f t="shared" ca="1" si="12"/>
        <v>10</v>
      </c>
      <c r="AG21" s="70">
        <f t="shared" ca="1" si="13"/>
        <v>10</v>
      </c>
      <c r="AH21" s="70">
        <f t="shared" ca="1" si="13"/>
        <v>200</v>
      </c>
      <c r="AI21" s="70" t="str">
        <f t="shared" ca="1" si="13"/>
        <v>CHF</v>
      </c>
      <c r="AJ21" s="70">
        <f t="shared" ca="1" si="13"/>
        <v>1</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f t="shared" ca="1" si="5"/>
        <v>14</v>
      </c>
      <c r="C22" s="69" t="str">
        <f t="shared" ref="C22:L31" ca="1" si="15">IF(INDIRECT("Input_Lieferant!"&amp;C$1&amp;$A22)="","",INDIRECT("Input_Lieferant!"&amp;C$1&amp;$A22))</f>
        <v/>
      </c>
      <c r="D22" s="69" t="str">
        <f t="shared" ca="1" si="15"/>
        <v>CORSAIR MP600 PRO XT 8 TB, SSD 014</v>
      </c>
      <c r="E22" s="69" t="str">
        <f t="shared" ca="1" si="15"/>
        <v>CORSAIR MP600 PRO XT 8 TB, SSD 014</v>
      </c>
      <c r="F22" s="69" t="str">
        <f t="shared" ca="1" si="15"/>
        <v>CORSAIR MP600 PRO XT 8 TB, SSD 014</v>
      </c>
      <c r="G22" s="69" t="str">
        <f t="shared" ca="1" si="15"/>
        <v>CORSAIR MP600 PRO XT 8 TB, SSD 014</v>
      </c>
      <c r="H22" s="69" t="str">
        <f t="shared" ca="1" si="15"/>
        <v>CORSAIR MP600 PRO XT 8 TB, SSD 014</v>
      </c>
      <c r="I22" s="69" t="str">
        <f t="shared" ca="1" si="15"/>
        <v>CORSAIR MP600 PRO XT 8 TB, SSD 014</v>
      </c>
      <c r="J22" s="69" t="str">
        <f t="shared" ca="1" si="15"/>
        <v>CORSAIR MP600 PRO XT 8 TB, SSD 014</v>
      </c>
      <c r="K22" s="69" t="str">
        <f t="shared" ca="1" si="15"/>
        <v>CORSAIR MP600 PRO XT 8 TB, SSD 014</v>
      </c>
      <c r="L22" s="69" t="str">
        <f t="shared" ca="1" si="15"/>
        <v>CORSAIR MP600 PRO XT 8 TB, SSD 014</v>
      </c>
      <c r="M22" s="69" t="str">
        <f t="shared" ref="M22:V31" ca="1" si="16">IF(INDIRECT("Input_Lieferant!"&amp;M$1&amp;$A22)="","",INDIRECT("Input_Lieferant!"&amp;M$1&amp;$A22))</f>
        <v>ST</v>
      </c>
      <c r="N22" s="69">
        <f t="shared" ca="1" si="16"/>
        <v>0.1</v>
      </c>
      <c r="O22" s="69" t="str">
        <f t="shared" ca="1" si="16"/>
        <v>KG</v>
      </c>
      <c r="P22" s="69" t="str">
        <f t="shared" ca="1" si="16"/>
        <v/>
      </c>
      <c r="Q22" s="69" t="str">
        <f t="shared" ca="1" si="16"/>
        <v/>
      </c>
      <c r="R22" s="69" t="str">
        <f t="shared" ca="1" si="16"/>
        <v/>
      </c>
      <c r="S22" s="69" t="str">
        <f t="shared" ca="1" si="16"/>
        <v/>
      </c>
      <c r="T22" s="69" t="str">
        <f t="shared" ca="1" si="16"/>
        <v/>
      </c>
      <c r="U22" s="70" t="str">
        <f t="shared" ca="1" si="16"/>
        <v/>
      </c>
      <c r="V22" s="70" t="str">
        <f t="shared" ca="1" si="16"/>
        <v>CORSAIR MP600 PRO XT000122_14</v>
      </c>
      <c r="W22" s="70" t="str">
        <f t="shared" ref="W22:AF31" ca="1" si="17">IF(INDIRECT("Input_Lieferant!"&amp;W$1&amp;$A22)="","",INDIRECT("Input_Lieferant!"&amp;W$1&amp;$A22))</f>
        <v/>
      </c>
      <c r="X22" s="70" t="str">
        <f t="shared" ca="1" si="17"/>
        <v/>
      </c>
      <c r="Y22" s="70" t="str">
        <f t="shared" ca="1" si="17"/>
        <v>N</v>
      </c>
      <c r="Z22" s="71" t="str">
        <f t="shared" ca="1" si="17"/>
        <v>N</v>
      </c>
      <c r="AA22" s="70" t="str">
        <f t="shared" ca="1" si="17"/>
        <v/>
      </c>
      <c r="AB22" s="70" t="str">
        <f t="shared" ca="1" si="17"/>
        <v/>
      </c>
      <c r="AC22" s="70">
        <f t="shared" ca="1" si="17"/>
        <v>60</v>
      </c>
      <c r="AD22" s="70" t="str">
        <f t="shared" ca="1" si="17"/>
        <v>MM</v>
      </c>
      <c r="AE22" s="70">
        <f t="shared" ca="1" si="17"/>
        <v>10</v>
      </c>
      <c r="AF22" s="70">
        <f t="shared" ca="1" si="17"/>
        <v>10</v>
      </c>
      <c r="AG22" s="70">
        <f t="shared" ref="AG22:AM31" ca="1" si="18">IF(INDIRECT("Input_Lieferant!"&amp;AG$1&amp;$A22)="","",INDIRECT("Input_Lieferant!"&amp;AG$1&amp;$A22))</f>
        <v>10</v>
      </c>
      <c r="AH22" s="70">
        <f t="shared" ca="1" si="18"/>
        <v>200</v>
      </c>
      <c r="AI22" s="70" t="str">
        <f t="shared" ca="1" si="18"/>
        <v>CHF</v>
      </c>
      <c r="AJ22" s="70">
        <f t="shared" ca="1" si="18"/>
        <v>1</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f t="shared" ca="1" si="5"/>
        <v>15</v>
      </c>
      <c r="C23" s="69" t="str">
        <f t="shared" ca="1" si="15"/>
        <v/>
      </c>
      <c r="D23" s="69" t="str">
        <f t="shared" ca="1" si="15"/>
        <v>CORSAIR MP600 PRO XT 8 TB, SSD 015</v>
      </c>
      <c r="E23" s="69" t="str">
        <f t="shared" ca="1" si="15"/>
        <v>CORSAIR MP600 PRO XT 8 TB, SSD 015</v>
      </c>
      <c r="F23" s="69" t="str">
        <f t="shared" ca="1" si="15"/>
        <v>CORSAIR MP600 PRO XT 8 TB, SSD 015</v>
      </c>
      <c r="G23" s="69" t="str">
        <f t="shared" ca="1" si="15"/>
        <v>CORSAIR MP600 PRO XT 8 TB, SSD 015</v>
      </c>
      <c r="H23" s="69" t="str">
        <f t="shared" ca="1" si="15"/>
        <v>CORSAIR MP600 PRO XT 8 TB, SSD 015</v>
      </c>
      <c r="I23" s="69" t="str">
        <f t="shared" ca="1" si="15"/>
        <v>CORSAIR MP600 PRO XT 8 TB, SSD 015</v>
      </c>
      <c r="J23" s="69" t="str">
        <f t="shared" ca="1" si="15"/>
        <v>CORSAIR MP600 PRO XT 8 TB, SSD 015</v>
      </c>
      <c r="K23" s="69" t="str">
        <f t="shared" ca="1" si="15"/>
        <v>CORSAIR MP600 PRO XT 8 TB, SSD 015</v>
      </c>
      <c r="L23" s="69" t="str">
        <f t="shared" ca="1" si="15"/>
        <v>CORSAIR MP600 PRO XT 8 TB, SSD 015</v>
      </c>
      <c r="M23" s="69" t="str">
        <f t="shared" ca="1" si="16"/>
        <v>ST</v>
      </c>
      <c r="N23" s="69">
        <f t="shared" ca="1" si="16"/>
        <v>0.1</v>
      </c>
      <c r="O23" s="69" t="str">
        <f t="shared" ca="1" si="16"/>
        <v>KG</v>
      </c>
      <c r="P23" s="69" t="str">
        <f t="shared" ca="1" si="16"/>
        <v/>
      </c>
      <c r="Q23" s="69" t="str">
        <f t="shared" ca="1" si="16"/>
        <v/>
      </c>
      <c r="R23" s="69" t="str">
        <f t="shared" ca="1" si="16"/>
        <v/>
      </c>
      <c r="S23" s="69" t="str">
        <f t="shared" ca="1" si="16"/>
        <v/>
      </c>
      <c r="T23" s="69" t="str">
        <f t="shared" ca="1" si="16"/>
        <v/>
      </c>
      <c r="U23" s="70" t="str">
        <f t="shared" ca="1" si="16"/>
        <v/>
      </c>
      <c r="V23" s="70" t="str">
        <f t="shared" ca="1" si="16"/>
        <v>CORSAIR MP600 PRO XT000122_15</v>
      </c>
      <c r="W23" s="70" t="str">
        <f t="shared" ca="1" si="17"/>
        <v/>
      </c>
      <c r="X23" s="70" t="str">
        <f t="shared" ca="1" si="17"/>
        <v/>
      </c>
      <c r="Y23" s="70" t="str">
        <f t="shared" ca="1" si="17"/>
        <v>X</v>
      </c>
      <c r="Z23" s="71" t="str">
        <f t="shared" ca="1" si="17"/>
        <v>N</v>
      </c>
      <c r="AA23" s="70" t="str">
        <f t="shared" ca="1" si="17"/>
        <v/>
      </c>
      <c r="AB23" s="70" t="str">
        <f t="shared" ca="1" si="17"/>
        <v/>
      </c>
      <c r="AC23" s="70">
        <f t="shared" ca="1" si="17"/>
        <v>60</v>
      </c>
      <c r="AD23" s="70" t="str">
        <f t="shared" ca="1" si="17"/>
        <v>MM</v>
      </c>
      <c r="AE23" s="70">
        <f t="shared" ca="1" si="17"/>
        <v>10</v>
      </c>
      <c r="AF23" s="70">
        <f t="shared" ca="1" si="17"/>
        <v>10</v>
      </c>
      <c r="AG23" s="70">
        <f t="shared" ca="1" si="18"/>
        <v>10</v>
      </c>
      <c r="AH23" s="70">
        <f t="shared" ca="1" si="18"/>
        <v>200</v>
      </c>
      <c r="AI23" s="70" t="str">
        <f t="shared" ca="1" si="18"/>
        <v>CHF</v>
      </c>
      <c r="AJ23" s="70">
        <f t="shared" ca="1" si="18"/>
        <v>1</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f t="shared" ca="1" si="5"/>
        <v>16</v>
      </c>
      <c r="C24" s="69" t="str">
        <f t="shared" ca="1" si="15"/>
        <v/>
      </c>
      <c r="D24" s="69" t="str">
        <f t="shared" ca="1" si="15"/>
        <v>CORSAIR MP600 PRO XT 8 TB, SSD 016</v>
      </c>
      <c r="E24" s="69" t="str">
        <f t="shared" ca="1" si="15"/>
        <v>CORSAIR MP600 PRO XT 8 TB, SSD 016</v>
      </c>
      <c r="F24" s="69" t="str">
        <f t="shared" ca="1" si="15"/>
        <v>CORSAIR MP600 PRO XT 8 TB, SSD 016</v>
      </c>
      <c r="G24" s="69" t="str">
        <f t="shared" ca="1" si="15"/>
        <v>CORSAIR MP600 PRO XT 8 TB, SSD 016</v>
      </c>
      <c r="H24" s="69" t="str">
        <f t="shared" ca="1" si="15"/>
        <v>CORSAIR MP600 PRO XT 8 TB, SSD 016</v>
      </c>
      <c r="I24" s="69" t="str">
        <f t="shared" ca="1" si="15"/>
        <v>CORSAIR MP600 PRO XT 8 TB, SSD 016</v>
      </c>
      <c r="J24" s="69" t="str">
        <f t="shared" ca="1" si="15"/>
        <v>CORSAIR MP600 PRO XT 8 TB, SSD 016</v>
      </c>
      <c r="K24" s="69" t="str">
        <f t="shared" ca="1" si="15"/>
        <v>CORSAIR MP600 PRO XT 8 TB, SSD 016</v>
      </c>
      <c r="L24" s="69" t="str">
        <f t="shared" ca="1" si="15"/>
        <v>CORSAIR MP600 PRO XT 8 TB, SSD 016</v>
      </c>
      <c r="M24" s="69" t="str">
        <f t="shared" ca="1" si="16"/>
        <v>ST</v>
      </c>
      <c r="N24" s="69">
        <f t="shared" ca="1" si="16"/>
        <v>0.1</v>
      </c>
      <c r="O24" s="69" t="str">
        <f t="shared" ca="1" si="16"/>
        <v>KG</v>
      </c>
      <c r="P24" s="69" t="str">
        <f t="shared" ca="1" si="16"/>
        <v/>
      </c>
      <c r="Q24" s="69" t="str">
        <f t="shared" ca="1" si="16"/>
        <v/>
      </c>
      <c r="R24" s="69" t="str">
        <f t="shared" ca="1" si="16"/>
        <v/>
      </c>
      <c r="S24" s="69" t="str">
        <f t="shared" ca="1" si="16"/>
        <v/>
      </c>
      <c r="T24" s="69" t="str">
        <f t="shared" ca="1" si="16"/>
        <v/>
      </c>
      <c r="U24" s="70" t="str">
        <f t="shared" ca="1" si="16"/>
        <v/>
      </c>
      <c r="V24" s="70" t="str">
        <f t="shared" ca="1" si="16"/>
        <v>CORSAIR MP600 PRO XT000122_16</v>
      </c>
      <c r="W24" s="70" t="str">
        <f t="shared" ca="1" si="17"/>
        <v/>
      </c>
      <c r="X24" s="70" t="str">
        <f t="shared" ca="1" si="17"/>
        <v/>
      </c>
      <c r="Y24" s="70" t="str">
        <f t="shared" ca="1" si="17"/>
        <v>N</v>
      </c>
      <c r="Z24" s="71" t="str">
        <f t="shared" ca="1" si="17"/>
        <v>N</v>
      </c>
      <c r="AA24" s="70" t="str">
        <f t="shared" ca="1" si="17"/>
        <v/>
      </c>
      <c r="AB24" s="70" t="str">
        <f t="shared" ca="1" si="17"/>
        <v/>
      </c>
      <c r="AC24" s="70">
        <f t="shared" ca="1" si="17"/>
        <v>60</v>
      </c>
      <c r="AD24" s="70" t="str">
        <f t="shared" ca="1" si="17"/>
        <v>MM</v>
      </c>
      <c r="AE24" s="70">
        <f t="shared" ca="1" si="17"/>
        <v>10</v>
      </c>
      <c r="AF24" s="70">
        <f t="shared" ca="1" si="17"/>
        <v>10</v>
      </c>
      <c r="AG24" s="70">
        <f t="shared" ca="1" si="18"/>
        <v>10</v>
      </c>
      <c r="AH24" s="70">
        <f t="shared" ca="1" si="18"/>
        <v>200</v>
      </c>
      <c r="AI24" s="70" t="str">
        <f t="shared" ca="1" si="18"/>
        <v>CHF</v>
      </c>
      <c r="AJ24" s="70">
        <f t="shared" ca="1" si="18"/>
        <v>1</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f t="shared" ca="1" si="5"/>
        <v>17</v>
      </c>
      <c r="C25" s="69" t="str">
        <f t="shared" ca="1" si="15"/>
        <v/>
      </c>
      <c r="D25" s="69" t="str">
        <f t="shared" ca="1" si="15"/>
        <v>CORSAIR MP600 PRO XT 8 TB, SSD 017</v>
      </c>
      <c r="E25" s="69" t="str">
        <f t="shared" ca="1" si="15"/>
        <v>CORSAIR MP600 PRO XT 8 TB, SSD 017</v>
      </c>
      <c r="F25" s="69" t="str">
        <f t="shared" ca="1" si="15"/>
        <v>CORSAIR MP600 PRO XT 8 TB, SSD 017</v>
      </c>
      <c r="G25" s="69" t="str">
        <f t="shared" ca="1" si="15"/>
        <v>CORSAIR MP600 PRO XT 8 TB, SSD 017</v>
      </c>
      <c r="H25" s="69" t="str">
        <f t="shared" ca="1" si="15"/>
        <v>CORSAIR MP600 PRO XT 8 TB, SSD 017</v>
      </c>
      <c r="I25" s="69" t="str">
        <f t="shared" ca="1" si="15"/>
        <v>CORSAIR MP600 PRO XT 8 TB, SSD 017</v>
      </c>
      <c r="J25" s="69" t="str">
        <f t="shared" ca="1" si="15"/>
        <v>CORSAIR MP600 PRO XT 8 TB, SSD 017</v>
      </c>
      <c r="K25" s="69" t="str">
        <f t="shared" ca="1" si="15"/>
        <v>CORSAIR MP600 PRO XT 8 TB, SSD 017</v>
      </c>
      <c r="L25" s="69" t="str">
        <f t="shared" ca="1" si="15"/>
        <v>CORSAIR MP600 PRO XT 8 TB, SSD 017</v>
      </c>
      <c r="M25" s="69" t="str">
        <f t="shared" ca="1" si="16"/>
        <v>ST</v>
      </c>
      <c r="N25" s="69">
        <f t="shared" ca="1" si="16"/>
        <v>0.1</v>
      </c>
      <c r="O25" s="69" t="str">
        <f t="shared" ca="1" si="16"/>
        <v>KG</v>
      </c>
      <c r="P25" s="69" t="str">
        <f t="shared" ca="1" si="16"/>
        <v/>
      </c>
      <c r="Q25" s="69" t="str">
        <f t="shared" ca="1" si="16"/>
        <v/>
      </c>
      <c r="R25" s="69" t="str">
        <f t="shared" ca="1" si="16"/>
        <v/>
      </c>
      <c r="S25" s="69" t="str">
        <f t="shared" ca="1" si="16"/>
        <v/>
      </c>
      <c r="T25" s="69" t="str">
        <f t="shared" ca="1" si="16"/>
        <v/>
      </c>
      <c r="U25" s="70" t="str">
        <f t="shared" ca="1" si="16"/>
        <v/>
      </c>
      <c r="V25" s="70" t="str">
        <f t="shared" ca="1" si="16"/>
        <v>CORSAIR MP600 PRO XT000122_17</v>
      </c>
      <c r="W25" s="70" t="str">
        <f t="shared" ca="1" si="17"/>
        <v/>
      </c>
      <c r="X25" s="70" t="str">
        <f t="shared" ca="1" si="17"/>
        <v/>
      </c>
      <c r="Y25" s="70" t="str">
        <f t="shared" ca="1" si="17"/>
        <v>X</v>
      </c>
      <c r="Z25" s="71" t="str">
        <f t="shared" ca="1" si="17"/>
        <v>N</v>
      </c>
      <c r="AA25" s="70" t="str">
        <f t="shared" ca="1" si="17"/>
        <v/>
      </c>
      <c r="AB25" s="70" t="str">
        <f t="shared" ca="1" si="17"/>
        <v/>
      </c>
      <c r="AC25" s="70">
        <f t="shared" ca="1" si="17"/>
        <v>60</v>
      </c>
      <c r="AD25" s="70" t="str">
        <f t="shared" ca="1" si="17"/>
        <v>MM</v>
      </c>
      <c r="AE25" s="70">
        <f t="shared" ca="1" si="17"/>
        <v>10</v>
      </c>
      <c r="AF25" s="70">
        <f t="shared" ca="1" si="17"/>
        <v>10</v>
      </c>
      <c r="AG25" s="70">
        <f t="shared" ca="1" si="18"/>
        <v>10</v>
      </c>
      <c r="AH25" s="70">
        <f t="shared" ca="1" si="18"/>
        <v>200</v>
      </c>
      <c r="AI25" s="70" t="str">
        <f t="shared" ca="1" si="18"/>
        <v>CHF</v>
      </c>
      <c r="AJ25" s="70">
        <f t="shared" ca="1" si="18"/>
        <v>1</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f t="shared" ca="1" si="5"/>
        <v>18</v>
      </c>
      <c r="C26" s="69" t="str">
        <f t="shared" ca="1" si="15"/>
        <v/>
      </c>
      <c r="D26" s="69" t="str">
        <f t="shared" ca="1" si="15"/>
        <v>CORSAIR MP600 PRO XT 8 TB, SSD 018</v>
      </c>
      <c r="E26" s="69" t="str">
        <f t="shared" ca="1" si="15"/>
        <v>CORSAIR MP600 PRO XT 8 TB, SSD 018</v>
      </c>
      <c r="F26" s="69" t="str">
        <f t="shared" ca="1" si="15"/>
        <v>CORSAIR MP600 PRO XT 8 TB, SSD 018</v>
      </c>
      <c r="G26" s="69" t="str">
        <f t="shared" ca="1" si="15"/>
        <v>CORSAIR MP600 PRO XT 8 TB, SSD 018</v>
      </c>
      <c r="H26" s="69" t="str">
        <f t="shared" ca="1" si="15"/>
        <v>CORSAIR MP600 PRO XT 8 TB, SSD 018</v>
      </c>
      <c r="I26" s="69" t="str">
        <f t="shared" ca="1" si="15"/>
        <v>CORSAIR MP600 PRO XT 8 TB, SSD 018</v>
      </c>
      <c r="J26" s="69" t="str">
        <f t="shared" ca="1" si="15"/>
        <v>CORSAIR MP600 PRO XT 8 TB, SSD 018</v>
      </c>
      <c r="K26" s="69" t="str">
        <f t="shared" ca="1" si="15"/>
        <v>CORSAIR MP600 PRO XT 8 TB, SSD 018</v>
      </c>
      <c r="L26" s="69" t="str">
        <f t="shared" ca="1" si="15"/>
        <v>CORSAIR MP600 PRO XT 8 TB, SSD 018</v>
      </c>
      <c r="M26" s="69" t="str">
        <f t="shared" ca="1" si="16"/>
        <v>ST</v>
      </c>
      <c r="N26" s="69">
        <f t="shared" ca="1" si="16"/>
        <v>0.1</v>
      </c>
      <c r="O26" s="69" t="str">
        <f t="shared" ca="1" si="16"/>
        <v>KG</v>
      </c>
      <c r="P26" s="69" t="str">
        <f t="shared" ca="1" si="16"/>
        <v/>
      </c>
      <c r="Q26" s="69" t="str">
        <f t="shared" ca="1" si="16"/>
        <v/>
      </c>
      <c r="R26" s="69" t="str">
        <f t="shared" ca="1" si="16"/>
        <v/>
      </c>
      <c r="S26" s="69" t="str">
        <f t="shared" ca="1" si="16"/>
        <v/>
      </c>
      <c r="T26" s="69" t="str">
        <f t="shared" ca="1" si="16"/>
        <v/>
      </c>
      <c r="U26" s="70" t="str">
        <f t="shared" ca="1" si="16"/>
        <v/>
      </c>
      <c r="V26" s="70" t="str">
        <f t="shared" ca="1" si="16"/>
        <v>CORSAIR MP600 PRO XT000122_18</v>
      </c>
      <c r="W26" s="70" t="str">
        <f t="shared" ca="1" si="17"/>
        <v/>
      </c>
      <c r="X26" s="70" t="str">
        <f t="shared" ca="1" si="17"/>
        <v/>
      </c>
      <c r="Y26" s="70" t="str">
        <f t="shared" ca="1" si="17"/>
        <v>N</v>
      </c>
      <c r="Z26" s="71" t="str">
        <f t="shared" ca="1" si="17"/>
        <v>N</v>
      </c>
      <c r="AA26" s="70" t="str">
        <f t="shared" ca="1" si="17"/>
        <v/>
      </c>
      <c r="AB26" s="70" t="str">
        <f t="shared" ca="1" si="17"/>
        <v/>
      </c>
      <c r="AC26" s="70">
        <f t="shared" ca="1" si="17"/>
        <v>60</v>
      </c>
      <c r="AD26" s="70" t="str">
        <f t="shared" ca="1" si="17"/>
        <v>MM</v>
      </c>
      <c r="AE26" s="70">
        <f t="shared" ca="1" si="17"/>
        <v>10</v>
      </c>
      <c r="AF26" s="70">
        <f t="shared" ca="1" si="17"/>
        <v>10</v>
      </c>
      <c r="AG26" s="70">
        <f t="shared" ca="1" si="18"/>
        <v>10</v>
      </c>
      <c r="AH26" s="70">
        <f t="shared" ca="1" si="18"/>
        <v>200</v>
      </c>
      <c r="AI26" s="70" t="str">
        <f t="shared" ca="1" si="18"/>
        <v>CHF</v>
      </c>
      <c r="AJ26" s="70">
        <f t="shared" ca="1" si="18"/>
        <v>1</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f t="shared" ca="1" si="5"/>
        <v>19</v>
      </c>
      <c r="C27" s="69" t="str">
        <f t="shared" ca="1" si="15"/>
        <v/>
      </c>
      <c r="D27" s="69" t="str">
        <f t="shared" ca="1" si="15"/>
        <v>CORSAIR MP600 PRO XT 8 TB, SSD 019</v>
      </c>
      <c r="E27" s="69" t="str">
        <f t="shared" ca="1" si="15"/>
        <v>CORSAIR MP600 PRO XT 8 TB, SSD 019</v>
      </c>
      <c r="F27" s="69" t="str">
        <f t="shared" ca="1" si="15"/>
        <v>CORSAIR MP600 PRO XT 8 TB, SSD 019</v>
      </c>
      <c r="G27" s="69" t="str">
        <f t="shared" ca="1" si="15"/>
        <v>CORSAIR MP600 PRO XT 8 TB, SSD 019</v>
      </c>
      <c r="H27" s="69" t="str">
        <f t="shared" ca="1" si="15"/>
        <v>CORSAIR MP600 PRO XT 8 TB, SSD 019</v>
      </c>
      <c r="I27" s="69" t="str">
        <f t="shared" ca="1" si="15"/>
        <v>CORSAIR MP600 PRO XT 8 TB, SSD 019</v>
      </c>
      <c r="J27" s="69" t="str">
        <f t="shared" ca="1" si="15"/>
        <v>CORSAIR MP600 PRO XT 8 TB, SSD 019</v>
      </c>
      <c r="K27" s="69" t="str">
        <f t="shared" ca="1" si="15"/>
        <v>CORSAIR MP600 PRO XT 8 TB, SSD 019</v>
      </c>
      <c r="L27" s="69" t="str">
        <f t="shared" ca="1" si="15"/>
        <v>CORSAIR MP600 PRO XT 8 TB, SSD 019</v>
      </c>
      <c r="M27" s="69" t="str">
        <f t="shared" ca="1" si="16"/>
        <v>ST</v>
      </c>
      <c r="N27" s="69">
        <f t="shared" ca="1" si="16"/>
        <v>0.1</v>
      </c>
      <c r="O27" s="69" t="str">
        <f t="shared" ca="1" si="16"/>
        <v>KG</v>
      </c>
      <c r="P27" s="69" t="str">
        <f t="shared" ca="1" si="16"/>
        <v/>
      </c>
      <c r="Q27" s="69" t="str">
        <f t="shared" ca="1" si="16"/>
        <v/>
      </c>
      <c r="R27" s="69" t="str">
        <f t="shared" ca="1" si="16"/>
        <v/>
      </c>
      <c r="S27" s="69" t="str">
        <f t="shared" ca="1" si="16"/>
        <v/>
      </c>
      <c r="T27" s="69" t="str">
        <f t="shared" ca="1" si="16"/>
        <v/>
      </c>
      <c r="U27" s="70" t="str">
        <f t="shared" ca="1" si="16"/>
        <v/>
      </c>
      <c r="V27" s="70" t="str">
        <f t="shared" ca="1" si="16"/>
        <v>CORSAIR MP600 PRO XT000122_19</v>
      </c>
      <c r="W27" s="70" t="str">
        <f t="shared" ca="1" si="17"/>
        <v/>
      </c>
      <c r="X27" s="70" t="str">
        <f t="shared" ca="1" si="17"/>
        <v/>
      </c>
      <c r="Y27" s="70" t="str">
        <f t="shared" ca="1" si="17"/>
        <v>X</v>
      </c>
      <c r="Z27" s="71" t="str">
        <f t="shared" ca="1" si="17"/>
        <v>N</v>
      </c>
      <c r="AA27" s="70" t="str">
        <f t="shared" ca="1" si="17"/>
        <v/>
      </c>
      <c r="AB27" s="70" t="str">
        <f t="shared" ca="1" si="17"/>
        <v/>
      </c>
      <c r="AC27" s="70">
        <f t="shared" ca="1" si="17"/>
        <v>60</v>
      </c>
      <c r="AD27" s="70" t="str">
        <f t="shared" ca="1" si="17"/>
        <v>MM</v>
      </c>
      <c r="AE27" s="70">
        <f t="shared" ca="1" si="17"/>
        <v>10</v>
      </c>
      <c r="AF27" s="70">
        <f t="shared" ca="1" si="17"/>
        <v>10</v>
      </c>
      <c r="AG27" s="70">
        <f t="shared" ca="1" si="18"/>
        <v>10</v>
      </c>
      <c r="AH27" s="70">
        <f t="shared" ca="1" si="18"/>
        <v>200</v>
      </c>
      <c r="AI27" s="70" t="str">
        <f t="shared" ca="1" si="18"/>
        <v>CHF</v>
      </c>
      <c r="AJ27" s="70">
        <f t="shared" ca="1" si="18"/>
        <v>1</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f t="shared" ca="1" si="5"/>
        <v>20</v>
      </c>
      <c r="C28" s="69" t="str">
        <f t="shared" ca="1" si="15"/>
        <v/>
      </c>
      <c r="D28" s="69" t="str">
        <f t="shared" ca="1" si="15"/>
        <v>CORSAIR MP600 PRO XT 8 TB, SSD 020</v>
      </c>
      <c r="E28" s="69" t="str">
        <f t="shared" ca="1" si="15"/>
        <v>CORSAIR MP600 PRO XT 8 TB, SSD 020</v>
      </c>
      <c r="F28" s="69" t="str">
        <f t="shared" ca="1" si="15"/>
        <v>CORSAIR MP600 PRO XT 8 TB, SSD 020</v>
      </c>
      <c r="G28" s="69" t="str">
        <f t="shared" ca="1" si="15"/>
        <v>CORSAIR MP600 PRO XT 8 TB, SSD 020</v>
      </c>
      <c r="H28" s="69" t="str">
        <f t="shared" ca="1" si="15"/>
        <v>CORSAIR MP600 PRO XT 8 TB, SSD 020</v>
      </c>
      <c r="I28" s="69" t="str">
        <f t="shared" ca="1" si="15"/>
        <v>CORSAIR MP600 PRO XT 8 TB, SSD 020</v>
      </c>
      <c r="J28" s="69" t="str">
        <f t="shared" ca="1" si="15"/>
        <v>CORSAIR MP600 PRO XT 8 TB, SSD 020</v>
      </c>
      <c r="K28" s="69" t="str">
        <f t="shared" ca="1" si="15"/>
        <v>CORSAIR MP600 PRO XT 8 TB, SSD 020</v>
      </c>
      <c r="L28" s="69" t="str">
        <f t="shared" ca="1" si="15"/>
        <v>CORSAIR MP600 PRO XT 8 TB, SSD 020</v>
      </c>
      <c r="M28" s="69" t="str">
        <f t="shared" ca="1" si="16"/>
        <v>ST</v>
      </c>
      <c r="N28" s="69">
        <f t="shared" ca="1" si="16"/>
        <v>0.1</v>
      </c>
      <c r="O28" s="69" t="str">
        <f t="shared" ca="1" si="16"/>
        <v>KG</v>
      </c>
      <c r="P28" s="69" t="str">
        <f t="shared" ca="1" si="16"/>
        <v/>
      </c>
      <c r="Q28" s="69" t="str">
        <f t="shared" ca="1" si="16"/>
        <v/>
      </c>
      <c r="R28" s="69" t="str">
        <f t="shared" ca="1" si="16"/>
        <v/>
      </c>
      <c r="S28" s="69" t="str">
        <f t="shared" ca="1" si="16"/>
        <v/>
      </c>
      <c r="T28" s="69" t="str">
        <f t="shared" ca="1" si="16"/>
        <v/>
      </c>
      <c r="U28" s="70" t="str">
        <f t="shared" ca="1" si="16"/>
        <v/>
      </c>
      <c r="V28" s="70" t="str">
        <f t="shared" ca="1" si="16"/>
        <v>CORSAIR MP600 PRO XT000122_20</v>
      </c>
      <c r="W28" s="70" t="str">
        <f t="shared" ca="1" si="17"/>
        <v/>
      </c>
      <c r="X28" s="70" t="str">
        <f t="shared" ca="1" si="17"/>
        <v/>
      </c>
      <c r="Y28" s="70" t="str">
        <f t="shared" ca="1" si="17"/>
        <v>N</v>
      </c>
      <c r="Z28" s="71" t="str">
        <f t="shared" ca="1" si="17"/>
        <v>N</v>
      </c>
      <c r="AA28" s="70" t="str">
        <f t="shared" ca="1" si="17"/>
        <v/>
      </c>
      <c r="AB28" s="70" t="str">
        <f t="shared" ca="1" si="17"/>
        <v/>
      </c>
      <c r="AC28" s="70">
        <f t="shared" ca="1" si="17"/>
        <v>60</v>
      </c>
      <c r="AD28" s="70" t="str">
        <f t="shared" ca="1" si="17"/>
        <v>MM</v>
      </c>
      <c r="AE28" s="70">
        <f t="shared" ca="1" si="17"/>
        <v>10</v>
      </c>
      <c r="AF28" s="70">
        <f t="shared" ca="1" si="17"/>
        <v>10</v>
      </c>
      <c r="AG28" s="70">
        <f t="shared" ca="1" si="18"/>
        <v>10</v>
      </c>
      <c r="AH28" s="70">
        <f t="shared" ca="1" si="18"/>
        <v>200</v>
      </c>
      <c r="AI28" s="70" t="str">
        <f t="shared" ca="1" si="18"/>
        <v>CHF</v>
      </c>
      <c r="AJ28" s="70">
        <f t="shared" ca="1" si="18"/>
        <v>1</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f t="shared" ca="1" si="5"/>
        <v>21</v>
      </c>
      <c r="C29" s="69" t="str">
        <f t="shared" ca="1" si="15"/>
        <v/>
      </c>
      <c r="D29" s="69" t="str">
        <f t="shared" ca="1" si="15"/>
        <v>CORSAIR MP600 PRO XT 8 TB, SSD 021</v>
      </c>
      <c r="E29" s="69" t="str">
        <f t="shared" ca="1" si="15"/>
        <v>CORSAIR MP600 PRO XT 8 TB, SSD 021</v>
      </c>
      <c r="F29" s="69" t="str">
        <f t="shared" ca="1" si="15"/>
        <v>CORSAIR MP600 PRO XT 8 TB, SSD 021</v>
      </c>
      <c r="G29" s="69" t="str">
        <f t="shared" ca="1" si="15"/>
        <v>CORSAIR MP600 PRO XT 8 TB, SSD 021</v>
      </c>
      <c r="H29" s="69" t="str">
        <f t="shared" ca="1" si="15"/>
        <v>CORSAIR MP600 PRO XT 8 TB, SSD 021</v>
      </c>
      <c r="I29" s="69" t="str">
        <f t="shared" ca="1" si="15"/>
        <v>CORSAIR MP600 PRO XT 8 TB, SSD 021</v>
      </c>
      <c r="J29" s="69" t="str">
        <f t="shared" ca="1" si="15"/>
        <v>CORSAIR MP600 PRO XT 8 TB, SSD 021</v>
      </c>
      <c r="K29" s="69" t="str">
        <f t="shared" ca="1" si="15"/>
        <v>CORSAIR MP600 PRO XT 8 TB, SSD 021</v>
      </c>
      <c r="L29" s="69" t="str">
        <f t="shared" ca="1" si="15"/>
        <v>CORSAIR MP600 PRO XT 8 TB, SSD 021</v>
      </c>
      <c r="M29" s="69" t="str">
        <f t="shared" ca="1" si="16"/>
        <v>ST</v>
      </c>
      <c r="N29" s="69">
        <f t="shared" ca="1" si="16"/>
        <v>0.1</v>
      </c>
      <c r="O29" s="69" t="str">
        <f t="shared" ca="1" si="16"/>
        <v>KG</v>
      </c>
      <c r="P29" s="69" t="str">
        <f t="shared" ca="1" si="16"/>
        <v/>
      </c>
      <c r="Q29" s="69" t="str">
        <f t="shared" ca="1" si="16"/>
        <v/>
      </c>
      <c r="R29" s="69" t="str">
        <f t="shared" ca="1" si="16"/>
        <v/>
      </c>
      <c r="S29" s="69" t="str">
        <f t="shared" ca="1" si="16"/>
        <v/>
      </c>
      <c r="T29" s="69" t="str">
        <f t="shared" ca="1" si="16"/>
        <v/>
      </c>
      <c r="U29" s="70" t="str">
        <f t="shared" ca="1" si="16"/>
        <v/>
      </c>
      <c r="V29" s="70" t="str">
        <f t="shared" ca="1" si="16"/>
        <v>CORSAIR MP600 PRO XT000122_21</v>
      </c>
      <c r="W29" s="70" t="str">
        <f t="shared" ca="1" si="17"/>
        <v/>
      </c>
      <c r="X29" s="70" t="str">
        <f t="shared" ca="1" si="17"/>
        <v/>
      </c>
      <c r="Y29" s="70" t="str">
        <f t="shared" ca="1" si="17"/>
        <v>X</v>
      </c>
      <c r="Z29" s="71" t="str">
        <f t="shared" ca="1" si="17"/>
        <v>N</v>
      </c>
      <c r="AA29" s="70" t="str">
        <f t="shared" ca="1" si="17"/>
        <v/>
      </c>
      <c r="AB29" s="70" t="str">
        <f t="shared" ca="1" si="17"/>
        <v/>
      </c>
      <c r="AC29" s="70">
        <f t="shared" ca="1" si="17"/>
        <v>60</v>
      </c>
      <c r="AD29" s="70" t="str">
        <f t="shared" ca="1" si="17"/>
        <v>MM</v>
      </c>
      <c r="AE29" s="70">
        <f t="shared" ca="1" si="17"/>
        <v>10</v>
      </c>
      <c r="AF29" s="70">
        <f t="shared" ca="1" si="17"/>
        <v>10</v>
      </c>
      <c r="AG29" s="70">
        <f t="shared" ca="1" si="18"/>
        <v>10</v>
      </c>
      <c r="AH29" s="70">
        <f t="shared" ca="1" si="18"/>
        <v>200</v>
      </c>
      <c r="AI29" s="70" t="str">
        <f t="shared" ca="1" si="18"/>
        <v>CHF</v>
      </c>
      <c r="AJ29" s="70">
        <f t="shared" ca="1" si="18"/>
        <v>1</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f t="shared" ca="1" si="5"/>
        <v>22</v>
      </c>
      <c r="C30" s="69" t="str">
        <f t="shared" ca="1" si="15"/>
        <v/>
      </c>
      <c r="D30" s="69" t="str">
        <f t="shared" ca="1" si="15"/>
        <v>CORSAIR MP600 PRO XT 8 TB, SSD 022</v>
      </c>
      <c r="E30" s="69" t="str">
        <f t="shared" ca="1" si="15"/>
        <v>CORSAIR MP600 PRO XT 8 TB, SSD 022</v>
      </c>
      <c r="F30" s="69" t="str">
        <f t="shared" ca="1" si="15"/>
        <v>CORSAIR MP600 PRO XT 8 TB, SSD 022</v>
      </c>
      <c r="G30" s="69" t="str">
        <f t="shared" ca="1" si="15"/>
        <v>CORSAIR MP600 PRO XT 8 TB, SSD 022</v>
      </c>
      <c r="H30" s="69" t="str">
        <f t="shared" ca="1" si="15"/>
        <v>CORSAIR MP600 PRO XT 8 TB, SSD 022</v>
      </c>
      <c r="I30" s="69" t="str">
        <f t="shared" ca="1" si="15"/>
        <v>CORSAIR MP600 PRO XT 8 TB, SSD 022</v>
      </c>
      <c r="J30" s="69" t="str">
        <f t="shared" ca="1" si="15"/>
        <v>CORSAIR MP600 PRO XT 8 TB, SSD 022</v>
      </c>
      <c r="K30" s="69" t="str">
        <f t="shared" ca="1" si="15"/>
        <v>CORSAIR MP600 PRO XT 8 TB, SSD 022</v>
      </c>
      <c r="L30" s="69" t="str">
        <f t="shared" ca="1" si="15"/>
        <v>CORSAIR MP600 PRO XT 8 TB, SSD 022</v>
      </c>
      <c r="M30" s="69" t="str">
        <f t="shared" ca="1" si="16"/>
        <v>ST</v>
      </c>
      <c r="N30" s="69">
        <f t="shared" ca="1" si="16"/>
        <v>0.1</v>
      </c>
      <c r="O30" s="69" t="str">
        <f t="shared" ca="1" si="16"/>
        <v>KG</v>
      </c>
      <c r="P30" s="69" t="str">
        <f t="shared" ca="1" si="16"/>
        <v/>
      </c>
      <c r="Q30" s="69" t="str">
        <f t="shared" ca="1" si="16"/>
        <v/>
      </c>
      <c r="R30" s="69" t="str">
        <f t="shared" ca="1" si="16"/>
        <v/>
      </c>
      <c r="S30" s="69" t="str">
        <f t="shared" ca="1" si="16"/>
        <v/>
      </c>
      <c r="T30" s="69" t="str">
        <f t="shared" ca="1" si="16"/>
        <v/>
      </c>
      <c r="U30" s="70" t="str">
        <f t="shared" ca="1" si="16"/>
        <v/>
      </c>
      <c r="V30" s="70" t="str">
        <f t="shared" ca="1" si="16"/>
        <v>CORSAIR MP600 PRO XT000122_22</v>
      </c>
      <c r="W30" s="70" t="str">
        <f t="shared" ca="1" si="17"/>
        <v/>
      </c>
      <c r="X30" s="70" t="str">
        <f t="shared" ca="1" si="17"/>
        <v/>
      </c>
      <c r="Y30" s="70" t="str">
        <f t="shared" ca="1" si="17"/>
        <v>N</v>
      </c>
      <c r="Z30" s="71" t="str">
        <f t="shared" ca="1" si="17"/>
        <v>N</v>
      </c>
      <c r="AA30" s="70" t="str">
        <f t="shared" ca="1" si="17"/>
        <v/>
      </c>
      <c r="AB30" s="70" t="str">
        <f t="shared" ca="1" si="17"/>
        <v/>
      </c>
      <c r="AC30" s="70">
        <f t="shared" ca="1" si="17"/>
        <v>60</v>
      </c>
      <c r="AD30" s="70" t="str">
        <f t="shared" ca="1" si="17"/>
        <v>MM</v>
      </c>
      <c r="AE30" s="70">
        <f t="shared" ca="1" si="17"/>
        <v>10</v>
      </c>
      <c r="AF30" s="70">
        <f t="shared" ca="1" si="17"/>
        <v>10</v>
      </c>
      <c r="AG30" s="70">
        <f t="shared" ca="1" si="18"/>
        <v>10</v>
      </c>
      <c r="AH30" s="70">
        <f t="shared" ca="1" si="18"/>
        <v>200</v>
      </c>
      <c r="AI30" s="70" t="str">
        <f t="shared" ca="1" si="18"/>
        <v>CHF</v>
      </c>
      <c r="AJ30" s="70">
        <f t="shared" ca="1" si="18"/>
        <v>1</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f t="shared" ca="1" si="5"/>
        <v>23</v>
      </c>
      <c r="C31" s="69" t="str">
        <f t="shared" ca="1" si="15"/>
        <v/>
      </c>
      <c r="D31" s="69" t="str">
        <f t="shared" ca="1" si="15"/>
        <v>CORSAIR MP600 PRO XT 8 TB, SSD 023</v>
      </c>
      <c r="E31" s="69" t="str">
        <f t="shared" ca="1" si="15"/>
        <v>CORSAIR MP600 PRO XT 8 TB, SSD 023</v>
      </c>
      <c r="F31" s="69" t="str">
        <f t="shared" ca="1" si="15"/>
        <v>CORSAIR MP600 PRO XT 8 TB, SSD 023</v>
      </c>
      <c r="G31" s="69" t="str">
        <f t="shared" ca="1" si="15"/>
        <v>CORSAIR MP600 PRO XT 8 TB, SSD 023</v>
      </c>
      <c r="H31" s="69" t="str">
        <f t="shared" ca="1" si="15"/>
        <v>CORSAIR MP600 PRO XT 8 TB, SSD 023</v>
      </c>
      <c r="I31" s="69" t="str">
        <f t="shared" ca="1" si="15"/>
        <v>CORSAIR MP600 PRO XT 8 TB, SSD 023</v>
      </c>
      <c r="J31" s="69" t="str">
        <f t="shared" ca="1" si="15"/>
        <v>CORSAIR MP600 PRO XT 8 TB, SSD 023</v>
      </c>
      <c r="K31" s="69" t="str">
        <f t="shared" ca="1" si="15"/>
        <v>CORSAIR MP600 PRO XT 8 TB, SSD 023</v>
      </c>
      <c r="L31" s="69" t="str">
        <f t="shared" ca="1" si="15"/>
        <v>CORSAIR MP600 PRO XT 8 TB, SSD 023</v>
      </c>
      <c r="M31" s="69" t="str">
        <f t="shared" ca="1" si="16"/>
        <v>ST</v>
      </c>
      <c r="N31" s="69">
        <f t="shared" ca="1" si="16"/>
        <v>0.1</v>
      </c>
      <c r="O31" s="69" t="str">
        <f t="shared" ca="1" si="16"/>
        <v>KG</v>
      </c>
      <c r="P31" s="69" t="str">
        <f t="shared" ca="1" si="16"/>
        <v/>
      </c>
      <c r="Q31" s="69" t="str">
        <f t="shared" ca="1" si="16"/>
        <v/>
      </c>
      <c r="R31" s="69" t="str">
        <f t="shared" ca="1" si="16"/>
        <v/>
      </c>
      <c r="S31" s="69" t="str">
        <f t="shared" ca="1" si="16"/>
        <v/>
      </c>
      <c r="T31" s="69" t="str">
        <f t="shared" ca="1" si="16"/>
        <v/>
      </c>
      <c r="U31" s="70" t="str">
        <f t="shared" ca="1" si="16"/>
        <v/>
      </c>
      <c r="V31" s="70" t="str">
        <f t="shared" ca="1" si="16"/>
        <v>CORSAIR MP600 PRO XT000122_23</v>
      </c>
      <c r="W31" s="70" t="str">
        <f t="shared" ca="1" si="17"/>
        <v/>
      </c>
      <c r="X31" s="70" t="str">
        <f t="shared" ca="1" si="17"/>
        <v/>
      </c>
      <c r="Y31" s="70" t="str">
        <f t="shared" ca="1" si="17"/>
        <v>X</v>
      </c>
      <c r="Z31" s="71" t="str">
        <f t="shared" ca="1" si="17"/>
        <v>N</v>
      </c>
      <c r="AA31" s="70" t="str">
        <f t="shared" ca="1" si="17"/>
        <v/>
      </c>
      <c r="AB31" s="70" t="str">
        <f t="shared" ca="1" si="17"/>
        <v/>
      </c>
      <c r="AC31" s="70">
        <f t="shared" ca="1" si="17"/>
        <v>60</v>
      </c>
      <c r="AD31" s="70" t="str">
        <f t="shared" ca="1" si="17"/>
        <v>MM</v>
      </c>
      <c r="AE31" s="70">
        <f t="shared" ca="1" si="17"/>
        <v>10</v>
      </c>
      <c r="AF31" s="70">
        <f t="shared" ca="1" si="17"/>
        <v>10</v>
      </c>
      <c r="AG31" s="70">
        <f t="shared" ca="1" si="18"/>
        <v>10</v>
      </c>
      <c r="AH31" s="70">
        <f t="shared" ca="1" si="18"/>
        <v>200</v>
      </c>
      <c r="AI31" s="70" t="str">
        <f t="shared" ca="1" si="18"/>
        <v>CHF</v>
      </c>
      <c r="AJ31" s="70">
        <f t="shared" ca="1" si="18"/>
        <v>1</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f t="shared" ca="1" si="5"/>
        <v>24</v>
      </c>
      <c r="C32" s="69" t="str">
        <f t="shared" ref="C32:L41" ca="1" si="20">IF(INDIRECT("Input_Lieferant!"&amp;C$1&amp;$A32)="","",INDIRECT("Input_Lieferant!"&amp;C$1&amp;$A32))</f>
        <v/>
      </c>
      <c r="D32" s="69" t="str">
        <f t="shared" ca="1" si="20"/>
        <v>CORSAIR MP600 PRO XT 8 TB, SSD 024</v>
      </c>
      <c r="E32" s="69" t="str">
        <f t="shared" ca="1" si="20"/>
        <v>CORSAIR MP600 PRO XT 8 TB, SSD 024</v>
      </c>
      <c r="F32" s="69" t="str">
        <f t="shared" ca="1" si="20"/>
        <v>CORSAIR MP600 PRO XT 8 TB, SSD 024</v>
      </c>
      <c r="G32" s="69" t="str">
        <f t="shared" ca="1" si="20"/>
        <v>CORSAIR MP600 PRO XT 8 TB, SSD 024</v>
      </c>
      <c r="H32" s="69" t="str">
        <f t="shared" ca="1" si="20"/>
        <v>CORSAIR MP600 PRO XT 8 TB, SSD 024</v>
      </c>
      <c r="I32" s="69" t="str">
        <f t="shared" ca="1" si="20"/>
        <v>CORSAIR MP600 PRO XT 8 TB, SSD 024</v>
      </c>
      <c r="J32" s="69" t="str">
        <f t="shared" ca="1" si="20"/>
        <v>CORSAIR MP600 PRO XT 8 TB, SSD 024</v>
      </c>
      <c r="K32" s="69" t="str">
        <f t="shared" ca="1" si="20"/>
        <v>CORSAIR MP600 PRO XT 8 TB, SSD 024</v>
      </c>
      <c r="L32" s="69" t="str">
        <f t="shared" ca="1" si="20"/>
        <v>CORSAIR MP600 PRO XT 8 TB, SSD 024</v>
      </c>
      <c r="M32" s="69" t="str">
        <f t="shared" ref="M32:V41" ca="1" si="21">IF(INDIRECT("Input_Lieferant!"&amp;M$1&amp;$A32)="","",INDIRECT("Input_Lieferant!"&amp;M$1&amp;$A32))</f>
        <v>ST</v>
      </c>
      <c r="N32" s="69">
        <f t="shared" ca="1" si="21"/>
        <v>0.1</v>
      </c>
      <c r="O32" s="69" t="str">
        <f t="shared" ca="1" si="21"/>
        <v>KG</v>
      </c>
      <c r="P32" s="69" t="str">
        <f t="shared" ca="1" si="21"/>
        <v/>
      </c>
      <c r="Q32" s="69" t="str">
        <f t="shared" ca="1" si="21"/>
        <v/>
      </c>
      <c r="R32" s="69" t="str">
        <f t="shared" ca="1" si="21"/>
        <v/>
      </c>
      <c r="S32" s="69" t="str">
        <f t="shared" ca="1" si="21"/>
        <v/>
      </c>
      <c r="T32" s="69" t="str">
        <f t="shared" ca="1" si="21"/>
        <v/>
      </c>
      <c r="U32" s="70" t="str">
        <f t="shared" ca="1" si="21"/>
        <v/>
      </c>
      <c r="V32" s="70" t="str">
        <f t="shared" ca="1" si="21"/>
        <v>CORSAIR MP600 PRO XT000122_24</v>
      </c>
      <c r="W32" s="70" t="str">
        <f t="shared" ref="W32:AF41" ca="1" si="22">IF(INDIRECT("Input_Lieferant!"&amp;W$1&amp;$A32)="","",INDIRECT("Input_Lieferant!"&amp;W$1&amp;$A32))</f>
        <v/>
      </c>
      <c r="X32" s="70" t="str">
        <f t="shared" ca="1" si="22"/>
        <v/>
      </c>
      <c r="Y32" s="70" t="str">
        <f t="shared" ca="1" si="22"/>
        <v>N</v>
      </c>
      <c r="Z32" s="71" t="str">
        <f t="shared" ca="1" si="22"/>
        <v>N</v>
      </c>
      <c r="AA32" s="70" t="str">
        <f t="shared" ca="1" si="22"/>
        <v/>
      </c>
      <c r="AB32" s="70" t="str">
        <f t="shared" ca="1" si="22"/>
        <v/>
      </c>
      <c r="AC32" s="70">
        <f t="shared" ca="1" si="22"/>
        <v>60</v>
      </c>
      <c r="AD32" s="70" t="str">
        <f t="shared" ca="1" si="22"/>
        <v>MM</v>
      </c>
      <c r="AE32" s="70">
        <f t="shared" ca="1" si="22"/>
        <v>10</v>
      </c>
      <c r="AF32" s="70">
        <f t="shared" ca="1" si="22"/>
        <v>10</v>
      </c>
      <c r="AG32" s="70">
        <f t="shared" ref="AG32:AM41" ca="1" si="23">IF(INDIRECT("Input_Lieferant!"&amp;AG$1&amp;$A32)="","",INDIRECT("Input_Lieferant!"&amp;AG$1&amp;$A32))</f>
        <v>10</v>
      </c>
      <c r="AH32" s="70">
        <f t="shared" ca="1" si="23"/>
        <v>200</v>
      </c>
      <c r="AI32" s="70" t="str">
        <f t="shared" ca="1" si="23"/>
        <v>CHF</v>
      </c>
      <c r="AJ32" s="70">
        <f t="shared" ca="1" si="23"/>
        <v>1</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f t="shared" ca="1" si="5"/>
        <v>25</v>
      </c>
      <c r="C33" s="69" t="str">
        <f t="shared" ca="1" si="20"/>
        <v/>
      </c>
      <c r="D33" s="69" t="str">
        <f t="shared" ca="1" si="20"/>
        <v>CORSAIR MP600 PRO XT 8 TB, SSD 025</v>
      </c>
      <c r="E33" s="69" t="str">
        <f t="shared" ca="1" si="20"/>
        <v>CORSAIR MP600 PRO XT 8 TB, SSD 025</v>
      </c>
      <c r="F33" s="69" t="str">
        <f t="shared" ca="1" si="20"/>
        <v>CORSAIR MP600 PRO XT 8 TB, SSD 025</v>
      </c>
      <c r="G33" s="69" t="str">
        <f t="shared" ca="1" si="20"/>
        <v>CORSAIR MP600 PRO XT 8 TB, SSD 025</v>
      </c>
      <c r="H33" s="69" t="str">
        <f t="shared" ca="1" si="20"/>
        <v>CORSAIR MP600 PRO XT 8 TB, SSD 025</v>
      </c>
      <c r="I33" s="69" t="str">
        <f t="shared" ca="1" si="20"/>
        <v>CORSAIR MP600 PRO XT 8 TB, SSD 025</v>
      </c>
      <c r="J33" s="69" t="str">
        <f t="shared" ca="1" si="20"/>
        <v>CORSAIR MP600 PRO XT 8 TB, SSD 025</v>
      </c>
      <c r="K33" s="69" t="str">
        <f t="shared" ca="1" si="20"/>
        <v>CORSAIR MP600 PRO XT 8 TB, SSD 025</v>
      </c>
      <c r="L33" s="69" t="str">
        <f t="shared" ca="1" si="20"/>
        <v>CORSAIR MP600 PRO XT 8 TB, SSD 025</v>
      </c>
      <c r="M33" s="69" t="str">
        <f t="shared" ca="1" si="21"/>
        <v>ST</v>
      </c>
      <c r="N33" s="69">
        <f t="shared" ca="1" si="21"/>
        <v>0.1</v>
      </c>
      <c r="O33" s="69" t="str">
        <f t="shared" ca="1" si="21"/>
        <v>KG</v>
      </c>
      <c r="P33" s="69" t="str">
        <f t="shared" ca="1" si="21"/>
        <v/>
      </c>
      <c r="Q33" s="69" t="str">
        <f t="shared" ca="1" si="21"/>
        <v/>
      </c>
      <c r="R33" s="69" t="str">
        <f t="shared" ca="1" si="21"/>
        <v/>
      </c>
      <c r="S33" s="69" t="str">
        <f t="shared" ca="1" si="21"/>
        <v/>
      </c>
      <c r="T33" s="69" t="str">
        <f t="shared" ca="1" si="21"/>
        <v/>
      </c>
      <c r="U33" s="70" t="str">
        <f t="shared" ca="1" si="21"/>
        <v/>
      </c>
      <c r="V33" s="70" t="str">
        <f t="shared" ca="1" si="21"/>
        <v>CORSAIR MP600 PRO XT000122_25</v>
      </c>
      <c r="W33" s="70" t="str">
        <f t="shared" ca="1" si="22"/>
        <v/>
      </c>
      <c r="X33" s="70" t="str">
        <f t="shared" ca="1" si="22"/>
        <v/>
      </c>
      <c r="Y33" s="70" t="str">
        <f t="shared" ca="1" si="22"/>
        <v>X</v>
      </c>
      <c r="Z33" s="71" t="str">
        <f t="shared" ca="1" si="22"/>
        <v>N</v>
      </c>
      <c r="AA33" s="70" t="str">
        <f t="shared" ca="1" si="22"/>
        <v/>
      </c>
      <c r="AB33" s="70" t="str">
        <f t="shared" ca="1" si="22"/>
        <v/>
      </c>
      <c r="AC33" s="70">
        <f t="shared" ca="1" si="22"/>
        <v>60</v>
      </c>
      <c r="AD33" s="70" t="str">
        <f t="shared" ca="1" si="22"/>
        <v>MM</v>
      </c>
      <c r="AE33" s="70">
        <f t="shared" ca="1" si="22"/>
        <v>10</v>
      </c>
      <c r="AF33" s="70">
        <f t="shared" ca="1" si="22"/>
        <v>10</v>
      </c>
      <c r="AG33" s="70">
        <f t="shared" ca="1" si="23"/>
        <v>10</v>
      </c>
      <c r="AH33" s="70">
        <f t="shared" ca="1" si="23"/>
        <v>200</v>
      </c>
      <c r="AI33" s="70" t="str">
        <f t="shared" ca="1" si="23"/>
        <v>CHF</v>
      </c>
      <c r="AJ33" s="70">
        <f t="shared" ca="1" si="23"/>
        <v>1</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f t="shared" ca="1" si="5"/>
        <v>26</v>
      </c>
      <c r="C34" s="69" t="str">
        <f t="shared" ca="1" si="20"/>
        <v/>
      </c>
      <c r="D34" s="69" t="str">
        <f t="shared" ca="1" si="20"/>
        <v>CORSAIR MP600 PRO XT 8 TB, SSD 026</v>
      </c>
      <c r="E34" s="69" t="str">
        <f t="shared" ca="1" si="20"/>
        <v>CORSAIR MP600 PRO XT 8 TB, SSD 026</v>
      </c>
      <c r="F34" s="69" t="str">
        <f t="shared" ca="1" si="20"/>
        <v>CORSAIR MP600 PRO XT 8 TB, SSD 026</v>
      </c>
      <c r="G34" s="69" t="str">
        <f t="shared" ca="1" si="20"/>
        <v>CORSAIR MP600 PRO XT 8 TB, SSD 026</v>
      </c>
      <c r="H34" s="69" t="str">
        <f t="shared" ca="1" si="20"/>
        <v>CORSAIR MP600 PRO XT 8 TB, SSD 026</v>
      </c>
      <c r="I34" s="69" t="str">
        <f t="shared" ca="1" si="20"/>
        <v>CORSAIR MP600 PRO XT 8 TB, SSD 026</v>
      </c>
      <c r="J34" s="69" t="str">
        <f t="shared" ca="1" si="20"/>
        <v>CORSAIR MP600 PRO XT 8 TB, SSD 026</v>
      </c>
      <c r="K34" s="69" t="str">
        <f t="shared" ca="1" si="20"/>
        <v>CORSAIR MP600 PRO XT 8 TB, SSD 026</v>
      </c>
      <c r="L34" s="69" t="str">
        <f t="shared" ca="1" si="20"/>
        <v>CORSAIR MP600 PRO XT 8 TB, SSD 026</v>
      </c>
      <c r="M34" s="69" t="str">
        <f t="shared" ca="1" si="21"/>
        <v>ST</v>
      </c>
      <c r="N34" s="69">
        <f t="shared" ca="1" si="21"/>
        <v>0.1</v>
      </c>
      <c r="O34" s="69" t="str">
        <f t="shared" ca="1" si="21"/>
        <v>KG</v>
      </c>
      <c r="P34" s="69" t="str">
        <f t="shared" ca="1" si="21"/>
        <v/>
      </c>
      <c r="Q34" s="69" t="str">
        <f t="shared" ca="1" si="21"/>
        <v/>
      </c>
      <c r="R34" s="69" t="str">
        <f t="shared" ca="1" si="21"/>
        <v/>
      </c>
      <c r="S34" s="69" t="str">
        <f t="shared" ca="1" si="21"/>
        <v/>
      </c>
      <c r="T34" s="69" t="str">
        <f t="shared" ca="1" si="21"/>
        <v/>
      </c>
      <c r="U34" s="70" t="str">
        <f t="shared" ca="1" si="21"/>
        <v/>
      </c>
      <c r="V34" s="70" t="str">
        <f t="shared" ca="1" si="21"/>
        <v>CORSAIR MP600 PRO XT000122_26</v>
      </c>
      <c r="W34" s="70" t="str">
        <f t="shared" ca="1" si="22"/>
        <v/>
      </c>
      <c r="X34" s="70" t="str">
        <f t="shared" ca="1" si="22"/>
        <v/>
      </c>
      <c r="Y34" s="70" t="str">
        <f t="shared" ca="1" si="22"/>
        <v>N</v>
      </c>
      <c r="Z34" s="71" t="str">
        <f t="shared" ca="1" si="22"/>
        <v>N</v>
      </c>
      <c r="AA34" s="70" t="str">
        <f t="shared" ca="1" si="22"/>
        <v/>
      </c>
      <c r="AB34" s="70" t="str">
        <f t="shared" ca="1" si="22"/>
        <v/>
      </c>
      <c r="AC34" s="70">
        <f t="shared" ca="1" si="22"/>
        <v>60</v>
      </c>
      <c r="AD34" s="70" t="str">
        <f t="shared" ca="1" si="22"/>
        <v>MM</v>
      </c>
      <c r="AE34" s="70">
        <f t="shared" ca="1" si="22"/>
        <v>10</v>
      </c>
      <c r="AF34" s="70">
        <f t="shared" ca="1" si="22"/>
        <v>10</v>
      </c>
      <c r="AG34" s="70">
        <f t="shared" ca="1" si="23"/>
        <v>10</v>
      </c>
      <c r="AH34" s="70">
        <f t="shared" ca="1" si="23"/>
        <v>200</v>
      </c>
      <c r="AI34" s="70" t="str">
        <f t="shared" ca="1" si="23"/>
        <v>CHF</v>
      </c>
      <c r="AJ34" s="70">
        <f t="shared" ca="1" si="23"/>
        <v>1</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f t="shared" ca="1" si="5"/>
        <v>27</v>
      </c>
      <c r="C35" s="69" t="str">
        <f t="shared" ca="1" si="20"/>
        <v/>
      </c>
      <c r="D35" s="69" t="str">
        <f t="shared" ca="1" si="20"/>
        <v>CORSAIR MP600 PRO XT 8 TB, SSD 027</v>
      </c>
      <c r="E35" s="69" t="str">
        <f t="shared" ca="1" si="20"/>
        <v>CORSAIR MP600 PRO XT 8 TB, SSD 027</v>
      </c>
      <c r="F35" s="69" t="str">
        <f t="shared" ca="1" si="20"/>
        <v>CORSAIR MP600 PRO XT 8 TB, SSD 027</v>
      </c>
      <c r="G35" s="69" t="str">
        <f t="shared" ca="1" si="20"/>
        <v>CORSAIR MP600 PRO XT 8 TB, SSD 027</v>
      </c>
      <c r="H35" s="69" t="str">
        <f t="shared" ca="1" si="20"/>
        <v>CORSAIR MP600 PRO XT 8 TB, SSD 027</v>
      </c>
      <c r="I35" s="69" t="str">
        <f t="shared" ca="1" si="20"/>
        <v>CORSAIR MP600 PRO XT 8 TB, SSD 027</v>
      </c>
      <c r="J35" s="69" t="str">
        <f t="shared" ca="1" si="20"/>
        <v>CORSAIR MP600 PRO XT 8 TB, SSD 027</v>
      </c>
      <c r="K35" s="69" t="str">
        <f t="shared" ca="1" si="20"/>
        <v>CORSAIR MP600 PRO XT 8 TB, SSD 027</v>
      </c>
      <c r="L35" s="69" t="str">
        <f t="shared" ca="1" si="20"/>
        <v>CORSAIR MP600 PRO XT 8 TB, SSD 027</v>
      </c>
      <c r="M35" s="69" t="str">
        <f t="shared" ca="1" si="21"/>
        <v>ST</v>
      </c>
      <c r="N35" s="69">
        <f t="shared" ca="1" si="21"/>
        <v>0.1</v>
      </c>
      <c r="O35" s="69" t="str">
        <f t="shared" ca="1" si="21"/>
        <v>KG</v>
      </c>
      <c r="P35" s="69" t="str">
        <f t="shared" ca="1" si="21"/>
        <v/>
      </c>
      <c r="Q35" s="69" t="str">
        <f t="shared" ca="1" si="21"/>
        <v/>
      </c>
      <c r="R35" s="69" t="str">
        <f t="shared" ca="1" si="21"/>
        <v/>
      </c>
      <c r="S35" s="69" t="str">
        <f t="shared" ca="1" si="21"/>
        <v/>
      </c>
      <c r="T35" s="69" t="str">
        <f t="shared" ca="1" si="21"/>
        <v/>
      </c>
      <c r="U35" s="70" t="str">
        <f t="shared" ca="1" si="21"/>
        <v/>
      </c>
      <c r="V35" s="70" t="str">
        <f t="shared" ca="1" si="21"/>
        <v>CORSAIR MP600 PRO XT000122_27</v>
      </c>
      <c r="W35" s="70" t="str">
        <f t="shared" ca="1" si="22"/>
        <v/>
      </c>
      <c r="X35" s="70" t="str">
        <f t="shared" ca="1" si="22"/>
        <v/>
      </c>
      <c r="Y35" s="70" t="str">
        <f t="shared" ca="1" si="22"/>
        <v>X</v>
      </c>
      <c r="Z35" s="71" t="str">
        <f t="shared" ca="1" si="22"/>
        <v>N</v>
      </c>
      <c r="AA35" s="70" t="str">
        <f t="shared" ca="1" si="22"/>
        <v/>
      </c>
      <c r="AB35" s="70" t="str">
        <f t="shared" ca="1" si="22"/>
        <v/>
      </c>
      <c r="AC35" s="70">
        <f t="shared" ca="1" si="22"/>
        <v>60</v>
      </c>
      <c r="AD35" s="70" t="str">
        <f t="shared" ca="1" si="22"/>
        <v>MM</v>
      </c>
      <c r="AE35" s="70">
        <f t="shared" ca="1" si="22"/>
        <v>10</v>
      </c>
      <c r="AF35" s="70">
        <f t="shared" ca="1" si="22"/>
        <v>10</v>
      </c>
      <c r="AG35" s="70">
        <f t="shared" ca="1" si="23"/>
        <v>10</v>
      </c>
      <c r="AH35" s="70">
        <f t="shared" ca="1" si="23"/>
        <v>200</v>
      </c>
      <c r="AI35" s="70" t="str">
        <f t="shared" ca="1" si="23"/>
        <v>CHF</v>
      </c>
      <c r="AJ35" s="70">
        <f t="shared" ca="1" si="23"/>
        <v>1</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f t="shared" ca="1" si="5"/>
        <v>28</v>
      </c>
      <c r="C36" s="69" t="str">
        <f t="shared" ca="1" si="20"/>
        <v/>
      </c>
      <c r="D36" s="69" t="str">
        <f t="shared" ca="1" si="20"/>
        <v>CORSAIR MP600 PRO XT 8 TB, SSD 028</v>
      </c>
      <c r="E36" s="69" t="str">
        <f t="shared" ca="1" si="20"/>
        <v>CORSAIR MP600 PRO XT 8 TB, SSD 028</v>
      </c>
      <c r="F36" s="69" t="str">
        <f t="shared" ca="1" si="20"/>
        <v>CORSAIR MP600 PRO XT 8 TB, SSD 028</v>
      </c>
      <c r="G36" s="69" t="str">
        <f t="shared" ca="1" si="20"/>
        <v>CORSAIR MP600 PRO XT 8 TB, SSD 028</v>
      </c>
      <c r="H36" s="69" t="str">
        <f t="shared" ca="1" si="20"/>
        <v>CORSAIR MP600 PRO XT 8 TB, SSD 028</v>
      </c>
      <c r="I36" s="69" t="str">
        <f t="shared" ca="1" si="20"/>
        <v>CORSAIR MP600 PRO XT 8 TB, SSD 028</v>
      </c>
      <c r="J36" s="69" t="str">
        <f t="shared" ca="1" si="20"/>
        <v>CORSAIR MP600 PRO XT 8 TB, SSD 028</v>
      </c>
      <c r="K36" s="69" t="str">
        <f t="shared" ca="1" si="20"/>
        <v>CORSAIR MP600 PRO XT 8 TB, SSD 028</v>
      </c>
      <c r="L36" s="69" t="str">
        <f t="shared" ca="1" si="20"/>
        <v>CORSAIR MP600 PRO XT 8 TB, SSD 028</v>
      </c>
      <c r="M36" s="69" t="str">
        <f t="shared" ca="1" si="21"/>
        <v>ST</v>
      </c>
      <c r="N36" s="69">
        <f t="shared" ca="1" si="21"/>
        <v>0.1</v>
      </c>
      <c r="O36" s="69" t="str">
        <f t="shared" ca="1" si="21"/>
        <v>KG</v>
      </c>
      <c r="P36" s="69" t="str">
        <f t="shared" ca="1" si="21"/>
        <v/>
      </c>
      <c r="Q36" s="69" t="str">
        <f t="shared" ca="1" si="21"/>
        <v/>
      </c>
      <c r="R36" s="69" t="str">
        <f t="shared" ca="1" si="21"/>
        <v/>
      </c>
      <c r="S36" s="69" t="str">
        <f t="shared" ca="1" si="21"/>
        <v/>
      </c>
      <c r="T36" s="69" t="str">
        <f t="shared" ca="1" si="21"/>
        <v/>
      </c>
      <c r="U36" s="70" t="str">
        <f t="shared" ca="1" si="21"/>
        <v/>
      </c>
      <c r="V36" s="70" t="str">
        <f t="shared" ca="1" si="21"/>
        <v>CORSAIR MP600 PRO XT000122_28</v>
      </c>
      <c r="W36" s="70" t="str">
        <f t="shared" ca="1" si="22"/>
        <v/>
      </c>
      <c r="X36" s="70" t="str">
        <f t="shared" ca="1" si="22"/>
        <v/>
      </c>
      <c r="Y36" s="70" t="str">
        <f t="shared" ca="1" si="22"/>
        <v>N</v>
      </c>
      <c r="Z36" s="71" t="str">
        <f t="shared" ca="1" si="22"/>
        <v>N</v>
      </c>
      <c r="AA36" s="70" t="str">
        <f t="shared" ca="1" si="22"/>
        <v/>
      </c>
      <c r="AB36" s="70" t="str">
        <f t="shared" ca="1" si="22"/>
        <v/>
      </c>
      <c r="AC36" s="70">
        <f t="shared" ca="1" si="22"/>
        <v>60</v>
      </c>
      <c r="AD36" s="70" t="str">
        <f t="shared" ca="1" si="22"/>
        <v>MM</v>
      </c>
      <c r="AE36" s="70">
        <f t="shared" ca="1" si="22"/>
        <v>10</v>
      </c>
      <c r="AF36" s="70">
        <f t="shared" ca="1" si="22"/>
        <v>10</v>
      </c>
      <c r="AG36" s="70">
        <f t="shared" ca="1" si="23"/>
        <v>10</v>
      </c>
      <c r="AH36" s="70">
        <f t="shared" ca="1" si="23"/>
        <v>200</v>
      </c>
      <c r="AI36" s="70" t="str">
        <f t="shared" ca="1" si="23"/>
        <v>CHF</v>
      </c>
      <c r="AJ36" s="70">
        <f t="shared" ca="1" si="23"/>
        <v>1</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f t="shared" ca="1" si="5"/>
        <v>29</v>
      </c>
      <c r="C37" s="69" t="str">
        <f t="shared" ca="1" si="20"/>
        <v/>
      </c>
      <c r="D37" s="69" t="str">
        <f t="shared" ca="1" si="20"/>
        <v>CORSAIR MP600 PRO XT 8 TB, SSD 029</v>
      </c>
      <c r="E37" s="69" t="str">
        <f t="shared" ca="1" si="20"/>
        <v>CORSAIR MP600 PRO XT 8 TB, SSD 029</v>
      </c>
      <c r="F37" s="69" t="str">
        <f t="shared" ca="1" si="20"/>
        <v>CORSAIR MP600 PRO XT 8 TB, SSD 029</v>
      </c>
      <c r="G37" s="69" t="str">
        <f t="shared" ca="1" si="20"/>
        <v>CORSAIR MP600 PRO XT 8 TB, SSD 029</v>
      </c>
      <c r="H37" s="69" t="str">
        <f t="shared" ca="1" si="20"/>
        <v>CORSAIR MP600 PRO XT 8 TB, SSD 029</v>
      </c>
      <c r="I37" s="69" t="str">
        <f t="shared" ca="1" si="20"/>
        <v>CORSAIR MP600 PRO XT 8 TB, SSD 029</v>
      </c>
      <c r="J37" s="69" t="str">
        <f t="shared" ca="1" si="20"/>
        <v>CORSAIR MP600 PRO XT 8 TB, SSD 029</v>
      </c>
      <c r="K37" s="69" t="str">
        <f t="shared" ca="1" si="20"/>
        <v>CORSAIR MP600 PRO XT 8 TB, SSD 029</v>
      </c>
      <c r="L37" s="69" t="str">
        <f t="shared" ca="1" si="20"/>
        <v>CORSAIR MP600 PRO XT 8 TB, SSD 029</v>
      </c>
      <c r="M37" s="69" t="str">
        <f t="shared" ca="1" si="21"/>
        <v>ST</v>
      </c>
      <c r="N37" s="69">
        <f t="shared" ca="1" si="21"/>
        <v>0.1</v>
      </c>
      <c r="O37" s="69" t="str">
        <f t="shared" ca="1" si="21"/>
        <v>KG</v>
      </c>
      <c r="P37" s="69" t="str">
        <f t="shared" ca="1" si="21"/>
        <v/>
      </c>
      <c r="Q37" s="69" t="str">
        <f t="shared" ca="1" si="21"/>
        <v/>
      </c>
      <c r="R37" s="69" t="str">
        <f t="shared" ca="1" si="21"/>
        <v/>
      </c>
      <c r="S37" s="69" t="str">
        <f t="shared" ca="1" si="21"/>
        <v/>
      </c>
      <c r="T37" s="69" t="str">
        <f t="shared" ca="1" si="21"/>
        <v/>
      </c>
      <c r="U37" s="70" t="str">
        <f t="shared" ca="1" si="21"/>
        <v/>
      </c>
      <c r="V37" s="70" t="str">
        <f t="shared" ca="1" si="21"/>
        <v>CORSAIR MP600 PRO XT000122_29</v>
      </c>
      <c r="W37" s="70" t="str">
        <f t="shared" ca="1" si="22"/>
        <v/>
      </c>
      <c r="X37" s="70" t="str">
        <f t="shared" ca="1" si="22"/>
        <v/>
      </c>
      <c r="Y37" s="70" t="str">
        <f t="shared" ca="1" si="22"/>
        <v>X</v>
      </c>
      <c r="Z37" s="71" t="str">
        <f t="shared" ca="1" si="22"/>
        <v>N</v>
      </c>
      <c r="AA37" s="70" t="str">
        <f t="shared" ca="1" si="22"/>
        <v/>
      </c>
      <c r="AB37" s="70" t="str">
        <f t="shared" ca="1" si="22"/>
        <v/>
      </c>
      <c r="AC37" s="70">
        <f t="shared" ca="1" si="22"/>
        <v>60</v>
      </c>
      <c r="AD37" s="70" t="str">
        <f t="shared" ca="1" si="22"/>
        <v>MM</v>
      </c>
      <c r="AE37" s="70">
        <f t="shared" ca="1" si="22"/>
        <v>10</v>
      </c>
      <c r="AF37" s="70">
        <f t="shared" ca="1" si="22"/>
        <v>10</v>
      </c>
      <c r="AG37" s="70">
        <f t="shared" ca="1" si="23"/>
        <v>10</v>
      </c>
      <c r="AH37" s="70">
        <f t="shared" ca="1" si="23"/>
        <v>200</v>
      </c>
      <c r="AI37" s="70" t="str">
        <f t="shared" ca="1" si="23"/>
        <v>CHF</v>
      </c>
      <c r="AJ37" s="70">
        <f t="shared" ca="1" si="23"/>
        <v>1</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f t="shared" ca="1" si="5"/>
        <v>30</v>
      </c>
      <c r="C38" s="70" t="str">
        <f t="shared" ca="1" si="20"/>
        <v/>
      </c>
      <c r="D38" s="70" t="str">
        <f t="shared" ca="1" si="20"/>
        <v>CORSAIR MP600 PRO XT 8 TB, SSD 030</v>
      </c>
      <c r="E38" s="70" t="str">
        <f t="shared" ca="1" si="20"/>
        <v>CORSAIR MP600 PRO XT 8 TB, SSD 030</v>
      </c>
      <c r="F38" s="70" t="str">
        <f t="shared" ca="1" si="20"/>
        <v>CORSAIR MP600 PRO XT 8 TB, SSD 030</v>
      </c>
      <c r="G38" s="70" t="str">
        <f t="shared" ca="1" si="20"/>
        <v>CORSAIR MP600 PRO XT 8 TB, SSD 030</v>
      </c>
      <c r="H38" s="70" t="str">
        <f t="shared" ca="1" si="20"/>
        <v>CORSAIR MP600 PRO XT 8 TB, SSD 030</v>
      </c>
      <c r="I38" s="70" t="str">
        <f t="shared" ca="1" si="20"/>
        <v>CORSAIR MP600 PRO XT 8 TB, SSD 030</v>
      </c>
      <c r="J38" s="70" t="str">
        <f t="shared" ca="1" si="20"/>
        <v>CORSAIR MP600 PRO XT 8 TB, SSD 030</v>
      </c>
      <c r="K38" s="70" t="str">
        <f t="shared" ca="1" si="20"/>
        <v>CORSAIR MP600 PRO XT 8 TB, SSD 030</v>
      </c>
      <c r="L38" s="70" t="str">
        <f t="shared" ca="1" si="20"/>
        <v>CORSAIR MP600 PRO XT 8 TB, SSD 030</v>
      </c>
      <c r="M38" s="70" t="str">
        <f t="shared" ca="1" si="21"/>
        <v>ST</v>
      </c>
      <c r="N38" s="70">
        <f t="shared" ca="1" si="21"/>
        <v>0.1</v>
      </c>
      <c r="O38" s="70" t="str">
        <f t="shared" ca="1" si="21"/>
        <v>KG</v>
      </c>
      <c r="P38" s="70" t="str">
        <f t="shared" ca="1" si="21"/>
        <v/>
      </c>
      <c r="Q38" s="70" t="str">
        <f t="shared" ca="1" si="21"/>
        <v/>
      </c>
      <c r="R38" s="70" t="str">
        <f t="shared" ca="1" si="21"/>
        <v/>
      </c>
      <c r="S38" s="70" t="str">
        <f t="shared" ca="1" si="21"/>
        <v/>
      </c>
      <c r="T38" s="70" t="str">
        <f t="shared" ca="1" si="21"/>
        <v/>
      </c>
      <c r="U38" s="70" t="str">
        <f t="shared" ca="1" si="21"/>
        <v/>
      </c>
      <c r="V38" s="70" t="str">
        <f t="shared" ca="1" si="21"/>
        <v>CORSAIR MP600 PRO XT000122_30</v>
      </c>
      <c r="W38" s="70" t="str">
        <f t="shared" ca="1" si="22"/>
        <v/>
      </c>
      <c r="X38" s="70" t="str">
        <f t="shared" ca="1" si="22"/>
        <v/>
      </c>
      <c r="Y38" s="70" t="str">
        <f t="shared" ca="1" si="22"/>
        <v>N</v>
      </c>
      <c r="Z38" s="71" t="str">
        <f t="shared" ca="1" si="22"/>
        <v>N</v>
      </c>
      <c r="AA38" s="70" t="str">
        <f t="shared" ca="1" si="22"/>
        <v/>
      </c>
      <c r="AB38" s="70" t="str">
        <f t="shared" ca="1" si="22"/>
        <v/>
      </c>
      <c r="AC38" s="70">
        <f t="shared" ca="1" si="22"/>
        <v>60</v>
      </c>
      <c r="AD38" s="70" t="str">
        <f t="shared" ca="1" si="22"/>
        <v>MM</v>
      </c>
      <c r="AE38" s="70">
        <f t="shared" ca="1" si="22"/>
        <v>10</v>
      </c>
      <c r="AF38" s="70">
        <f t="shared" ca="1" si="22"/>
        <v>10</v>
      </c>
      <c r="AG38" s="70">
        <f t="shared" ca="1" si="23"/>
        <v>10</v>
      </c>
      <c r="AH38" s="70">
        <f t="shared" ca="1" si="23"/>
        <v>200</v>
      </c>
      <c r="AI38" s="70" t="str">
        <f t="shared" ca="1" si="23"/>
        <v>CHF</v>
      </c>
      <c r="AJ38" s="70">
        <f t="shared" ca="1" si="23"/>
        <v>1</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f t="shared" ca="1" si="5"/>
        <v>31</v>
      </c>
      <c r="C39" s="70" t="str">
        <f t="shared" ca="1" si="20"/>
        <v/>
      </c>
      <c r="D39" s="70" t="str">
        <f t="shared" ca="1" si="20"/>
        <v>CORSAIR MP600 PRO XT 8 TB, SSD 031</v>
      </c>
      <c r="E39" s="70" t="str">
        <f t="shared" ca="1" si="20"/>
        <v>CORSAIR MP600 PRO XT 8 TB, SSD 031</v>
      </c>
      <c r="F39" s="70" t="str">
        <f t="shared" ca="1" si="20"/>
        <v>CORSAIR MP600 PRO XT 8 TB, SSD 031</v>
      </c>
      <c r="G39" s="70" t="str">
        <f t="shared" ca="1" si="20"/>
        <v>CORSAIR MP600 PRO XT 8 TB, SSD 031</v>
      </c>
      <c r="H39" s="70" t="str">
        <f t="shared" ca="1" si="20"/>
        <v>CORSAIR MP600 PRO XT 8 TB, SSD 031</v>
      </c>
      <c r="I39" s="70" t="str">
        <f t="shared" ca="1" si="20"/>
        <v>CORSAIR MP600 PRO XT 8 TB, SSD 031</v>
      </c>
      <c r="J39" s="70" t="str">
        <f t="shared" ca="1" si="20"/>
        <v>CORSAIR MP600 PRO XT 8 TB, SSD 031</v>
      </c>
      <c r="K39" s="70" t="str">
        <f t="shared" ca="1" si="20"/>
        <v>CORSAIR MP600 PRO XT 8 TB, SSD 031</v>
      </c>
      <c r="L39" s="70" t="str">
        <f t="shared" ca="1" si="20"/>
        <v>CORSAIR MP600 PRO XT 8 TB, SSD 031</v>
      </c>
      <c r="M39" s="70" t="str">
        <f t="shared" ca="1" si="21"/>
        <v>ST</v>
      </c>
      <c r="N39" s="70">
        <f t="shared" ca="1" si="21"/>
        <v>0.1</v>
      </c>
      <c r="O39" s="70" t="str">
        <f t="shared" ca="1" si="21"/>
        <v>KG</v>
      </c>
      <c r="P39" s="70" t="str">
        <f t="shared" ca="1" si="21"/>
        <v/>
      </c>
      <c r="Q39" s="70" t="str">
        <f t="shared" ca="1" si="21"/>
        <v/>
      </c>
      <c r="R39" s="70" t="str">
        <f t="shared" ca="1" si="21"/>
        <v/>
      </c>
      <c r="S39" s="70" t="str">
        <f t="shared" ca="1" si="21"/>
        <v/>
      </c>
      <c r="T39" s="70" t="str">
        <f t="shared" ca="1" si="21"/>
        <v/>
      </c>
      <c r="U39" s="70" t="str">
        <f t="shared" ca="1" si="21"/>
        <v/>
      </c>
      <c r="V39" s="70" t="str">
        <f t="shared" ca="1" si="21"/>
        <v>CORSAIR MP600 PRO XT000122_31</v>
      </c>
      <c r="W39" s="70" t="str">
        <f t="shared" ca="1" si="22"/>
        <v/>
      </c>
      <c r="X39" s="70" t="str">
        <f t="shared" ca="1" si="22"/>
        <v/>
      </c>
      <c r="Y39" s="70" t="str">
        <f t="shared" ca="1" si="22"/>
        <v>X</v>
      </c>
      <c r="Z39" s="71" t="str">
        <f t="shared" ca="1" si="22"/>
        <v>N</v>
      </c>
      <c r="AA39" s="70" t="str">
        <f t="shared" ca="1" si="22"/>
        <v/>
      </c>
      <c r="AB39" s="70" t="str">
        <f t="shared" ca="1" si="22"/>
        <v/>
      </c>
      <c r="AC39" s="70">
        <f t="shared" ca="1" si="22"/>
        <v>60</v>
      </c>
      <c r="AD39" s="70" t="str">
        <f t="shared" ca="1" si="22"/>
        <v>MM</v>
      </c>
      <c r="AE39" s="70">
        <f t="shared" ca="1" si="22"/>
        <v>10</v>
      </c>
      <c r="AF39" s="70">
        <f t="shared" ca="1" si="22"/>
        <v>10</v>
      </c>
      <c r="AG39" s="70">
        <f t="shared" ca="1" si="23"/>
        <v>10</v>
      </c>
      <c r="AH39" s="70">
        <f t="shared" ca="1" si="23"/>
        <v>200</v>
      </c>
      <c r="AI39" s="70" t="str">
        <f t="shared" ca="1" si="23"/>
        <v>CHF</v>
      </c>
      <c r="AJ39" s="70">
        <f t="shared" ca="1" si="23"/>
        <v>1</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f t="shared" ca="1" si="5"/>
        <v>32</v>
      </c>
      <c r="C40" s="70" t="str">
        <f t="shared" ca="1" si="20"/>
        <v/>
      </c>
      <c r="D40" s="70" t="str">
        <f t="shared" ca="1" si="20"/>
        <v>CORSAIR MP600 PRO XT 8 TB, SSD 032</v>
      </c>
      <c r="E40" s="70" t="str">
        <f t="shared" ca="1" si="20"/>
        <v>CORSAIR MP600 PRO XT 8 TB, SSD 032</v>
      </c>
      <c r="F40" s="70" t="str">
        <f t="shared" ca="1" si="20"/>
        <v>CORSAIR MP600 PRO XT 8 TB, SSD 032</v>
      </c>
      <c r="G40" s="70" t="str">
        <f t="shared" ca="1" si="20"/>
        <v>CORSAIR MP600 PRO XT 8 TB, SSD 032</v>
      </c>
      <c r="H40" s="70" t="str">
        <f t="shared" ca="1" si="20"/>
        <v>CORSAIR MP600 PRO XT 8 TB, SSD 032</v>
      </c>
      <c r="I40" s="70" t="str">
        <f t="shared" ca="1" si="20"/>
        <v>CORSAIR MP600 PRO XT 8 TB, SSD 032</v>
      </c>
      <c r="J40" s="70" t="str">
        <f t="shared" ca="1" si="20"/>
        <v>CORSAIR MP600 PRO XT 8 TB, SSD 032</v>
      </c>
      <c r="K40" s="70" t="str">
        <f t="shared" ca="1" si="20"/>
        <v>CORSAIR MP600 PRO XT 8 TB, SSD 032</v>
      </c>
      <c r="L40" s="70" t="str">
        <f t="shared" ca="1" si="20"/>
        <v>CORSAIR MP600 PRO XT 8 TB, SSD 032</v>
      </c>
      <c r="M40" s="70" t="str">
        <f t="shared" ca="1" si="21"/>
        <v>ST</v>
      </c>
      <c r="N40" s="70">
        <f t="shared" ca="1" si="21"/>
        <v>0.1</v>
      </c>
      <c r="O40" s="70" t="str">
        <f t="shared" ca="1" si="21"/>
        <v>KG</v>
      </c>
      <c r="P40" s="70" t="str">
        <f t="shared" ca="1" si="21"/>
        <v/>
      </c>
      <c r="Q40" s="70" t="str">
        <f t="shared" ca="1" si="21"/>
        <v/>
      </c>
      <c r="R40" s="70" t="str">
        <f t="shared" ca="1" si="21"/>
        <v/>
      </c>
      <c r="S40" s="70" t="str">
        <f t="shared" ca="1" si="21"/>
        <v/>
      </c>
      <c r="T40" s="70" t="str">
        <f t="shared" ca="1" si="21"/>
        <v/>
      </c>
      <c r="U40" s="70" t="str">
        <f t="shared" ca="1" si="21"/>
        <v/>
      </c>
      <c r="V40" s="70" t="str">
        <f t="shared" ca="1" si="21"/>
        <v>CORSAIR MP600 PRO XT000122_32</v>
      </c>
      <c r="W40" s="70" t="str">
        <f t="shared" ca="1" si="22"/>
        <v/>
      </c>
      <c r="X40" s="70" t="str">
        <f t="shared" ca="1" si="22"/>
        <v/>
      </c>
      <c r="Y40" s="70" t="str">
        <f t="shared" ca="1" si="22"/>
        <v>N</v>
      </c>
      <c r="Z40" s="71" t="str">
        <f t="shared" ca="1" si="22"/>
        <v>N</v>
      </c>
      <c r="AA40" s="70" t="str">
        <f t="shared" ca="1" si="22"/>
        <v/>
      </c>
      <c r="AB40" s="70" t="str">
        <f t="shared" ca="1" si="22"/>
        <v/>
      </c>
      <c r="AC40" s="70">
        <f t="shared" ca="1" si="22"/>
        <v>60</v>
      </c>
      <c r="AD40" s="70" t="str">
        <f t="shared" ca="1" si="22"/>
        <v>MM</v>
      </c>
      <c r="AE40" s="70">
        <f t="shared" ca="1" si="22"/>
        <v>10</v>
      </c>
      <c r="AF40" s="70">
        <f t="shared" ca="1" si="22"/>
        <v>10</v>
      </c>
      <c r="AG40" s="70">
        <f t="shared" ca="1" si="23"/>
        <v>10</v>
      </c>
      <c r="AH40" s="70">
        <f t="shared" ca="1" si="23"/>
        <v>200</v>
      </c>
      <c r="AI40" s="70" t="str">
        <f t="shared" ca="1" si="23"/>
        <v>CHF</v>
      </c>
      <c r="AJ40" s="70">
        <f t="shared" ca="1" si="23"/>
        <v>1</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f t="shared" ca="1" si="5"/>
        <v>33</v>
      </c>
      <c r="C41" s="70" t="str">
        <f t="shared" ca="1" si="20"/>
        <v/>
      </c>
      <c r="D41" s="70" t="str">
        <f t="shared" ca="1" si="20"/>
        <v>CORSAIR MP600 PRO XT 8 TB, SSD 033</v>
      </c>
      <c r="E41" s="70" t="str">
        <f t="shared" ca="1" si="20"/>
        <v>CORSAIR MP600 PRO XT 8 TB, SSD 033</v>
      </c>
      <c r="F41" s="70" t="str">
        <f t="shared" ca="1" si="20"/>
        <v>CORSAIR MP600 PRO XT 8 TB, SSD 033</v>
      </c>
      <c r="G41" s="70" t="str">
        <f t="shared" ca="1" si="20"/>
        <v>CORSAIR MP600 PRO XT 8 TB, SSD 033</v>
      </c>
      <c r="H41" s="70" t="str">
        <f t="shared" ca="1" si="20"/>
        <v>CORSAIR MP600 PRO XT 8 TB, SSD 033</v>
      </c>
      <c r="I41" s="70" t="str">
        <f t="shared" ca="1" si="20"/>
        <v>CORSAIR MP600 PRO XT 8 TB, SSD 033</v>
      </c>
      <c r="J41" s="70" t="str">
        <f t="shared" ca="1" si="20"/>
        <v>CORSAIR MP600 PRO XT 8 TB, SSD 033</v>
      </c>
      <c r="K41" s="70" t="str">
        <f t="shared" ca="1" si="20"/>
        <v>CORSAIR MP600 PRO XT 8 TB, SSD 033</v>
      </c>
      <c r="L41" s="70" t="str">
        <f t="shared" ca="1" si="20"/>
        <v>CORSAIR MP600 PRO XT 8 TB, SSD 033</v>
      </c>
      <c r="M41" s="70" t="str">
        <f t="shared" ca="1" si="21"/>
        <v>ST</v>
      </c>
      <c r="N41" s="70">
        <f t="shared" ca="1" si="21"/>
        <v>0.1</v>
      </c>
      <c r="O41" s="70" t="str">
        <f t="shared" ca="1" si="21"/>
        <v>KG</v>
      </c>
      <c r="P41" s="70" t="str">
        <f t="shared" ca="1" si="21"/>
        <v/>
      </c>
      <c r="Q41" s="70" t="str">
        <f t="shared" ca="1" si="21"/>
        <v/>
      </c>
      <c r="R41" s="70" t="str">
        <f t="shared" ca="1" si="21"/>
        <v/>
      </c>
      <c r="S41" s="70" t="str">
        <f t="shared" ca="1" si="21"/>
        <v/>
      </c>
      <c r="T41" s="70" t="str">
        <f t="shared" ca="1" si="21"/>
        <v/>
      </c>
      <c r="U41" s="70" t="str">
        <f t="shared" ca="1" si="21"/>
        <v/>
      </c>
      <c r="V41" s="70" t="str">
        <f t="shared" ca="1" si="21"/>
        <v>CORSAIR MP600 PRO XT000122_33</v>
      </c>
      <c r="W41" s="70" t="str">
        <f t="shared" ca="1" si="22"/>
        <v/>
      </c>
      <c r="X41" s="70" t="str">
        <f t="shared" ca="1" si="22"/>
        <v/>
      </c>
      <c r="Y41" s="70" t="str">
        <f t="shared" ca="1" si="22"/>
        <v>X</v>
      </c>
      <c r="Z41" s="71" t="str">
        <f t="shared" ca="1" si="22"/>
        <v>N</v>
      </c>
      <c r="AA41" s="70" t="str">
        <f t="shared" ca="1" si="22"/>
        <v/>
      </c>
      <c r="AB41" s="70" t="str">
        <f t="shared" ca="1" si="22"/>
        <v/>
      </c>
      <c r="AC41" s="70">
        <f t="shared" ca="1" si="22"/>
        <v>60</v>
      </c>
      <c r="AD41" s="70" t="str">
        <f t="shared" ca="1" si="22"/>
        <v>MM</v>
      </c>
      <c r="AE41" s="70">
        <f t="shared" ca="1" si="22"/>
        <v>10</v>
      </c>
      <c r="AF41" s="70">
        <f t="shared" ca="1" si="22"/>
        <v>10</v>
      </c>
      <c r="AG41" s="70">
        <f t="shared" ca="1" si="23"/>
        <v>10</v>
      </c>
      <c r="AH41" s="70">
        <f t="shared" ca="1" si="23"/>
        <v>200</v>
      </c>
      <c r="AI41" s="70" t="str">
        <f t="shared" ca="1" si="23"/>
        <v>CHF</v>
      </c>
      <c r="AJ41" s="70">
        <f t="shared" ca="1" si="23"/>
        <v>1</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f t="shared" ca="1" si="5"/>
        <v>34</v>
      </c>
      <c r="C42" s="70" t="str">
        <f t="shared" ref="C42:L51" ca="1" si="25">IF(INDIRECT("Input_Lieferant!"&amp;C$1&amp;$A42)="","",INDIRECT("Input_Lieferant!"&amp;C$1&amp;$A42))</f>
        <v/>
      </c>
      <c r="D42" s="70" t="str">
        <f t="shared" ca="1" si="25"/>
        <v>CORSAIR MP600 PRO XT 8 TB, SSD 034</v>
      </c>
      <c r="E42" s="70" t="str">
        <f t="shared" ca="1" si="25"/>
        <v>CORSAIR MP600 PRO XT 8 TB, SSD 034</v>
      </c>
      <c r="F42" s="70" t="str">
        <f t="shared" ca="1" si="25"/>
        <v>CORSAIR MP600 PRO XT 8 TB, SSD 034</v>
      </c>
      <c r="G42" s="70" t="str">
        <f t="shared" ca="1" si="25"/>
        <v>CORSAIR MP600 PRO XT 8 TB, SSD 034</v>
      </c>
      <c r="H42" s="70" t="str">
        <f t="shared" ca="1" si="25"/>
        <v>CORSAIR MP600 PRO XT 8 TB, SSD 034</v>
      </c>
      <c r="I42" s="70" t="str">
        <f t="shared" ca="1" si="25"/>
        <v>CORSAIR MP600 PRO XT 8 TB, SSD 034</v>
      </c>
      <c r="J42" s="70" t="str">
        <f t="shared" ca="1" si="25"/>
        <v>CORSAIR MP600 PRO XT 8 TB, SSD 034</v>
      </c>
      <c r="K42" s="70" t="str">
        <f t="shared" ca="1" si="25"/>
        <v>CORSAIR MP600 PRO XT 8 TB, SSD 034</v>
      </c>
      <c r="L42" s="70" t="str">
        <f t="shared" ca="1" si="25"/>
        <v>CORSAIR MP600 PRO XT 8 TB, SSD 034</v>
      </c>
      <c r="M42" s="70" t="str">
        <f t="shared" ref="M42:V51" ca="1" si="26">IF(INDIRECT("Input_Lieferant!"&amp;M$1&amp;$A42)="","",INDIRECT("Input_Lieferant!"&amp;M$1&amp;$A42))</f>
        <v>ST</v>
      </c>
      <c r="N42" s="70">
        <f t="shared" ca="1" si="26"/>
        <v>0.1</v>
      </c>
      <c r="O42" s="70" t="str">
        <f t="shared" ca="1" si="26"/>
        <v>KG</v>
      </c>
      <c r="P42" s="70" t="str">
        <f t="shared" ca="1" si="26"/>
        <v/>
      </c>
      <c r="Q42" s="70" t="str">
        <f t="shared" ca="1" si="26"/>
        <v/>
      </c>
      <c r="R42" s="70" t="str">
        <f t="shared" ca="1" si="26"/>
        <v/>
      </c>
      <c r="S42" s="70" t="str">
        <f t="shared" ca="1" si="26"/>
        <v/>
      </c>
      <c r="T42" s="70" t="str">
        <f t="shared" ca="1" si="26"/>
        <v/>
      </c>
      <c r="U42" s="70" t="str">
        <f t="shared" ca="1" si="26"/>
        <v/>
      </c>
      <c r="V42" s="70" t="str">
        <f t="shared" ca="1" si="26"/>
        <v>CORSAIR MP600 PRO XT000122_34</v>
      </c>
      <c r="W42" s="70" t="str">
        <f t="shared" ref="W42:AF51" ca="1" si="27">IF(INDIRECT("Input_Lieferant!"&amp;W$1&amp;$A42)="","",INDIRECT("Input_Lieferant!"&amp;W$1&amp;$A42))</f>
        <v/>
      </c>
      <c r="X42" s="70" t="str">
        <f t="shared" ca="1" si="27"/>
        <v/>
      </c>
      <c r="Y42" s="70" t="str">
        <f t="shared" ca="1" si="27"/>
        <v>N</v>
      </c>
      <c r="Z42" s="71" t="str">
        <f t="shared" ca="1" si="27"/>
        <v>N</v>
      </c>
      <c r="AA42" s="70" t="str">
        <f t="shared" ca="1" si="27"/>
        <v/>
      </c>
      <c r="AB42" s="70" t="str">
        <f t="shared" ca="1" si="27"/>
        <v/>
      </c>
      <c r="AC42" s="70">
        <f t="shared" ca="1" si="27"/>
        <v>60</v>
      </c>
      <c r="AD42" s="70" t="str">
        <f t="shared" ca="1" si="27"/>
        <v>MM</v>
      </c>
      <c r="AE42" s="70">
        <f t="shared" ca="1" si="27"/>
        <v>10</v>
      </c>
      <c r="AF42" s="70">
        <f t="shared" ca="1" si="27"/>
        <v>10</v>
      </c>
      <c r="AG42" s="70">
        <f t="shared" ref="AG42:AM51" ca="1" si="28">IF(INDIRECT("Input_Lieferant!"&amp;AG$1&amp;$A42)="","",INDIRECT("Input_Lieferant!"&amp;AG$1&amp;$A42))</f>
        <v>10</v>
      </c>
      <c r="AH42" s="70">
        <f t="shared" ca="1" si="28"/>
        <v>200</v>
      </c>
      <c r="AI42" s="70" t="str">
        <f t="shared" ca="1" si="28"/>
        <v>CHF</v>
      </c>
      <c r="AJ42" s="70">
        <f t="shared" ca="1" si="28"/>
        <v>1</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f t="shared" ca="1" si="5"/>
        <v>35</v>
      </c>
      <c r="C43" s="70" t="str">
        <f t="shared" ca="1" si="25"/>
        <v/>
      </c>
      <c r="D43" s="70" t="str">
        <f t="shared" ca="1" si="25"/>
        <v>CORSAIR MP600 PRO XT 8 TB, SSD 035</v>
      </c>
      <c r="E43" s="70" t="str">
        <f t="shared" ca="1" si="25"/>
        <v>CORSAIR MP600 PRO XT 8 TB, SSD 035</v>
      </c>
      <c r="F43" s="70" t="str">
        <f t="shared" ca="1" si="25"/>
        <v>CORSAIR MP600 PRO XT 8 TB, SSD 035</v>
      </c>
      <c r="G43" s="70" t="str">
        <f t="shared" ca="1" si="25"/>
        <v>CORSAIR MP600 PRO XT 8 TB, SSD 035</v>
      </c>
      <c r="H43" s="70" t="str">
        <f t="shared" ca="1" si="25"/>
        <v>CORSAIR MP600 PRO XT 8 TB, SSD 035</v>
      </c>
      <c r="I43" s="70" t="str">
        <f t="shared" ca="1" si="25"/>
        <v>CORSAIR MP600 PRO XT 8 TB, SSD 035</v>
      </c>
      <c r="J43" s="70" t="str">
        <f t="shared" ca="1" si="25"/>
        <v>CORSAIR MP600 PRO XT 8 TB, SSD 035</v>
      </c>
      <c r="K43" s="70" t="str">
        <f t="shared" ca="1" si="25"/>
        <v>CORSAIR MP600 PRO XT 8 TB, SSD 035</v>
      </c>
      <c r="L43" s="70" t="str">
        <f t="shared" ca="1" si="25"/>
        <v>CORSAIR MP600 PRO XT 8 TB, SSD 035</v>
      </c>
      <c r="M43" s="70" t="str">
        <f t="shared" ca="1" si="26"/>
        <v>ST</v>
      </c>
      <c r="N43" s="70">
        <f t="shared" ca="1" si="26"/>
        <v>0.1</v>
      </c>
      <c r="O43" s="70" t="str">
        <f t="shared" ca="1" si="26"/>
        <v>KG</v>
      </c>
      <c r="P43" s="70" t="str">
        <f t="shared" ca="1" si="26"/>
        <v/>
      </c>
      <c r="Q43" s="70" t="str">
        <f t="shared" ca="1" si="26"/>
        <v/>
      </c>
      <c r="R43" s="70" t="str">
        <f t="shared" ca="1" si="26"/>
        <v/>
      </c>
      <c r="S43" s="70" t="str">
        <f t="shared" ca="1" si="26"/>
        <v/>
      </c>
      <c r="T43" s="70" t="str">
        <f t="shared" ca="1" si="26"/>
        <v/>
      </c>
      <c r="U43" s="70" t="str">
        <f t="shared" ca="1" si="26"/>
        <v/>
      </c>
      <c r="V43" s="70" t="str">
        <f t="shared" ca="1" si="26"/>
        <v>CORSAIR MP600 PRO XT000122_35</v>
      </c>
      <c r="W43" s="70" t="str">
        <f t="shared" ca="1" si="27"/>
        <v/>
      </c>
      <c r="X43" s="70" t="str">
        <f t="shared" ca="1" si="27"/>
        <v/>
      </c>
      <c r="Y43" s="70" t="str">
        <f t="shared" ca="1" si="27"/>
        <v>X</v>
      </c>
      <c r="Z43" s="71" t="str">
        <f t="shared" ca="1" si="27"/>
        <v>N</v>
      </c>
      <c r="AA43" s="70" t="str">
        <f t="shared" ca="1" si="27"/>
        <v/>
      </c>
      <c r="AB43" s="70" t="str">
        <f t="shared" ca="1" si="27"/>
        <v/>
      </c>
      <c r="AC43" s="70">
        <f t="shared" ca="1" si="27"/>
        <v>60</v>
      </c>
      <c r="AD43" s="70" t="str">
        <f t="shared" ca="1" si="27"/>
        <v>MM</v>
      </c>
      <c r="AE43" s="70">
        <f t="shared" ca="1" si="27"/>
        <v>10</v>
      </c>
      <c r="AF43" s="70">
        <f t="shared" ca="1" si="27"/>
        <v>10</v>
      </c>
      <c r="AG43" s="70">
        <f t="shared" ca="1" si="28"/>
        <v>10</v>
      </c>
      <c r="AH43" s="70">
        <f t="shared" ca="1" si="28"/>
        <v>200</v>
      </c>
      <c r="AI43" s="70" t="str">
        <f t="shared" ca="1" si="28"/>
        <v>CHF</v>
      </c>
      <c r="AJ43" s="70">
        <f t="shared" ca="1" si="28"/>
        <v>1</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f t="shared" ca="1" si="5"/>
        <v>36</v>
      </c>
      <c r="C44" s="70" t="str">
        <f t="shared" ca="1" si="25"/>
        <v/>
      </c>
      <c r="D44" s="70" t="str">
        <f t="shared" ca="1" si="25"/>
        <v>CORSAIR MP600 PRO XT 8 TB, SSD 036</v>
      </c>
      <c r="E44" s="70" t="str">
        <f t="shared" ca="1" si="25"/>
        <v>CORSAIR MP600 PRO XT 8 TB, SSD 036</v>
      </c>
      <c r="F44" s="70" t="str">
        <f t="shared" ca="1" si="25"/>
        <v>CORSAIR MP600 PRO XT 8 TB, SSD 036</v>
      </c>
      <c r="G44" s="70" t="str">
        <f t="shared" ca="1" si="25"/>
        <v>CORSAIR MP600 PRO XT 8 TB, SSD 036</v>
      </c>
      <c r="H44" s="70" t="str">
        <f t="shared" ca="1" si="25"/>
        <v>CORSAIR MP600 PRO XT 8 TB, SSD 036</v>
      </c>
      <c r="I44" s="70" t="str">
        <f t="shared" ca="1" si="25"/>
        <v>CORSAIR MP600 PRO XT 8 TB, SSD 036</v>
      </c>
      <c r="J44" s="70" t="str">
        <f t="shared" ca="1" si="25"/>
        <v>CORSAIR MP600 PRO XT 8 TB, SSD 036</v>
      </c>
      <c r="K44" s="70" t="str">
        <f t="shared" ca="1" si="25"/>
        <v>CORSAIR MP600 PRO XT 8 TB, SSD 036</v>
      </c>
      <c r="L44" s="70" t="str">
        <f t="shared" ca="1" si="25"/>
        <v>CORSAIR MP600 PRO XT 8 TB, SSD 036</v>
      </c>
      <c r="M44" s="70" t="str">
        <f t="shared" ca="1" si="26"/>
        <v>ST</v>
      </c>
      <c r="N44" s="70">
        <f t="shared" ca="1" si="26"/>
        <v>0.1</v>
      </c>
      <c r="O44" s="70" t="str">
        <f t="shared" ca="1" si="26"/>
        <v>KG</v>
      </c>
      <c r="P44" s="70" t="str">
        <f t="shared" ca="1" si="26"/>
        <v/>
      </c>
      <c r="Q44" s="70" t="str">
        <f t="shared" ca="1" si="26"/>
        <v/>
      </c>
      <c r="R44" s="70" t="str">
        <f t="shared" ca="1" si="26"/>
        <v/>
      </c>
      <c r="S44" s="70" t="str">
        <f t="shared" ca="1" si="26"/>
        <v/>
      </c>
      <c r="T44" s="70" t="str">
        <f t="shared" ca="1" si="26"/>
        <v/>
      </c>
      <c r="U44" s="70" t="str">
        <f t="shared" ca="1" si="26"/>
        <v/>
      </c>
      <c r="V44" s="70" t="str">
        <f t="shared" ca="1" si="26"/>
        <v>CORSAIR MP600 PRO XT000122_36</v>
      </c>
      <c r="W44" s="70" t="str">
        <f t="shared" ca="1" si="27"/>
        <v/>
      </c>
      <c r="X44" s="70" t="str">
        <f t="shared" ca="1" si="27"/>
        <v/>
      </c>
      <c r="Y44" s="70" t="str">
        <f t="shared" ca="1" si="27"/>
        <v>N</v>
      </c>
      <c r="Z44" s="71" t="str">
        <f t="shared" ca="1" si="27"/>
        <v>N</v>
      </c>
      <c r="AA44" s="70" t="str">
        <f t="shared" ca="1" si="27"/>
        <v/>
      </c>
      <c r="AB44" s="70" t="str">
        <f t="shared" ca="1" si="27"/>
        <v/>
      </c>
      <c r="AC44" s="70">
        <f t="shared" ca="1" si="27"/>
        <v>60</v>
      </c>
      <c r="AD44" s="70" t="str">
        <f t="shared" ca="1" si="27"/>
        <v>MM</v>
      </c>
      <c r="AE44" s="70">
        <f t="shared" ca="1" si="27"/>
        <v>10</v>
      </c>
      <c r="AF44" s="70">
        <f t="shared" ca="1" si="27"/>
        <v>10</v>
      </c>
      <c r="AG44" s="70">
        <f t="shared" ca="1" si="28"/>
        <v>10</v>
      </c>
      <c r="AH44" s="70">
        <f t="shared" ca="1" si="28"/>
        <v>200</v>
      </c>
      <c r="AI44" s="70" t="str">
        <f t="shared" ca="1" si="28"/>
        <v>CHF</v>
      </c>
      <c r="AJ44" s="70">
        <f t="shared" ca="1" si="28"/>
        <v>1</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f t="shared" ca="1" si="5"/>
        <v>37</v>
      </c>
      <c r="C45" s="70" t="str">
        <f t="shared" ca="1" si="25"/>
        <v/>
      </c>
      <c r="D45" s="70" t="str">
        <f t="shared" ca="1" si="25"/>
        <v>CORSAIR MP600 PRO XT 8 TB, SSD 037</v>
      </c>
      <c r="E45" s="70" t="str">
        <f t="shared" ca="1" si="25"/>
        <v>CORSAIR MP600 PRO XT 8 TB, SSD 037</v>
      </c>
      <c r="F45" s="70" t="str">
        <f t="shared" ca="1" si="25"/>
        <v>CORSAIR MP600 PRO XT 8 TB, SSD 037</v>
      </c>
      <c r="G45" s="70" t="str">
        <f t="shared" ca="1" si="25"/>
        <v>CORSAIR MP600 PRO XT 8 TB, SSD 037</v>
      </c>
      <c r="H45" s="70" t="str">
        <f t="shared" ca="1" si="25"/>
        <v>CORSAIR MP600 PRO XT 8 TB, SSD 037</v>
      </c>
      <c r="I45" s="70" t="str">
        <f t="shared" ca="1" si="25"/>
        <v>CORSAIR MP600 PRO XT 8 TB, SSD 037</v>
      </c>
      <c r="J45" s="70" t="str">
        <f t="shared" ca="1" si="25"/>
        <v>CORSAIR MP600 PRO XT 8 TB, SSD 037</v>
      </c>
      <c r="K45" s="70" t="str">
        <f t="shared" ca="1" si="25"/>
        <v>CORSAIR MP600 PRO XT 8 TB, SSD 037</v>
      </c>
      <c r="L45" s="70" t="str">
        <f t="shared" ca="1" si="25"/>
        <v>CORSAIR MP600 PRO XT 8 TB, SSD 037</v>
      </c>
      <c r="M45" s="70" t="str">
        <f t="shared" ca="1" si="26"/>
        <v>ST</v>
      </c>
      <c r="N45" s="70">
        <f t="shared" ca="1" si="26"/>
        <v>0.1</v>
      </c>
      <c r="O45" s="70" t="str">
        <f t="shared" ca="1" si="26"/>
        <v>KG</v>
      </c>
      <c r="P45" s="70" t="str">
        <f t="shared" ca="1" si="26"/>
        <v/>
      </c>
      <c r="Q45" s="70" t="str">
        <f t="shared" ca="1" si="26"/>
        <v/>
      </c>
      <c r="R45" s="70" t="str">
        <f t="shared" ca="1" si="26"/>
        <v/>
      </c>
      <c r="S45" s="70" t="str">
        <f t="shared" ca="1" si="26"/>
        <v/>
      </c>
      <c r="T45" s="70" t="str">
        <f t="shared" ca="1" si="26"/>
        <v/>
      </c>
      <c r="U45" s="70" t="str">
        <f t="shared" ca="1" si="26"/>
        <v/>
      </c>
      <c r="V45" s="70" t="str">
        <f t="shared" ca="1" si="26"/>
        <v>CORSAIR MP600 PRO XT000122_37</v>
      </c>
      <c r="W45" s="70" t="str">
        <f t="shared" ca="1" si="27"/>
        <v/>
      </c>
      <c r="X45" s="70" t="str">
        <f t="shared" ca="1" si="27"/>
        <v/>
      </c>
      <c r="Y45" s="70" t="str">
        <f t="shared" ca="1" si="27"/>
        <v>X</v>
      </c>
      <c r="Z45" s="71" t="str">
        <f t="shared" ca="1" si="27"/>
        <v>N</v>
      </c>
      <c r="AA45" s="70" t="str">
        <f t="shared" ca="1" si="27"/>
        <v/>
      </c>
      <c r="AB45" s="70" t="str">
        <f t="shared" ca="1" si="27"/>
        <v/>
      </c>
      <c r="AC45" s="70">
        <f t="shared" ca="1" si="27"/>
        <v>60</v>
      </c>
      <c r="AD45" s="70" t="str">
        <f t="shared" ca="1" si="27"/>
        <v>MM</v>
      </c>
      <c r="AE45" s="70">
        <f t="shared" ca="1" si="27"/>
        <v>10</v>
      </c>
      <c r="AF45" s="70">
        <f t="shared" ca="1" si="27"/>
        <v>10</v>
      </c>
      <c r="AG45" s="70">
        <f t="shared" ca="1" si="28"/>
        <v>10</v>
      </c>
      <c r="AH45" s="70">
        <f t="shared" ca="1" si="28"/>
        <v>200</v>
      </c>
      <c r="AI45" s="70" t="str">
        <f t="shared" ca="1" si="28"/>
        <v>CHF</v>
      </c>
      <c r="AJ45" s="70">
        <f t="shared" ca="1" si="28"/>
        <v>1</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f t="shared" ca="1" si="5"/>
        <v>38</v>
      </c>
      <c r="C46" s="70" t="str">
        <f t="shared" ca="1" si="25"/>
        <v/>
      </c>
      <c r="D46" s="70" t="str">
        <f t="shared" ca="1" si="25"/>
        <v>CORSAIR MP600 PRO XT 8 TB, SSD 038</v>
      </c>
      <c r="E46" s="70" t="str">
        <f t="shared" ca="1" si="25"/>
        <v>CORSAIR MP600 PRO XT 8 TB, SSD 038</v>
      </c>
      <c r="F46" s="70" t="str">
        <f t="shared" ca="1" si="25"/>
        <v>CORSAIR MP600 PRO XT 8 TB, SSD 038</v>
      </c>
      <c r="G46" s="70" t="str">
        <f t="shared" ca="1" si="25"/>
        <v>CORSAIR MP600 PRO XT 8 TB, SSD 038</v>
      </c>
      <c r="H46" s="70" t="str">
        <f t="shared" ca="1" si="25"/>
        <v>CORSAIR MP600 PRO XT 8 TB, SSD 038</v>
      </c>
      <c r="I46" s="70" t="str">
        <f t="shared" ca="1" si="25"/>
        <v>CORSAIR MP600 PRO XT 8 TB, SSD 038</v>
      </c>
      <c r="J46" s="70" t="str">
        <f t="shared" ca="1" si="25"/>
        <v>CORSAIR MP600 PRO XT 8 TB, SSD 038</v>
      </c>
      <c r="K46" s="70" t="str">
        <f t="shared" ca="1" si="25"/>
        <v>CORSAIR MP600 PRO XT 8 TB, SSD 038</v>
      </c>
      <c r="L46" s="70" t="str">
        <f t="shared" ca="1" si="25"/>
        <v>CORSAIR MP600 PRO XT 8 TB, SSD 038</v>
      </c>
      <c r="M46" s="70" t="str">
        <f t="shared" ca="1" si="26"/>
        <v>ST</v>
      </c>
      <c r="N46" s="70">
        <f t="shared" ca="1" si="26"/>
        <v>0.1</v>
      </c>
      <c r="O46" s="70" t="str">
        <f t="shared" ca="1" si="26"/>
        <v>KG</v>
      </c>
      <c r="P46" s="70" t="str">
        <f t="shared" ca="1" si="26"/>
        <v/>
      </c>
      <c r="Q46" s="70" t="str">
        <f t="shared" ca="1" si="26"/>
        <v/>
      </c>
      <c r="R46" s="70" t="str">
        <f t="shared" ca="1" si="26"/>
        <v/>
      </c>
      <c r="S46" s="70" t="str">
        <f t="shared" ca="1" si="26"/>
        <v/>
      </c>
      <c r="T46" s="70" t="str">
        <f t="shared" ca="1" si="26"/>
        <v/>
      </c>
      <c r="U46" s="70" t="str">
        <f t="shared" ca="1" si="26"/>
        <v/>
      </c>
      <c r="V46" s="70" t="str">
        <f t="shared" ca="1" si="26"/>
        <v>CORSAIR MP600 PRO XT000122_38</v>
      </c>
      <c r="W46" s="70" t="str">
        <f t="shared" ca="1" si="27"/>
        <v/>
      </c>
      <c r="X46" s="70" t="str">
        <f t="shared" ca="1" si="27"/>
        <v/>
      </c>
      <c r="Y46" s="70" t="str">
        <f t="shared" ca="1" si="27"/>
        <v>N</v>
      </c>
      <c r="Z46" s="71" t="str">
        <f t="shared" ca="1" si="27"/>
        <v>N</v>
      </c>
      <c r="AA46" s="70" t="str">
        <f t="shared" ca="1" si="27"/>
        <v/>
      </c>
      <c r="AB46" s="70" t="str">
        <f t="shared" ca="1" si="27"/>
        <v/>
      </c>
      <c r="AC46" s="70">
        <f t="shared" ca="1" si="27"/>
        <v>60</v>
      </c>
      <c r="AD46" s="70" t="str">
        <f t="shared" ca="1" si="27"/>
        <v>MM</v>
      </c>
      <c r="AE46" s="70">
        <f t="shared" ca="1" si="27"/>
        <v>10</v>
      </c>
      <c r="AF46" s="70">
        <f t="shared" ca="1" si="27"/>
        <v>10</v>
      </c>
      <c r="AG46" s="70">
        <f t="shared" ca="1" si="28"/>
        <v>10</v>
      </c>
      <c r="AH46" s="70">
        <f t="shared" ca="1" si="28"/>
        <v>200</v>
      </c>
      <c r="AI46" s="70" t="str">
        <f t="shared" ca="1" si="28"/>
        <v>CHF</v>
      </c>
      <c r="AJ46" s="70">
        <f t="shared" ca="1" si="28"/>
        <v>1</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f t="shared" ca="1" si="5"/>
        <v>39</v>
      </c>
      <c r="C47" s="70" t="str">
        <f t="shared" ca="1" si="25"/>
        <v/>
      </c>
      <c r="D47" s="70" t="str">
        <f t="shared" ca="1" si="25"/>
        <v>CORSAIR MP600 PRO XT 8 TB, SSD 039</v>
      </c>
      <c r="E47" s="70" t="str">
        <f t="shared" ca="1" si="25"/>
        <v>CORSAIR MP600 PRO XT 8 TB, SSD 039</v>
      </c>
      <c r="F47" s="70" t="str">
        <f t="shared" ca="1" si="25"/>
        <v>CORSAIR MP600 PRO XT 8 TB, SSD 039</v>
      </c>
      <c r="G47" s="70" t="str">
        <f t="shared" ca="1" si="25"/>
        <v>CORSAIR MP600 PRO XT 8 TB, SSD 039</v>
      </c>
      <c r="H47" s="70" t="str">
        <f t="shared" ca="1" si="25"/>
        <v>CORSAIR MP600 PRO XT 8 TB, SSD 039</v>
      </c>
      <c r="I47" s="70" t="str">
        <f t="shared" ca="1" si="25"/>
        <v>CORSAIR MP600 PRO XT 8 TB, SSD 039</v>
      </c>
      <c r="J47" s="70" t="str">
        <f t="shared" ca="1" si="25"/>
        <v>CORSAIR MP600 PRO XT 8 TB, SSD 039</v>
      </c>
      <c r="K47" s="70" t="str">
        <f t="shared" ca="1" si="25"/>
        <v>CORSAIR MP600 PRO XT 8 TB, SSD 039</v>
      </c>
      <c r="L47" s="70" t="str">
        <f t="shared" ca="1" si="25"/>
        <v>CORSAIR MP600 PRO XT 8 TB, SSD 039</v>
      </c>
      <c r="M47" s="70" t="str">
        <f t="shared" ca="1" si="26"/>
        <v>ST</v>
      </c>
      <c r="N47" s="70">
        <f t="shared" ca="1" si="26"/>
        <v>0.1</v>
      </c>
      <c r="O47" s="70" t="str">
        <f t="shared" ca="1" si="26"/>
        <v>KG</v>
      </c>
      <c r="P47" s="70" t="str">
        <f t="shared" ca="1" si="26"/>
        <v/>
      </c>
      <c r="Q47" s="70" t="str">
        <f t="shared" ca="1" si="26"/>
        <v/>
      </c>
      <c r="R47" s="70" t="str">
        <f t="shared" ca="1" si="26"/>
        <v/>
      </c>
      <c r="S47" s="70" t="str">
        <f t="shared" ca="1" si="26"/>
        <v/>
      </c>
      <c r="T47" s="70" t="str">
        <f t="shared" ca="1" si="26"/>
        <v/>
      </c>
      <c r="U47" s="70" t="str">
        <f t="shared" ca="1" si="26"/>
        <v/>
      </c>
      <c r="V47" s="70" t="str">
        <f t="shared" ca="1" si="26"/>
        <v>CORSAIR MP600 PRO XT000122_39</v>
      </c>
      <c r="W47" s="70" t="str">
        <f t="shared" ca="1" si="27"/>
        <v/>
      </c>
      <c r="X47" s="70" t="str">
        <f t="shared" ca="1" si="27"/>
        <v/>
      </c>
      <c r="Y47" s="70" t="str">
        <f t="shared" ca="1" si="27"/>
        <v>X</v>
      </c>
      <c r="Z47" s="71" t="str">
        <f t="shared" ca="1" si="27"/>
        <v>N</v>
      </c>
      <c r="AA47" s="70" t="str">
        <f t="shared" ca="1" si="27"/>
        <v/>
      </c>
      <c r="AB47" s="70" t="str">
        <f t="shared" ca="1" si="27"/>
        <v/>
      </c>
      <c r="AC47" s="70">
        <f t="shared" ca="1" si="27"/>
        <v>60</v>
      </c>
      <c r="AD47" s="70" t="str">
        <f t="shared" ca="1" si="27"/>
        <v>MM</v>
      </c>
      <c r="AE47" s="70">
        <f t="shared" ca="1" si="27"/>
        <v>10</v>
      </c>
      <c r="AF47" s="70">
        <f t="shared" ca="1" si="27"/>
        <v>10</v>
      </c>
      <c r="AG47" s="70">
        <f t="shared" ca="1" si="28"/>
        <v>10</v>
      </c>
      <c r="AH47" s="70">
        <f t="shared" ca="1" si="28"/>
        <v>200</v>
      </c>
      <c r="AI47" s="70" t="str">
        <f t="shared" ca="1" si="28"/>
        <v>CHF</v>
      </c>
      <c r="AJ47" s="70">
        <f t="shared" ca="1" si="28"/>
        <v>1</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f t="shared" ca="1" si="5"/>
        <v>40</v>
      </c>
      <c r="C48" s="70" t="str">
        <f t="shared" ca="1" si="25"/>
        <v/>
      </c>
      <c r="D48" s="70" t="str">
        <f t="shared" ca="1" si="25"/>
        <v>CORSAIR MP600 PRO XT 8 TB, SSD 040</v>
      </c>
      <c r="E48" s="70" t="str">
        <f t="shared" ca="1" si="25"/>
        <v>CORSAIR MP600 PRO XT 8 TB, SSD 040</v>
      </c>
      <c r="F48" s="70" t="str">
        <f t="shared" ca="1" si="25"/>
        <v>CORSAIR MP600 PRO XT 8 TB, SSD 040</v>
      </c>
      <c r="G48" s="70" t="str">
        <f t="shared" ca="1" si="25"/>
        <v>CORSAIR MP600 PRO XT 8 TB, SSD 040</v>
      </c>
      <c r="H48" s="70" t="str">
        <f t="shared" ca="1" si="25"/>
        <v>CORSAIR MP600 PRO XT 8 TB, SSD 040</v>
      </c>
      <c r="I48" s="70" t="str">
        <f t="shared" ca="1" si="25"/>
        <v>CORSAIR MP600 PRO XT 8 TB, SSD 040</v>
      </c>
      <c r="J48" s="70" t="str">
        <f t="shared" ca="1" si="25"/>
        <v>CORSAIR MP600 PRO XT 8 TB, SSD 040</v>
      </c>
      <c r="K48" s="70" t="str">
        <f t="shared" ca="1" si="25"/>
        <v>CORSAIR MP600 PRO XT 8 TB, SSD 040</v>
      </c>
      <c r="L48" s="70" t="str">
        <f t="shared" ca="1" si="25"/>
        <v>CORSAIR MP600 PRO XT 8 TB, SSD 040</v>
      </c>
      <c r="M48" s="70" t="str">
        <f t="shared" ca="1" si="26"/>
        <v>ST</v>
      </c>
      <c r="N48" s="70">
        <f t="shared" ca="1" si="26"/>
        <v>0.1</v>
      </c>
      <c r="O48" s="70" t="str">
        <f t="shared" ca="1" si="26"/>
        <v>KG</v>
      </c>
      <c r="P48" s="70" t="str">
        <f t="shared" ca="1" si="26"/>
        <v/>
      </c>
      <c r="Q48" s="70" t="str">
        <f t="shared" ca="1" si="26"/>
        <v/>
      </c>
      <c r="R48" s="70" t="str">
        <f t="shared" ca="1" si="26"/>
        <v/>
      </c>
      <c r="S48" s="70" t="str">
        <f t="shared" ca="1" si="26"/>
        <v/>
      </c>
      <c r="T48" s="70" t="str">
        <f t="shared" ca="1" si="26"/>
        <v/>
      </c>
      <c r="U48" s="70" t="str">
        <f t="shared" ca="1" si="26"/>
        <v/>
      </c>
      <c r="V48" s="70" t="str">
        <f t="shared" ca="1" si="26"/>
        <v>CORSAIR MP600 PRO XT000122_40</v>
      </c>
      <c r="W48" s="70" t="str">
        <f t="shared" ca="1" si="27"/>
        <v/>
      </c>
      <c r="X48" s="70" t="str">
        <f t="shared" ca="1" si="27"/>
        <v/>
      </c>
      <c r="Y48" s="70" t="str">
        <f t="shared" ca="1" si="27"/>
        <v>N</v>
      </c>
      <c r="Z48" s="71" t="str">
        <f t="shared" ca="1" si="27"/>
        <v>N</v>
      </c>
      <c r="AA48" s="70" t="str">
        <f t="shared" ca="1" si="27"/>
        <v/>
      </c>
      <c r="AB48" s="70" t="str">
        <f t="shared" ca="1" si="27"/>
        <v/>
      </c>
      <c r="AC48" s="70">
        <f t="shared" ca="1" si="27"/>
        <v>60</v>
      </c>
      <c r="AD48" s="70" t="str">
        <f t="shared" ca="1" si="27"/>
        <v>MM</v>
      </c>
      <c r="AE48" s="70">
        <f t="shared" ca="1" si="27"/>
        <v>10</v>
      </c>
      <c r="AF48" s="70">
        <f t="shared" ca="1" si="27"/>
        <v>10</v>
      </c>
      <c r="AG48" s="70">
        <f t="shared" ca="1" si="28"/>
        <v>10</v>
      </c>
      <c r="AH48" s="70">
        <f t="shared" ca="1" si="28"/>
        <v>200</v>
      </c>
      <c r="AI48" s="70" t="str">
        <f t="shared" ca="1" si="28"/>
        <v>CHF</v>
      </c>
      <c r="AJ48" s="70">
        <f t="shared" ca="1" si="28"/>
        <v>1</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f t="shared" ca="1" si="5"/>
        <v>41</v>
      </c>
      <c r="C49" s="70" t="str">
        <f t="shared" ca="1" si="25"/>
        <v/>
      </c>
      <c r="D49" s="70" t="str">
        <f t="shared" ca="1" si="25"/>
        <v>CORSAIR MP600 PRO XT 8 TB, SSD 041</v>
      </c>
      <c r="E49" s="70" t="str">
        <f t="shared" ca="1" si="25"/>
        <v>CORSAIR MP600 PRO XT 8 TB, SSD 041</v>
      </c>
      <c r="F49" s="70" t="str">
        <f t="shared" ca="1" si="25"/>
        <v>CORSAIR MP600 PRO XT 8 TB, SSD 041</v>
      </c>
      <c r="G49" s="70" t="str">
        <f t="shared" ca="1" si="25"/>
        <v>CORSAIR MP600 PRO XT 8 TB, SSD 041</v>
      </c>
      <c r="H49" s="70" t="str">
        <f t="shared" ca="1" si="25"/>
        <v>CORSAIR MP600 PRO XT 8 TB, SSD 041</v>
      </c>
      <c r="I49" s="70" t="str">
        <f t="shared" ca="1" si="25"/>
        <v>CORSAIR MP600 PRO XT 8 TB, SSD 041</v>
      </c>
      <c r="J49" s="70" t="str">
        <f t="shared" ca="1" si="25"/>
        <v>CORSAIR MP600 PRO XT 8 TB, SSD 041</v>
      </c>
      <c r="K49" s="70" t="str">
        <f t="shared" ca="1" si="25"/>
        <v>CORSAIR MP600 PRO XT 8 TB, SSD 041</v>
      </c>
      <c r="L49" s="70" t="str">
        <f t="shared" ca="1" si="25"/>
        <v>CORSAIR MP600 PRO XT 8 TB, SSD 041</v>
      </c>
      <c r="M49" s="70" t="str">
        <f t="shared" ca="1" si="26"/>
        <v>ST</v>
      </c>
      <c r="N49" s="70">
        <f t="shared" ca="1" si="26"/>
        <v>0.1</v>
      </c>
      <c r="O49" s="70" t="str">
        <f t="shared" ca="1" si="26"/>
        <v>KG</v>
      </c>
      <c r="P49" s="70" t="str">
        <f t="shared" ca="1" si="26"/>
        <v/>
      </c>
      <c r="Q49" s="70" t="str">
        <f t="shared" ca="1" si="26"/>
        <v/>
      </c>
      <c r="R49" s="70" t="str">
        <f t="shared" ca="1" si="26"/>
        <v/>
      </c>
      <c r="S49" s="70" t="str">
        <f t="shared" ca="1" si="26"/>
        <v/>
      </c>
      <c r="T49" s="70" t="str">
        <f t="shared" ca="1" si="26"/>
        <v/>
      </c>
      <c r="U49" s="70" t="str">
        <f t="shared" ca="1" si="26"/>
        <v/>
      </c>
      <c r="V49" s="70" t="str">
        <f t="shared" ca="1" si="26"/>
        <v>CORSAIR MP600 PRO XT000122_41</v>
      </c>
      <c r="W49" s="70" t="str">
        <f t="shared" ca="1" si="27"/>
        <v/>
      </c>
      <c r="X49" s="70" t="str">
        <f t="shared" ca="1" si="27"/>
        <v/>
      </c>
      <c r="Y49" s="70" t="str">
        <f t="shared" ca="1" si="27"/>
        <v>X</v>
      </c>
      <c r="Z49" s="71" t="str">
        <f t="shared" ca="1" si="27"/>
        <v>N</v>
      </c>
      <c r="AA49" s="70" t="str">
        <f t="shared" ca="1" si="27"/>
        <v/>
      </c>
      <c r="AB49" s="70" t="str">
        <f t="shared" ca="1" si="27"/>
        <v/>
      </c>
      <c r="AC49" s="70">
        <f t="shared" ca="1" si="27"/>
        <v>60</v>
      </c>
      <c r="AD49" s="70" t="str">
        <f t="shared" ca="1" si="27"/>
        <v>MM</v>
      </c>
      <c r="AE49" s="70">
        <f t="shared" ca="1" si="27"/>
        <v>10</v>
      </c>
      <c r="AF49" s="70">
        <f t="shared" ca="1" si="27"/>
        <v>10</v>
      </c>
      <c r="AG49" s="70">
        <f t="shared" ca="1" si="28"/>
        <v>10</v>
      </c>
      <c r="AH49" s="70">
        <f t="shared" ca="1" si="28"/>
        <v>200</v>
      </c>
      <c r="AI49" s="70" t="str">
        <f t="shared" ca="1" si="28"/>
        <v>CHF</v>
      </c>
      <c r="AJ49" s="70">
        <f t="shared" ca="1" si="28"/>
        <v>1</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f t="shared" ca="1" si="5"/>
        <v>42</v>
      </c>
      <c r="C50" s="70" t="str">
        <f t="shared" ca="1" si="25"/>
        <v/>
      </c>
      <c r="D50" s="70" t="str">
        <f t="shared" ca="1" si="25"/>
        <v>CORSAIR MP600 PRO XT 8 TB, SSD 042</v>
      </c>
      <c r="E50" s="70" t="str">
        <f t="shared" ca="1" si="25"/>
        <v>CORSAIR MP600 PRO XT 8 TB, SSD 042</v>
      </c>
      <c r="F50" s="70" t="str">
        <f t="shared" ca="1" si="25"/>
        <v>CORSAIR MP600 PRO XT 8 TB, SSD 042</v>
      </c>
      <c r="G50" s="70" t="str">
        <f t="shared" ca="1" si="25"/>
        <v>CORSAIR MP600 PRO XT 8 TB, SSD 042</v>
      </c>
      <c r="H50" s="70" t="str">
        <f t="shared" ca="1" si="25"/>
        <v>CORSAIR MP600 PRO XT 8 TB, SSD 042</v>
      </c>
      <c r="I50" s="70" t="str">
        <f t="shared" ca="1" si="25"/>
        <v>CORSAIR MP600 PRO XT 8 TB, SSD 042</v>
      </c>
      <c r="J50" s="70" t="str">
        <f t="shared" ca="1" si="25"/>
        <v>CORSAIR MP600 PRO XT 8 TB, SSD 042</v>
      </c>
      <c r="K50" s="70" t="str">
        <f t="shared" ca="1" si="25"/>
        <v>CORSAIR MP600 PRO XT 8 TB, SSD 042</v>
      </c>
      <c r="L50" s="70" t="str">
        <f t="shared" ca="1" si="25"/>
        <v>CORSAIR MP600 PRO XT 8 TB, SSD 042</v>
      </c>
      <c r="M50" s="70" t="str">
        <f t="shared" ca="1" si="26"/>
        <v>ST</v>
      </c>
      <c r="N50" s="70">
        <f t="shared" ca="1" si="26"/>
        <v>0.1</v>
      </c>
      <c r="O50" s="70" t="str">
        <f t="shared" ca="1" si="26"/>
        <v>KG</v>
      </c>
      <c r="P50" s="70" t="str">
        <f t="shared" ca="1" si="26"/>
        <v/>
      </c>
      <c r="Q50" s="70" t="str">
        <f t="shared" ca="1" si="26"/>
        <v/>
      </c>
      <c r="R50" s="70" t="str">
        <f t="shared" ca="1" si="26"/>
        <v/>
      </c>
      <c r="S50" s="70" t="str">
        <f t="shared" ca="1" si="26"/>
        <v/>
      </c>
      <c r="T50" s="70" t="str">
        <f t="shared" ca="1" si="26"/>
        <v/>
      </c>
      <c r="U50" s="70" t="str">
        <f t="shared" ca="1" si="26"/>
        <v/>
      </c>
      <c r="V50" s="70" t="str">
        <f t="shared" ca="1" si="26"/>
        <v>CORSAIR MP600 PRO XT000122_42</v>
      </c>
      <c r="W50" s="70" t="str">
        <f t="shared" ca="1" si="27"/>
        <v/>
      </c>
      <c r="X50" s="70" t="str">
        <f t="shared" ca="1" si="27"/>
        <v/>
      </c>
      <c r="Y50" s="70" t="str">
        <f t="shared" ca="1" si="27"/>
        <v>N</v>
      </c>
      <c r="Z50" s="71" t="str">
        <f t="shared" ca="1" si="27"/>
        <v>N</v>
      </c>
      <c r="AA50" s="70" t="str">
        <f t="shared" ca="1" si="27"/>
        <v/>
      </c>
      <c r="AB50" s="70" t="str">
        <f t="shared" ca="1" si="27"/>
        <v/>
      </c>
      <c r="AC50" s="70">
        <f t="shared" ca="1" si="27"/>
        <v>60</v>
      </c>
      <c r="AD50" s="70" t="str">
        <f t="shared" ca="1" si="27"/>
        <v>MM</v>
      </c>
      <c r="AE50" s="70">
        <f t="shared" ca="1" si="27"/>
        <v>10</v>
      </c>
      <c r="AF50" s="70">
        <f t="shared" ca="1" si="27"/>
        <v>10</v>
      </c>
      <c r="AG50" s="70">
        <f t="shared" ca="1" si="28"/>
        <v>10</v>
      </c>
      <c r="AH50" s="70">
        <f t="shared" ca="1" si="28"/>
        <v>200</v>
      </c>
      <c r="AI50" s="70" t="str">
        <f t="shared" ca="1" si="28"/>
        <v>CHF</v>
      </c>
      <c r="AJ50" s="70">
        <f t="shared" ca="1" si="28"/>
        <v>1</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f t="shared" ca="1" si="5"/>
        <v>43</v>
      </c>
      <c r="C51" s="70" t="str">
        <f t="shared" ca="1" si="25"/>
        <v/>
      </c>
      <c r="D51" s="70" t="str">
        <f t="shared" ca="1" si="25"/>
        <v>CORSAIR MP600 PRO XT 8 TB, SSD 043</v>
      </c>
      <c r="E51" s="70" t="str">
        <f t="shared" ca="1" si="25"/>
        <v>CORSAIR MP600 PRO XT 8 TB, SSD 043</v>
      </c>
      <c r="F51" s="70" t="str">
        <f t="shared" ca="1" si="25"/>
        <v>CORSAIR MP600 PRO XT 8 TB, SSD 043</v>
      </c>
      <c r="G51" s="70" t="str">
        <f t="shared" ca="1" si="25"/>
        <v>CORSAIR MP600 PRO XT 8 TB, SSD 043</v>
      </c>
      <c r="H51" s="70" t="str">
        <f t="shared" ca="1" si="25"/>
        <v>CORSAIR MP600 PRO XT 8 TB, SSD 043</v>
      </c>
      <c r="I51" s="70" t="str">
        <f t="shared" ca="1" si="25"/>
        <v>CORSAIR MP600 PRO XT 8 TB, SSD 043</v>
      </c>
      <c r="J51" s="70" t="str">
        <f t="shared" ca="1" si="25"/>
        <v>CORSAIR MP600 PRO XT 8 TB, SSD 043</v>
      </c>
      <c r="K51" s="70" t="str">
        <f t="shared" ca="1" si="25"/>
        <v>CORSAIR MP600 PRO XT 8 TB, SSD 043</v>
      </c>
      <c r="L51" s="70" t="str">
        <f t="shared" ca="1" si="25"/>
        <v>CORSAIR MP600 PRO XT 8 TB, SSD 043</v>
      </c>
      <c r="M51" s="70" t="str">
        <f t="shared" ca="1" si="26"/>
        <v>ST</v>
      </c>
      <c r="N51" s="70">
        <f t="shared" ca="1" si="26"/>
        <v>0.1</v>
      </c>
      <c r="O51" s="70" t="str">
        <f t="shared" ca="1" si="26"/>
        <v>KG</v>
      </c>
      <c r="P51" s="70" t="str">
        <f t="shared" ca="1" si="26"/>
        <v/>
      </c>
      <c r="Q51" s="70" t="str">
        <f t="shared" ca="1" si="26"/>
        <v/>
      </c>
      <c r="R51" s="70" t="str">
        <f t="shared" ca="1" si="26"/>
        <v/>
      </c>
      <c r="S51" s="70" t="str">
        <f t="shared" ca="1" si="26"/>
        <v/>
      </c>
      <c r="T51" s="70" t="str">
        <f t="shared" ca="1" si="26"/>
        <v/>
      </c>
      <c r="U51" s="70" t="str">
        <f t="shared" ca="1" si="26"/>
        <v/>
      </c>
      <c r="V51" s="70" t="str">
        <f t="shared" ca="1" si="26"/>
        <v>CORSAIR MP600 PRO XT000122_43</v>
      </c>
      <c r="W51" s="70" t="str">
        <f t="shared" ca="1" si="27"/>
        <v/>
      </c>
      <c r="X51" s="70" t="str">
        <f t="shared" ca="1" si="27"/>
        <v/>
      </c>
      <c r="Y51" s="70" t="str">
        <f t="shared" ca="1" si="27"/>
        <v>X</v>
      </c>
      <c r="Z51" s="71" t="str">
        <f t="shared" ca="1" si="27"/>
        <v>N</v>
      </c>
      <c r="AA51" s="70" t="str">
        <f t="shared" ca="1" si="27"/>
        <v/>
      </c>
      <c r="AB51" s="70" t="str">
        <f t="shared" ca="1" si="27"/>
        <v/>
      </c>
      <c r="AC51" s="70">
        <f t="shared" ca="1" si="27"/>
        <v>60</v>
      </c>
      <c r="AD51" s="70" t="str">
        <f t="shared" ca="1" si="27"/>
        <v>MM</v>
      </c>
      <c r="AE51" s="70">
        <f t="shared" ca="1" si="27"/>
        <v>10</v>
      </c>
      <c r="AF51" s="70">
        <f t="shared" ca="1" si="27"/>
        <v>10</v>
      </c>
      <c r="AG51" s="70">
        <f t="shared" ca="1" si="28"/>
        <v>10</v>
      </c>
      <c r="AH51" s="70">
        <f t="shared" ca="1" si="28"/>
        <v>200</v>
      </c>
      <c r="AI51" s="70" t="str">
        <f t="shared" ca="1" si="28"/>
        <v>CHF</v>
      </c>
      <c r="AJ51" s="70">
        <f t="shared" ca="1" si="28"/>
        <v>1</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f t="shared" ca="1" si="5"/>
        <v>44</v>
      </c>
      <c r="C52" s="70" t="str">
        <f t="shared" ref="C52:L61" ca="1" si="30">IF(INDIRECT("Input_Lieferant!"&amp;C$1&amp;$A52)="","",INDIRECT("Input_Lieferant!"&amp;C$1&amp;$A52))</f>
        <v/>
      </c>
      <c r="D52" s="70" t="str">
        <f t="shared" ca="1" si="30"/>
        <v>CORSAIR MP600 PRO XT 8 TB, SSD 044</v>
      </c>
      <c r="E52" s="70" t="str">
        <f t="shared" ca="1" si="30"/>
        <v>CORSAIR MP600 PRO XT 8 TB, SSD 044</v>
      </c>
      <c r="F52" s="70" t="str">
        <f t="shared" ca="1" si="30"/>
        <v>CORSAIR MP600 PRO XT 8 TB, SSD 044</v>
      </c>
      <c r="G52" s="70" t="str">
        <f t="shared" ca="1" si="30"/>
        <v>CORSAIR MP600 PRO XT 8 TB, SSD 044</v>
      </c>
      <c r="H52" s="70" t="str">
        <f t="shared" ca="1" si="30"/>
        <v>CORSAIR MP600 PRO XT 8 TB, SSD 044</v>
      </c>
      <c r="I52" s="70" t="str">
        <f t="shared" ca="1" si="30"/>
        <v>CORSAIR MP600 PRO XT 8 TB, SSD 044</v>
      </c>
      <c r="J52" s="70" t="str">
        <f t="shared" ca="1" si="30"/>
        <v>CORSAIR MP600 PRO XT 8 TB, SSD 044</v>
      </c>
      <c r="K52" s="70" t="str">
        <f t="shared" ca="1" si="30"/>
        <v>CORSAIR MP600 PRO XT 8 TB, SSD 044</v>
      </c>
      <c r="L52" s="70" t="str">
        <f t="shared" ca="1" si="30"/>
        <v>CORSAIR MP600 PRO XT 8 TB, SSD 044</v>
      </c>
      <c r="M52" s="70" t="str">
        <f t="shared" ref="M52:V61" ca="1" si="31">IF(INDIRECT("Input_Lieferant!"&amp;M$1&amp;$A52)="","",INDIRECT("Input_Lieferant!"&amp;M$1&amp;$A52))</f>
        <v>ST</v>
      </c>
      <c r="N52" s="70">
        <f t="shared" ca="1" si="31"/>
        <v>0.1</v>
      </c>
      <c r="O52" s="70" t="str">
        <f t="shared" ca="1" si="31"/>
        <v>KG</v>
      </c>
      <c r="P52" s="70" t="str">
        <f t="shared" ca="1" si="31"/>
        <v/>
      </c>
      <c r="Q52" s="70" t="str">
        <f t="shared" ca="1" si="31"/>
        <v/>
      </c>
      <c r="R52" s="70" t="str">
        <f t="shared" ca="1" si="31"/>
        <v/>
      </c>
      <c r="S52" s="70" t="str">
        <f t="shared" ca="1" si="31"/>
        <v/>
      </c>
      <c r="T52" s="70" t="str">
        <f t="shared" ca="1" si="31"/>
        <v/>
      </c>
      <c r="U52" s="70" t="str">
        <f t="shared" ca="1" si="31"/>
        <v/>
      </c>
      <c r="V52" s="70" t="str">
        <f t="shared" ca="1" si="31"/>
        <v>CORSAIR MP600 PRO XT000122_44</v>
      </c>
      <c r="W52" s="70" t="str">
        <f t="shared" ref="W52:AF61" ca="1" si="32">IF(INDIRECT("Input_Lieferant!"&amp;W$1&amp;$A52)="","",INDIRECT("Input_Lieferant!"&amp;W$1&amp;$A52))</f>
        <v/>
      </c>
      <c r="X52" s="70" t="str">
        <f t="shared" ca="1" si="32"/>
        <v/>
      </c>
      <c r="Y52" s="70" t="str">
        <f t="shared" ca="1" si="32"/>
        <v>N</v>
      </c>
      <c r="Z52" s="71" t="str">
        <f t="shared" ca="1" si="32"/>
        <v>N</v>
      </c>
      <c r="AA52" s="70" t="str">
        <f t="shared" ca="1" si="32"/>
        <v/>
      </c>
      <c r="AB52" s="70" t="str">
        <f t="shared" ca="1" si="32"/>
        <v/>
      </c>
      <c r="AC52" s="70">
        <f t="shared" ca="1" si="32"/>
        <v>60</v>
      </c>
      <c r="AD52" s="70" t="str">
        <f t="shared" ca="1" si="32"/>
        <v>MM</v>
      </c>
      <c r="AE52" s="70">
        <f t="shared" ca="1" si="32"/>
        <v>10</v>
      </c>
      <c r="AF52" s="70">
        <f t="shared" ca="1" si="32"/>
        <v>10</v>
      </c>
      <c r="AG52" s="70">
        <f t="shared" ref="AG52:AM61" ca="1" si="33">IF(INDIRECT("Input_Lieferant!"&amp;AG$1&amp;$A52)="","",INDIRECT("Input_Lieferant!"&amp;AG$1&amp;$A52))</f>
        <v>10</v>
      </c>
      <c r="AH52" s="70">
        <f t="shared" ca="1" si="33"/>
        <v>200</v>
      </c>
      <c r="AI52" s="70" t="str">
        <f t="shared" ca="1" si="33"/>
        <v>CHF</v>
      </c>
      <c r="AJ52" s="70">
        <f t="shared" ca="1" si="33"/>
        <v>1</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f t="shared" ca="1" si="5"/>
        <v>45</v>
      </c>
      <c r="C53" s="70" t="str">
        <f t="shared" ca="1" si="30"/>
        <v/>
      </c>
      <c r="D53" s="70" t="str">
        <f t="shared" ca="1" si="30"/>
        <v>CORSAIR MP600 PRO XT 8 TB, SSD 045</v>
      </c>
      <c r="E53" s="70" t="str">
        <f t="shared" ca="1" si="30"/>
        <v>CORSAIR MP600 PRO XT 8 TB, SSD 045</v>
      </c>
      <c r="F53" s="70" t="str">
        <f t="shared" ca="1" si="30"/>
        <v>CORSAIR MP600 PRO XT 8 TB, SSD 045</v>
      </c>
      <c r="G53" s="70" t="str">
        <f t="shared" ca="1" si="30"/>
        <v>CORSAIR MP600 PRO XT 8 TB, SSD 045</v>
      </c>
      <c r="H53" s="70" t="str">
        <f t="shared" ca="1" si="30"/>
        <v>CORSAIR MP600 PRO XT 8 TB, SSD 045</v>
      </c>
      <c r="I53" s="70" t="str">
        <f t="shared" ca="1" si="30"/>
        <v>CORSAIR MP600 PRO XT 8 TB, SSD 045</v>
      </c>
      <c r="J53" s="70" t="str">
        <f t="shared" ca="1" si="30"/>
        <v>CORSAIR MP600 PRO XT 8 TB, SSD 045</v>
      </c>
      <c r="K53" s="70" t="str">
        <f t="shared" ca="1" si="30"/>
        <v>CORSAIR MP600 PRO XT 8 TB, SSD 045</v>
      </c>
      <c r="L53" s="70" t="str">
        <f t="shared" ca="1" si="30"/>
        <v>CORSAIR MP600 PRO XT 8 TB, SSD 045</v>
      </c>
      <c r="M53" s="70" t="str">
        <f t="shared" ca="1" si="31"/>
        <v>ST</v>
      </c>
      <c r="N53" s="70">
        <f t="shared" ca="1" si="31"/>
        <v>0.1</v>
      </c>
      <c r="O53" s="70" t="str">
        <f t="shared" ca="1" si="31"/>
        <v>KG</v>
      </c>
      <c r="P53" s="70" t="str">
        <f t="shared" ca="1" si="31"/>
        <v/>
      </c>
      <c r="Q53" s="70" t="str">
        <f t="shared" ca="1" si="31"/>
        <v/>
      </c>
      <c r="R53" s="70" t="str">
        <f t="shared" ca="1" si="31"/>
        <v/>
      </c>
      <c r="S53" s="70" t="str">
        <f t="shared" ca="1" si="31"/>
        <v/>
      </c>
      <c r="T53" s="70" t="str">
        <f t="shared" ca="1" si="31"/>
        <v/>
      </c>
      <c r="U53" s="70" t="str">
        <f t="shared" ca="1" si="31"/>
        <v/>
      </c>
      <c r="V53" s="70" t="str">
        <f t="shared" ca="1" si="31"/>
        <v>CORSAIR MP600 PRO XT000122_45</v>
      </c>
      <c r="W53" s="70" t="str">
        <f t="shared" ca="1" si="32"/>
        <v/>
      </c>
      <c r="X53" s="70" t="str">
        <f t="shared" ca="1" si="32"/>
        <v/>
      </c>
      <c r="Y53" s="70" t="str">
        <f t="shared" ca="1" si="32"/>
        <v>X</v>
      </c>
      <c r="Z53" s="71" t="str">
        <f t="shared" ca="1" si="32"/>
        <v>N</v>
      </c>
      <c r="AA53" s="70" t="str">
        <f t="shared" ca="1" si="32"/>
        <v/>
      </c>
      <c r="AB53" s="70" t="str">
        <f t="shared" ca="1" si="32"/>
        <v/>
      </c>
      <c r="AC53" s="70">
        <f t="shared" ca="1" si="32"/>
        <v>60</v>
      </c>
      <c r="AD53" s="70" t="str">
        <f t="shared" ca="1" si="32"/>
        <v>MM</v>
      </c>
      <c r="AE53" s="70">
        <f t="shared" ca="1" si="32"/>
        <v>10</v>
      </c>
      <c r="AF53" s="70">
        <f t="shared" ca="1" si="32"/>
        <v>10</v>
      </c>
      <c r="AG53" s="70">
        <f t="shared" ca="1" si="33"/>
        <v>10</v>
      </c>
      <c r="AH53" s="70">
        <f t="shared" ca="1" si="33"/>
        <v>200</v>
      </c>
      <c r="AI53" s="70" t="str">
        <f t="shared" ca="1" si="33"/>
        <v>CHF</v>
      </c>
      <c r="AJ53" s="70">
        <f t="shared" ca="1" si="33"/>
        <v>1</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f t="shared" ca="1" si="5"/>
        <v>46</v>
      </c>
      <c r="C54" s="70" t="str">
        <f t="shared" ca="1" si="30"/>
        <v/>
      </c>
      <c r="D54" s="70" t="str">
        <f t="shared" ca="1" si="30"/>
        <v>CORSAIR MP600 PRO XT 8 TB, SSD 046</v>
      </c>
      <c r="E54" s="70" t="str">
        <f t="shared" ca="1" si="30"/>
        <v>CORSAIR MP600 PRO XT 8 TB, SSD 046</v>
      </c>
      <c r="F54" s="70" t="str">
        <f t="shared" ca="1" si="30"/>
        <v>CORSAIR MP600 PRO XT 8 TB, SSD 046</v>
      </c>
      <c r="G54" s="70" t="str">
        <f t="shared" ca="1" si="30"/>
        <v>CORSAIR MP600 PRO XT 8 TB, SSD 046</v>
      </c>
      <c r="H54" s="70" t="str">
        <f t="shared" ca="1" si="30"/>
        <v>CORSAIR MP600 PRO XT 8 TB, SSD 046</v>
      </c>
      <c r="I54" s="70" t="str">
        <f t="shared" ca="1" si="30"/>
        <v>CORSAIR MP600 PRO XT 8 TB, SSD 046</v>
      </c>
      <c r="J54" s="70" t="str">
        <f t="shared" ca="1" si="30"/>
        <v>CORSAIR MP600 PRO XT 8 TB, SSD 046</v>
      </c>
      <c r="K54" s="70" t="str">
        <f t="shared" ca="1" si="30"/>
        <v>CORSAIR MP600 PRO XT 8 TB, SSD 046</v>
      </c>
      <c r="L54" s="70" t="str">
        <f t="shared" ca="1" si="30"/>
        <v>CORSAIR MP600 PRO XT 8 TB, SSD 046</v>
      </c>
      <c r="M54" s="70" t="str">
        <f t="shared" ca="1" si="31"/>
        <v>ST</v>
      </c>
      <c r="N54" s="70">
        <f t="shared" ca="1" si="31"/>
        <v>0.1</v>
      </c>
      <c r="O54" s="70" t="str">
        <f t="shared" ca="1" si="31"/>
        <v>KG</v>
      </c>
      <c r="P54" s="70" t="str">
        <f t="shared" ca="1" si="31"/>
        <v/>
      </c>
      <c r="Q54" s="70" t="str">
        <f t="shared" ca="1" si="31"/>
        <v/>
      </c>
      <c r="R54" s="70" t="str">
        <f t="shared" ca="1" si="31"/>
        <v/>
      </c>
      <c r="S54" s="70" t="str">
        <f t="shared" ca="1" si="31"/>
        <v/>
      </c>
      <c r="T54" s="70" t="str">
        <f t="shared" ca="1" si="31"/>
        <v/>
      </c>
      <c r="U54" s="70" t="str">
        <f t="shared" ca="1" si="31"/>
        <v/>
      </c>
      <c r="V54" s="70" t="str">
        <f t="shared" ca="1" si="31"/>
        <v>CORSAIR MP600 PRO XT000122_46</v>
      </c>
      <c r="W54" s="70" t="str">
        <f t="shared" ca="1" si="32"/>
        <v/>
      </c>
      <c r="X54" s="70" t="str">
        <f t="shared" ca="1" si="32"/>
        <v/>
      </c>
      <c r="Y54" s="70" t="str">
        <f t="shared" ca="1" si="32"/>
        <v>N</v>
      </c>
      <c r="Z54" s="71" t="str">
        <f t="shared" ca="1" si="32"/>
        <v>N</v>
      </c>
      <c r="AA54" s="70" t="str">
        <f t="shared" ca="1" si="32"/>
        <v/>
      </c>
      <c r="AB54" s="70" t="str">
        <f t="shared" ca="1" si="32"/>
        <v/>
      </c>
      <c r="AC54" s="70">
        <f t="shared" ca="1" si="32"/>
        <v>60</v>
      </c>
      <c r="AD54" s="70" t="str">
        <f t="shared" ca="1" si="32"/>
        <v>MM</v>
      </c>
      <c r="AE54" s="70">
        <f t="shared" ca="1" si="32"/>
        <v>10</v>
      </c>
      <c r="AF54" s="70">
        <f t="shared" ca="1" si="32"/>
        <v>10</v>
      </c>
      <c r="AG54" s="70">
        <f t="shared" ca="1" si="33"/>
        <v>10</v>
      </c>
      <c r="AH54" s="70">
        <f t="shared" ca="1" si="33"/>
        <v>200</v>
      </c>
      <c r="AI54" s="70" t="str">
        <f t="shared" ca="1" si="33"/>
        <v>CHF</v>
      </c>
      <c r="AJ54" s="70">
        <f t="shared" ca="1" si="33"/>
        <v>1</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f t="shared" ca="1" si="5"/>
        <v>47</v>
      </c>
      <c r="C55" s="70" t="str">
        <f t="shared" ca="1" si="30"/>
        <v/>
      </c>
      <c r="D55" s="70" t="str">
        <f t="shared" ca="1" si="30"/>
        <v>CORSAIR MP600 PRO XT 8 TB, SSD 047</v>
      </c>
      <c r="E55" s="70" t="str">
        <f t="shared" ca="1" si="30"/>
        <v>CORSAIR MP600 PRO XT 8 TB, SSD 047</v>
      </c>
      <c r="F55" s="70" t="str">
        <f t="shared" ca="1" si="30"/>
        <v>CORSAIR MP600 PRO XT 8 TB, SSD 047</v>
      </c>
      <c r="G55" s="70" t="str">
        <f t="shared" ca="1" si="30"/>
        <v>CORSAIR MP600 PRO XT 8 TB, SSD 047</v>
      </c>
      <c r="H55" s="70" t="str">
        <f t="shared" ca="1" si="30"/>
        <v>CORSAIR MP600 PRO XT 8 TB, SSD 047</v>
      </c>
      <c r="I55" s="70" t="str">
        <f t="shared" ca="1" si="30"/>
        <v>CORSAIR MP600 PRO XT 8 TB, SSD 047</v>
      </c>
      <c r="J55" s="70" t="str">
        <f t="shared" ca="1" si="30"/>
        <v>CORSAIR MP600 PRO XT 8 TB, SSD 047</v>
      </c>
      <c r="K55" s="70" t="str">
        <f t="shared" ca="1" si="30"/>
        <v>CORSAIR MP600 PRO XT 8 TB, SSD 047</v>
      </c>
      <c r="L55" s="70" t="str">
        <f t="shared" ca="1" si="30"/>
        <v>CORSAIR MP600 PRO XT 8 TB, SSD 047</v>
      </c>
      <c r="M55" s="70" t="str">
        <f t="shared" ca="1" si="31"/>
        <v>ST</v>
      </c>
      <c r="N55" s="70">
        <f t="shared" ca="1" si="31"/>
        <v>0.1</v>
      </c>
      <c r="O55" s="70" t="str">
        <f t="shared" ca="1" si="31"/>
        <v>KG</v>
      </c>
      <c r="P55" s="70" t="str">
        <f t="shared" ca="1" si="31"/>
        <v/>
      </c>
      <c r="Q55" s="70" t="str">
        <f t="shared" ca="1" si="31"/>
        <v/>
      </c>
      <c r="R55" s="70" t="str">
        <f t="shared" ca="1" si="31"/>
        <v/>
      </c>
      <c r="S55" s="70" t="str">
        <f t="shared" ca="1" si="31"/>
        <v/>
      </c>
      <c r="T55" s="70" t="str">
        <f t="shared" ca="1" si="31"/>
        <v/>
      </c>
      <c r="U55" s="70" t="str">
        <f t="shared" ca="1" si="31"/>
        <v/>
      </c>
      <c r="V55" s="70" t="str">
        <f t="shared" ca="1" si="31"/>
        <v>CORSAIR MP600 PRO XT000122_47</v>
      </c>
      <c r="W55" s="70" t="str">
        <f t="shared" ca="1" si="32"/>
        <v/>
      </c>
      <c r="X55" s="70" t="str">
        <f t="shared" ca="1" si="32"/>
        <v/>
      </c>
      <c r="Y55" s="70" t="str">
        <f t="shared" ca="1" si="32"/>
        <v>X</v>
      </c>
      <c r="Z55" s="71" t="str">
        <f t="shared" ca="1" si="32"/>
        <v>N</v>
      </c>
      <c r="AA55" s="70" t="str">
        <f t="shared" ca="1" si="32"/>
        <v/>
      </c>
      <c r="AB55" s="70" t="str">
        <f t="shared" ca="1" si="32"/>
        <v/>
      </c>
      <c r="AC55" s="70">
        <f t="shared" ca="1" si="32"/>
        <v>60</v>
      </c>
      <c r="AD55" s="70" t="str">
        <f t="shared" ca="1" si="32"/>
        <v>MM</v>
      </c>
      <c r="AE55" s="70">
        <f t="shared" ca="1" si="32"/>
        <v>10</v>
      </c>
      <c r="AF55" s="70">
        <f t="shared" ca="1" si="32"/>
        <v>10</v>
      </c>
      <c r="AG55" s="70">
        <f t="shared" ca="1" si="33"/>
        <v>10</v>
      </c>
      <c r="AH55" s="70">
        <f t="shared" ca="1" si="33"/>
        <v>200</v>
      </c>
      <c r="AI55" s="70" t="str">
        <f t="shared" ca="1" si="33"/>
        <v>CHF</v>
      </c>
      <c r="AJ55" s="70">
        <f t="shared" ca="1" si="33"/>
        <v>1</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f t="shared" ca="1" si="5"/>
        <v>48</v>
      </c>
      <c r="C56" s="70" t="str">
        <f t="shared" ca="1" si="30"/>
        <v/>
      </c>
      <c r="D56" s="70" t="str">
        <f t="shared" ca="1" si="30"/>
        <v>CORSAIR MP600 PRO XT 8 TB, SSD 048</v>
      </c>
      <c r="E56" s="70" t="str">
        <f t="shared" ca="1" si="30"/>
        <v>CORSAIR MP600 PRO XT 8 TB, SSD 048</v>
      </c>
      <c r="F56" s="70" t="str">
        <f t="shared" ca="1" si="30"/>
        <v>CORSAIR MP600 PRO XT 8 TB, SSD 048</v>
      </c>
      <c r="G56" s="70" t="str">
        <f t="shared" ca="1" si="30"/>
        <v>CORSAIR MP600 PRO XT 8 TB, SSD 048</v>
      </c>
      <c r="H56" s="70" t="str">
        <f t="shared" ca="1" si="30"/>
        <v>CORSAIR MP600 PRO XT 8 TB, SSD 048</v>
      </c>
      <c r="I56" s="70" t="str">
        <f t="shared" ca="1" si="30"/>
        <v>CORSAIR MP600 PRO XT 8 TB, SSD 048</v>
      </c>
      <c r="J56" s="70" t="str">
        <f t="shared" ca="1" si="30"/>
        <v>CORSAIR MP600 PRO XT 8 TB, SSD 048</v>
      </c>
      <c r="K56" s="70" t="str">
        <f t="shared" ca="1" si="30"/>
        <v>CORSAIR MP600 PRO XT 8 TB, SSD 048</v>
      </c>
      <c r="L56" s="70" t="str">
        <f t="shared" ca="1" si="30"/>
        <v>CORSAIR MP600 PRO XT 8 TB, SSD 048</v>
      </c>
      <c r="M56" s="70" t="str">
        <f t="shared" ca="1" si="31"/>
        <v>ST</v>
      </c>
      <c r="N56" s="70">
        <f t="shared" ca="1" si="31"/>
        <v>0.1</v>
      </c>
      <c r="O56" s="70" t="str">
        <f t="shared" ca="1" si="31"/>
        <v>KG</v>
      </c>
      <c r="P56" s="70" t="str">
        <f t="shared" ca="1" si="31"/>
        <v/>
      </c>
      <c r="Q56" s="70" t="str">
        <f t="shared" ca="1" si="31"/>
        <v/>
      </c>
      <c r="R56" s="70" t="str">
        <f t="shared" ca="1" si="31"/>
        <v/>
      </c>
      <c r="S56" s="70" t="str">
        <f t="shared" ca="1" si="31"/>
        <v/>
      </c>
      <c r="T56" s="70" t="str">
        <f t="shared" ca="1" si="31"/>
        <v/>
      </c>
      <c r="U56" s="70" t="str">
        <f t="shared" ca="1" si="31"/>
        <v/>
      </c>
      <c r="V56" s="70" t="str">
        <f t="shared" ca="1" si="31"/>
        <v>CORSAIR MP600 PRO XT000122_48</v>
      </c>
      <c r="W56" s="70" t="str">
        <f t="shared" ca="1" si="32"/>
        <v/>
      </c>
      <c r="X56" s="70" t="str">
        <f t="shared" ca="1" si="32"/>
        <v/>
      </c>
      <c r="Y56" s="70" t="str">
        <f t="shared" ca="1" si="32"/>
        <v>N</v>
      </c>
      <c r="Z56" s="71" t="str">
        <f t="shared" ca="1" si="32"/>
        <v>N</v>
      </c>
      <c r="AA56" s="70" t="str">
        <f t="shared" ca="1" si="32"/>
        <v/>
      </c>
      <c r="AB56" s="70" t="str">
        <f t="shared" ca="1" si="32"/>
        <v/>
      </c>
      <c r="AC56" s="70">
        <f t="shared" ca="1" si="32"/>
        <v>60</v>
      </c>
      <c r="AD56" s="70" t="str">
        <f t="shared" ca="1" si="32"/>
        <v>MM</v>
      </c>
      <c r="AE56" s="70">
        <f t="shared" ca="1" si="32"/>
        <v>10</v>
      </c>
      <c r="AF56" s="70">
        <f t="shared" ca="1" si="32"/>
        <v>10</v>
      </c>
      <c r="AG56" s="70">
        <f t="shared" ca="1" si="33"/>
        <v>10</v>
      </c>
      <c r="AH56" s="70">
        <f t="shared" ca="1" si="33"/>
        <v>200</v>
      </c>
      <c r="AI56" s="70" t="str">
        <f t="shared" ca="1" si="33"/>
        <v>CHF</v>
      </c>
      <c r="AJ56" s="70">
        <f t="shared" ca="1" si="33"/>
        <v>1</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f t="shared" ca="1" si="5"/>
        <v>49</v>
      </c>
      <c r="C57" s="70" t="str">
        <f t="shared" ca="1" si="30"/>
        <v/>
      </c>
      <c r="D57" s="70" t="str">
        <f t="shared" ca="1" si="30"/>
        <v>CORSAIR MP600 PRO XT 8 TB, SSD 049</v>
      </c>
      <c r="E57" s="70" t="str">
        <f t="shared" ca="1" si="30"/>
        <v>CORSAIR MP600 PRO XT 8 TB, SSD 049</v>
      </c>
      <c r="F57" s="70" t="str">
        <f t="shared" ca="1" si="30"/>
        <v>CORSAIR MP600 PRO XT 8 TB, SSD 049</v>
      </c>
      <c r="G57" s="70" t="str">
        <f t="shared" ca="1" si="30"/>
        <v>CORSAIR MP600 PRO XT 8 TB, SSD 049</v>
      </c>
      <c r="H57" s="70" t="str">
        <f t="shared" ca="1" si="30"/>
        <v>CORSAIR MP600 PRO XT 8 TB, SSD 049</v>
      </c>
      <c r="I57" s="70" t="str">
        <f t="shared" ca="1" si="30"/>
        <v>CORSAIR MP600 PRO XT 8 TB, SSD 049</v>
      </c>
      <c r="J57" s="70" t="str">
        <f t="shared" ca="1" si="30"/>
        <v>CORSAIR MP600 PRO XT 8 TB, SSD 049</v>
      </c>
      <c r="K57" s="70" t="str">
        <f t="shared" ca="1" si="30"/>
        <v>CORSAIR MP600 PRO XT 8 TB, SSD 049</v>
      </c>
      <c r="L57" s="70" t="str">
        <f t="shared" ca="1" si="30"/>
        <v>CORSAIR MP600 PRO XT 8 TB, SSD 049</v>
      </c>
      <c r="M57" s="70" t="str">
        <f t="shared" ca="1" si="31"/>
        <v>ST</v>
      </c>
      <c r="N57" s="70">
        <f t="shared" ca="1" si="31"/>
        <v>0.1</v>
      </c>
      <c r="O57" s="70" t="str">
        <f t="shared" ca="1" si="31"/>
        <v>KG</v>
      </c>
      <c r="P57" s="70" t="str">
        <f t="shared" ca="1" si="31"/>
        <v/>
      </c>
      <c r="Q57" s="70" t="str">
        <f t="shared" ca="1" si="31"/>
        <v/>
      </c>
      <c r="R57" s="70" t="str">
        <f t="shared" ca="1" si="31"/>
        <v/>
      </c>
      <c r="S57" s="70" t="str">
        <f t="shared" ca="1" si="31"/>
        <v/>
      </c>
      <c r="T57" s="70" t="str">
        <f t="shared" ca="1" si="31"/>
        <v/>
      </c>
      <c r="U57" s="70" t="str">
        <f t="shared" ca="1" si="31"/>
        <v/>
      </c>
      <c r="V57" s="70" t="str">
        <f t="shared" ca="1" si="31"/>
        <v>CORSAIR MP600 PRO XT000122_49</v>
      </c>
      <c r="W57" s="70" t="str">
        <f t="shared" ca="1" si="32"/>
        <v/>
      </c>
      <c r="X57" s="70" t="str">
        <f t="shared" ca="1" si="32"/>
        <v/>
      </c>
      <c r="Y57" s="70" t="str">
        <f t="shared" ca="1" si="32"/>
        <v>X</v>
      </c>
      <c r="Z57" s="71" t="str">
        <f t="shared" ca="1" si="32"/>
        <v>N</v>
      </c>
      <c r="AA57" s="70" t="str">
        <f t="shared" ca="1" si="32"/>
        <v/>
      </c>
      <c r="AB57" s="70" t="str">
        <f t="shared" ca="1" si="32"/>
        <v/>
      </c>
      <c r="AC57" s="70">
        <f t="shared" ca="1" si="32"/>
        <v>60</v>
      </c>
      <c r="AD57" s="70" t="str">
        <f t="shared" ca="1" si="32"/>
        <v>MM</v>
      </c>
      <c r="AE57" s="70">
        <f t="shared" ca="1" si="32"/>
        <v>10</v>
      </c>
      <c r="AF57" s="70">
        <f t="shared" ca="1" si="32"/>
        <v>10</v>
      </c>
      <c r="AG57" s="70">
        <f t="shared" ca="1" si="33"/>
        <v>10</v>
      </c>
      <c r="AH57" s="70">
        <f t="shared" ca="1" si="33"/>
        <v>200</v>
      </c>
      <c r="AI57" s="70" t="str">
        <f t="shared" ca="1" si="33"/>
        <v>CHF</v>
      </c>
      <c r="AJ57" s="70">
        <f t="shared" ca="1" si="33"/>
        <v>1</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f t="shared" ca="1" si="5"/>
        <v>50</v>
      </c>
      <c r="C58" s="70" t="str">
        <f t="shared" ca="1" si="30"/>
        <v/>
      </c>
      <c r="D58" s="70" t="str">
        <f t="shared" ca="1" si="30"/>
        <v>CORSAIR MP600 PRO XT 8 TB, SSD 050</v>
      </c>
      <c r="E58" s="70" t="str">
        <f t="shared" ca="1" si="30"/>
        <v>CORSAIR MP600 PRO XT 8 TB, SSD 050</v>
      </c>
      <c r="F58" s="70" t="str">
        <f t="shared" ca="1" si="30"/>
        <v>CORSAIR MP600 PRO XT 8 TB, SSD 050</v>
      </c>
      <c r="G58" s="70" t="str">
        <f t="shared" ca="1" si="30"/>
        <v>CORSAIR MP600 PRO XT 8 TB, SSD 050</v>
      </c>
      <c r="H58" s="70" t="str">
        <f t="shared" ca="1" si="30"/>
        <v>CORSAIR MP600 PRO XT 8 TB, SSD 050</v>
      </c>
      <c r="I58" s="70" t="str">
        <f t="shared" ca="1" si="30"/>
        <v>CORSAIR MP600 PRO XT 8 TB, SSD 050</v>
      </c>
      <c r="J58" s="70" t="str">
        <f t="shared" ca="1" si="30"/>
        <v>CORSAIR MP600 PRO XT 8 TB, SSD 050</v>
      </c>
      <c r="K58" s="70" t="str">
        <f t="shared" ca="1" si="30"/>
        <v>CORSAIR MP600 PRO XT 8 TB, SSD 050</v>
      </c>
      <c r="L58" s="70" t="str">
        <f t="shared" ca="1" si="30"/>
        <v>CORSAIR MP600 PRO XT 8 TB, SSD 050</v>
      </c>
      <c r="M58" s="70" t="str">
        <f t="shared" ca="1" si="31"/>
        <v>ST</v>
      </c>
      <c r="N58" s="70">
        <f t="shared" ca="1" si="31"/>
        <v>0.1</v>
      </c>
      <c r="O58" s="70" t="str">
        <f t="shared" ca="1" si="31"/>
        <v>KG</v>
      </c>
      <c r="P58" s="70" t="str">
        <f t="shared" ca="1" si="31"/>
        <v/>
      </c>
      <c r="Q58" s="70" t="str">
        <f t="shared" ca="1" si="31"/>
        <v/>
      </c>
      <c r="R58" s="70" t="str">
        <f t="shared" ca="1" si="31"/>
        <v/>
      </c>
      <c r="S58" s="70" t="str">
        <f t="shared" ca="1" si="31"/>
        <v/>
      </c>
      <c r="T58" s="70" t="str">
        <f t="shared" ca="1" si="31"/>
        <v/>
      </c>
      <c r="U58" s="70" t="str">
        <f t="shared" ca="1" si="31"/>
        <v/>
      </c>
      <c r="V58" s="70" t="str">
        <f t="shared" ca="1" si="31"/>
        <v>CORSAIR MP600 PRO XT000122_50</v>
      </c>
      <c r="W58" s="70" t="str">
        <f t="shared" ca="1" si="32"/>
        <v/>
      </c>
      <c r="X58" s="70" t="str">
        <f t="shared" ca="1" si="32"/>
        <v/>
      </c>
      <c r="Y58" s="70" t="str">
        <f t="shared" ca="1" si="32"/>
        <v>N</v>
      </c>
      <c r="Z58" s="71" t="str">
        <f t="shared" ca="1" si="32"/>
        <v>N</v>
      </c>
      <c r="AA58" s="70" t="str">
        <f t="shared" ca="1" si="32"/>
        <v/>
      </c>
      <c r="AB58" s="70" t="str">
        <f t="shared" ca="1" si="32"/>
        <v/>
      </c>
      <c r="AC58" s="70">
        <f t="shared" ca="1" si="32"/>
        <v>60</v>
      </c>
      <c r="AD58" s="70" t="str">
        <f t="shared" ca="1" si="32"/>
        <v>MM</v>
      </c>
      <c r="AE58" s="70">
        <f t="shared" ca="1" si="32"/>
        <v>10</v>
      </c>
      <c r="AF58" s="70">
        <f t="shared" ca="1" si="32"/>
        <v>10</v>
      </c>
      <c r="AG58" s="70">
        <f t="shared" ca="1" si="33"/>
        <v>10</v>
      </c>
      <c r="AH58" s="70">
        <f t="shared" ca="1" si="33"/>
        <v>200</v>
      </c>
      <c r="AI58" s="70" t="str">
        <f t="shared" ca="1" si="33"/>
        <v>CHF</v>
      </c>
      <c r="AJ58" s="70">
        <f t="shared" ca="1" si="33"/>
        <v>1</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33403</v>
      </c>
      <c r="B2" s="128" t="s">
        <v>276</v>
      </c>
      <c r="C2" s="129"/>
      <c r="D2" s="129" t="s">
        <v>171</v>
      </c>
      <c r="E2" s="129" t="s">
        <v>171</v>
      </c>
      <c r="F2" s="130" t="s">
        <v>261</v>
      </c>
      <c r="G2" s="130"/>
    </row>
    <row r="3" spans="1:7" ht="15" customHeight="1" x14ac:dyDescent="0.4">
      <c r="A3" s="19" t="s">
        <v>33586</v>
      </c>
      <c r="B3" s="128" t="s">
        <v>278</v>
      </c>
      <c r="C3" s="129"/>
      <c r="D3" s="129" t="s">
        <v>171</v>
      </c>
      <c r="E3" s="129" t="s">
        <v>171</v>
      </c>
      <c r="F3" s="130" t="s">
        <v>261</v>
      </c>
      <c r="G3" s="130"/>
    </row>
    <row r="4" spans="1:7" ht="15" customHeight="1" x14ac:dyDescent="0.4">
      <c r="A4" s="19" t="s">
        <v>33587</v>
      </c>
      <c r="B4" s="128" t="s">
        <v>279</v>
      </c>
      <c r="C4" s="129"/>
      <c r="D4" s="129" t="s">
        <v>280</v>
      </c>
      <c r="E4" s="129" t="s">
        <v>171</v>
      </c>
      <c r="F4" s="130" t="s">
        <v>261</v>
      </c>
      <c r="G4" s="130"/>
    </row>
    <row r="5" spans="1:7" ht="15" customHeight="1" x14ac:dyDescent="0.4">
      <c r="A5" s="19" t="s">
        <v>33588</v>
      </c>
      <c r="B5" s="128" t="s">
        <v>281</v>
      </c>
      <c r="C5" s="129"/>
      <c r="D5" s="129" t="s">
        <v>280</v>
      </c>
      <c r="E5" s="129" t="s">
        <v>171</v>
      </c>
      <c r="F5" s="130" t="s">
        <v>261</v>
      </c>
      <c r="G5" s="130"/>
    </row>
    <row r="6" spans="1:7" ht="15" customHeight="1" x14ac:dyDescent="0.4">
      <c r="A6" s="19" t="s">
        <v>33589</v>
      </c>
      <c r="B6" s="128" t="s">
        <v>282</v>
      </c>
      <c r="C6" s="129"/>
      <c r="D6" s="129" t="s">
        <v>360</v>
      </c>
      <c r="E6" s="129" t="s">
        <v>171</v>
      </c>
      <c r="F6" s="129" t="s">
        <v>192</v>
      </c>
      <c r="G6" s="130"/>
    </row>
    <row r="7" spans="1:7" ht="15" customHeight="1" x14ac:dyDescent="0.4">
      <c r="A7" s="19" t="s">
        <v>33590</v>
      </c>
      <c r="B7" s="128" t="s">
        <v>284</v>
      </c>
      <c r="C7" s="129"/>
      <c r="D7" s="129" t="s">
        <v>488</v>
      </c>
      <c r="E7" s="129" t="s">
        <v>171</v>
      </c>
      <c r="F7" s="130" t="s">
        <v>261</v>
      </c>
      <c r="G7" s="130"/>
    </row>
    <row r="8" spans="1:7" ht="15" customHeight="1" x14ac:dyDescent="0.4">
      <c r="A8" s="19" t="s">
        <v>33591</v>
      </c>
      <c r="B8" s="128" t="s">
        <v>286</v>
      </c>
      <c r="C8" s="129"/>
      <c r="D8" s="129" t="s">
        <v>488</v>
      </c>
      <c r="E8" s="129" t="s">
        <v>171</v>
      </c>
      <c r="F8" s="130" t="s">
        <v>261</v>
      </c>
      <c r="G8" s="130"/>
    </row>
    <row r="9" spans="1:7" ht="15" customHeight="1" x14ac:dyDescent="0.4">
      <c r="A9" s="19" t="s">
        <v>33592</v>
      </c>
      <c r="B9" s="128" t="s">
        <v>287</v>
      </c>
      <c r="C9" s="129"/>
      <c r="D9" s="129" t="s">
        <v>171</v>
      </c>
      <c r="E9" s="129" t="s">
        <v>171</v>
      </c>
      <c r="F9" s="130" t="s">
        <v>261</v>
      </c>
      <c r="G9" s="130"/>
    </row>
    <row r="10" spans="1:7" ht="15" customHeight="1" x14ac:dyDescent="0.4">
      <c r="A10" s="19" t="s">
        <v>33593</v>
      </c>
      <c r="B10" s="128" t="s">
        <v>288</v>
      </c>
      <c r="C10" s="129"/>
      <c r="D10" s="129" t="s">
        <v>33219</v>
      </c>
      <c r="E10" s="129" t="s">
        <v>171</v>
      </c>
      <c r="F10" s="129" t="s">
        <v>192</v>
      </c>
      <c r="G10" s="130"/>
    </row>
    <row r="11" spans="1:7" ht="15" customHeight="1" x14ac:dyDescent="0.4">
      <c r="A11" s="19" t="s">
        <v>33594</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33595</v>
      </c>
      <c r="B13" s="128" t="s">
        <v>291</v>
      </c>
      <c r="C13" s="129"/>
      <c r="D13" s="129" t="s">
        <v>171</v>
      </c>
      <c r="E13" s="129" t="s">
        <v>171</v>
      </c>
      <c r="F13" s="130" t="s">
        <v>261</v>
      </c>
      <c r="G13" s="130"/>
    </row>
    <row r="14" spans="1:7" ht="15" customHeight="1" x14ac:dyDescent="0.4">
      <c r="A14" s="19" t="s">
        <v>33596</v>
      </c>
      <c r="B14" s="128" t="s">
        <v>292</v>
      </c>
      <c r="C14" s="129"/>
      <c r="D14" s="129" t="s">
        <v>33219</v>
      </c>
      <c r="E14" s="129" t="s">
        <v>171</v>
      </c>
      <c r="F14" s="129" t="s">
        <v>192</v>
      </c>
      <c r="G14" s="130"/>
    </row>
    <row r="15" spans="1:7" ht="15" customHeight="1" x14ac:dyDescent="0.4">
      <c r="A15" s="19" t="s">
        <v>33597</v>
      </c>
      <c r="B15" s="128" t="s">
        <v>293</v>
      </c>
      <c r="C15" s="129"/>
      <c r="D15" s="129" t="s">
        <v>498</v>
      </c>
      <c r="E15" s="129" t="s">
        <v>171</v>
      </c>
      <c r="F15" s="129" t="s">
        <v>192</v>
      </c>
      <c r="G15" s="130"/>
    </row>
    <row r="16" spans="1:7" ht="15" customHeight="1" x14ac:dyDescent="0.4">
      <c r="A16" s="19" t="s">
        <v>33598</v>
      </c>
      <c r="B16" s="128" t="s">
        <v>295</v>
      </c>
      <c r="C16" s="129"/>
      <c r="D16" s="129" t="s">
        <v>33219</v>
      </c>
      <c r="E16" s="129" t="s">
        <v>171</v>
      </c>
      <c r="F16" s="130" t="s">
        <v>261</v>
      </c>
      <c r="G16" s="130" t="s">
        <v>296</v>
      </c>
    </row>
    <row r="17" spans="1:7" ht="15" customHeight="1" x14ac:dyDescent="0.4">
      <c r="A17" s="19" t="s">
        <v>33401</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33599</v>
      </c>
      <c r="B19" s="128" t="s">
        <v>298</v>
      </c>
      <c r="C19" s="129"/>
      <c r="D19" s="129" t="s">
        <v>280</v>
      </c>
      <c r="E19" s="129" t="s">
        <v>171</v>
      </c>
      <c r="F19" s="130" t="s">
        <v>261</v>
      </c>
      <c r="G19" s="130"/>
    </row>
    <row r="20" spans="1:7" ht="15" customHeight="1" x14ac:dyDescent="0.4">
      <c r="A20" s="19" t="s">
        <v>33600</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33601</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33602</v>
      </c>
      <c r="B25" s="128" t="s">
        <v>301</v>
      </c>
      <c r="C25" s="129"/>
      <c r="D25" s="129" t="s">
        <v>171</v>
      </c>
      <c r="E25" s="129" t="s">
        <v>171</v>
      </c>
      <c r="F25" s="130" t="s">
        <v>261</v>
      </c>
      <c r="G25" s="130"/>
    </row>
    <row r="26" spans="1:7" ht="15" customHeight="1" x14ac:dyDescent="0.4">
      <c r="A26" s="19" t="s">
        <v>33603</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33604</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33605</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33402</v>
      </c>
      <c r="B32" s="128" t="s">
        <v>306</v>
      </c>
      <c r="C32" s="129"/>
      <c r="D32" s="129" t="s">
        <v>498</v>
      </c>
      <c r="E32" s="129" t="s">
        <v>171</v>
      </c>
      <c r="F32" s="129" t="s">
        <v>192</v>
      </c>
      <c r="G32" s="130"/>
    </row>
    <row r="33" spans="1:7" ht="15" customHeight="1" x14ac:dyDescent="0.4">
      <c r="A33" s="19" t="s">
        <v>33606</v>
      </c>
      <c r="B33" s="128" t="s">
        <v>307</v>
      </c>
      <c r="C33" s="129"/>
      <c r="D33" s="129" t="s">
        <v>171</v>
      </c>
      <c r="E33" s="129" t="s">
        <v>171</v>
      </c>
      <c r="F33" s="130" t="s">
        <v>261</v>
      </c>
      <c r="G33" s="130"/>
    </row>
    <row r="34" spans="1:7" ht="15" customHeight="1" x14ac:dyDescent="0.4">
      <c r="A34" s="19" t="s">
        <v>33607</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33608</v>
      </c>
      <c r="B38" s="128" t="s">
        <v>309</v>
      </c>
      <c r="C38" s="129"/>
      <c r="D38" s="129" t="s">
        <v>498</v>
      </c>
      <c r="E38" s="129" t="s">
        <v>171</v>
      </c>
      <c r="F38" s="129" t="s">
        <v>192</v>
      </c>
      <c r="G38" s="130"/>
    </row>
    <row r="39" spans="1:7" ht="15" customHeight="1" x14ac:dyDescent="0.4">
      <c r="A39" s="19" t="s">
        <v>33609</v>
      </c>
      <c r="B39" s="128" t="s">
        <v>310</v>
      </c>
      <c r="C39" s="129"/>
      <c r="D39" s="129" t="s">
        <v>360</v>
      </c>
      <c r="E39" s="129" t="s">
        <v>171</v>
      </c>
      <c r="F39" s="129" t="s">
        <v>192</v>
      </c>
      <c r="G39" s="130"/>
    </row>
    <row r="40" spans="1:7" ht="15" customHeight="1" x14ac:dyDescent="0.4">
      <c r="A40" s="19" t="s">
        <v>33610</v>
      </c>
      <c r="B40" s="128" t="s">
        <v>311</v>
      </c>
      <c r="C40" s="129"/>
      <c r="D40" s="129" t="s">
        <v>312</v>
      </c>
      <c r="E40" s="129" t="s">
        <v>171</v>
      </c>
      <c r="F40" s="130" t="s">
        <v>261</v>
      </c>
      <c r="G40" s="130"/>
    </row>
    <row r="41" spans="1:7" ht="15" customHeight="1" x14ac:dyDescent="0.4">
      <c r="A41" s="19" t="s">
        <v>33611</v>
      </c>
      <c r="B41" s="128" t="s">
        <v>313</v>
      </c>
      <c r="C41" s="129"/>
      <c r="D41" s="129" t="s">
        <v>171</v>
      </c>
      <c r="E41" s="129" t="s">
        <v>171</v>
      </c>
      <c r="F41" s="130" t="s">
        <v>261</v>
      </c>
      <c r="G41" s="130"/>
    </row>
    <row r="42" spans="1:7" ht="15" customHeight="1" x14ac:dyDescent="0.4">
      <c r="A42" s="19" t="s">
        <v>33612</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33613</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33614</v>
      </c>
      <c r="B49" s="128" t="s">
        <v>316</v>
      </c>
      <c r="C49" s="129"/>
      <c r="D49" s="129" t="s">
        <v>171</v>
      </c>
      <c r="E49" s="129" t="s">
        <v>171</v>
      </c>
      <c r="F49" s="130" t="s">
        <v>261</v>
      </c>
      <c r="G49" s="130"/>
    </row>
    <row r="50" spans="1:7" ht="15" customHeight="1" x14ac:dyDescent="0.4">
      <c r="A50" s="19" t="s">
        <v>33615</v>
      </c>
      <c r="B50" s="128" t="s">
        <v>317</v>
      </c>
      <c r="C50" s="129"/>
      <c r="D50" s="129" t="s">
        <v>360</v>
      </c>
      <c r="E50" s="129" t="s">
        <v>171</v>
      </c>
      <c r="F50" s="130" t="s">
        <v>261</v>
      </c>
      <c r="G50" s="130"/>
    </row>
    <row r="51" spans="1:7" ht="15" customHeight="1" x14ac:dyDescent="0.4">
      <c r="A51" s="19" t="s">
        <v>33616</v>
      </c>
      <c r="B51" s="128" t="s">
        <v>318</v>
      </c>
      <c r="C51" s="129"/>
      <c r="D51" s="129" t="s">
        <v>280</v>
      </c>
      <c r="E51" s="129" t="s">
        <v>171</v>
      </c>
      <c r="F51" s="130" t="s">
        <v>261</v>
      </c>
      <c r="G51" s="130"/>
    </row>
    <row r="52" spans="1:7" ht="15" customHeight="1" x14ac:dyDescent="0.4">
      <c r="A52" s="19" t="s">
        <v>33617</v>
      </c>
      <c r="B52" s="128" t="s">
        <v>319</v>
      </c>
      <c r="C52" s="129"/>
      <c r="D52" s="129" t="s">
        <v>294</v>
      </c>
      <c r="E52" s="129" t="s">
        <v>171</v>
      </c>
      <c r="F52" s="130" t="s">
        <v>261</v>
      </c>
      <c r="G52" s="130"/>
    </row>
    <row r="53" spans="1:7" ht="15" customHeight="1" x14ac:dyDescent="0.4">
      <c r="A53" s="19" t="s">
        <v>33618</v>
      </c>
      <c r="B53" s="128" t="s">
        <v>320</v>
      </c>
      <c r="C53" s="129"/>
      <c r="D53" s="129" t="s">
        <v>280</v>
      </c>
      <c r="E53" s="129" t="s">
        <v>171</v>
      </c>
      <c r="F53" s="130" t="s">
        <v>261</v>
      </c>
      <c r="G53" s="130"/>
    </row>
    <row r="54" spans="1:7" ht="15" customHeight="1" x14ac:dyDescent="0.4">
      <c r="A54" s="19" t="s">
        <v>33619</v>
      </c>
      <c r="B54" s="128" t="s">
        <v>321</v>
      </c>
      <c r="C54" s="129"/>
      <c r="D54" s="129" t="s">
        <v>171</v>
      </c>
      <c r="E54" s="129" t="s">
        <v>171</v>
      </c>
      <c r="F54" s="130" t="s">
        <v>261</v>
      </c>
      <c r="G54" s="130"/>
    </row>
    <row r="55" spans="1:7" ht="15" customHeight="1" x14ac:dyDescent="0.4">
      <c r="A55" s="19" t="s">
        <v>33620</v>
      </c>
      <c r="B55" s="128" t="s">
        <v>322</v>
      </c>
      <c r="C55" s="129"/>
      <c r="D55" s="129" t="s">
        <v>294</v>
      </c>
      <c r="E55" s="129" t="s">
        <v>171</v>
      </c>
      <c r="F55" s="130" t="s">
        <v>261</v>
      </c>
      <c r="G55" s="130"/>
    </row>
    <row r="56" spans="1:7" ht="15" customHeight="1" x14ac:dyDescent="0.4">
      <c r="A56" s="19" t="s">
        <v>33621</v>
      </c>
      <c r="B56" s="128" t="s">
        <v>323</v>
      </c>
      <c r="C56" s="129"/>
      <c r="D56" s="129" t="s">
        <v>280</v>
      </c>
      <c r="E56" s="129" t="s">
        <v>171</v>
      </c>
      <c r="F56" s="130" t="s">
        <v>261</v>
      </c>
      <c r="G56" s="130"/>
    </row>
    <row r="57" spans="1:7" ht="15" customHeight="1" x14ac:dyDescent="0.4">
      <c r="A57" s="19" t="s">
        <v>33622</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33623</v>
      </c>
      <c r="B62" s="128" t="s">
        <v>325</v>
      </c>
      <c r="C62" s="129"/>
      <c r="D62" s="129" t="s">
        <v>171</v>
      </c>
      <c r="E62" s="129" t="s">
        <v>171</v>
      </c>
      <c r="F62" s="130" t="s">
        <v>261</v>
      </c>
      <c r="G62" s="130" t="s">
        <v>326</v>
      </c>
    </row>
    <row r="63" spans="1:7" ht="15" customHeight="1" x14ac:dyDescent="0.4">
      <c r="A63" s="19" t="s">
        <v>33624</v>
      </c>
      <c r="B63" s="128" t="s">
        <v>327</v>
      </c>
      <c r="C63" s="129"/>
      <c r="D63" s="129" t="s">
        <v>289</v>
      </c>
      <c r="E63" s="129" t="s">
        <v>171</v>
      </c>
      <c r="F63" s="130" t="s">
        <v>261</v>
      </c>
      <c r="G63" s="130"/>
    </row>
    <row r="64" spans="1:7" ht="15" customHeight="1" x14ac:dyDescent="0.4">
      <c r="A64" s="19" t="s">
        <v>33625</v>
      </c>
      <c r="B64" s="128" t="s">
        <v>329</v>
      </c>
      <c r="C64" s="129"/>
      <c r="D64" s="129" t="s">
        <v>171</v>
      </c>
      <c r="E64" s="129" t="s">
        <v>171</v>
      </c>
      <c r="F64" s="130" t="s">
        <v>261</v>
      </c>
      <c r="G64" s="130"/>
    </row>
    <row r="65" spans="1:7" ht="15" customHeight="1" x14ac:dyDescent="0.4">
      <c r="A65" s="19" t="s">
        <v>33626</v>
      </c>
      <c r="B65" s="128" t="s">
        <v>330</v>
      </c>
      <c r="C65" s="129"/>
      <c r="D65" s="129" t="s">
        <v>498</v>
      </c>
      <c r="E65" s="129" t="s">
        <v>171</v>
      </c>
      <c r="F65" s="129" t="s">
        <v>192</v>
      </c>
      <c r="G65" s="130"/>
    </row>
    <row r="66" spans="1:7" ht="15" customHeight="1" x14ac:dyDescent="0.4">
      <c r="A66" s="19" t="s">
        <v>33627</v>
      </c>
      <c r="B66" s="128" t="s">
        <v>331</v>
      </c>
      <c r="C66" s="129"/>
      <c r="D66" s="129" t="s">
        <v>280</v>
      </c>
      <c r="E66" s="129" t="s">
        <v>171</v>
      </c>
      <c r="F66" s="130" t="s">
        <v>261</v>
      </c>
      <c r="G66" s="130"/>
    </row>
    <row r="67" spans="1:7" ht="15" customHeight="1" x14ac:dyDescent="0.4">
      <c r="A67" s="19" t="s">
        <v>33628</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33629</v>
      </c>
      <c r="B69" s="128" t="s">
        <v>333</v>
      </c>
      <c r="C69" s="129"/>
      <c r="D69" s="129" t="s">
        <v>294</v>
      </c>
      <c r="E69" s="129" t="s">
        <v>171</v>
      </c>
      <c r="F69" s="130" t="s">
        <v>261</v>
      </c>
      <c r="G69" s="130"/>
    </row>
    <row r="70" spans="1:7" ht="15" customHeight="1" x14ac:dyDescent="0.4">
      <c r="A70" s="19" t="s">
        <v>33630</v>
      </c>
      <c r="B70" s="128" t="s">
        <v>334</v>
      </c>
      <c r="C70" s="129"/>
      <c r="D70" s="129" t="s">
        <v>294</v>
      </c>
      <c r="E70" s="129" t="s">
        <v>171</v>
      </c>
      <c r="F70" s="129" t="s">
        <v>192</v>
      </c>
      <c r="G70" s="130"/>
    </row>
    <row r="71" spans="1:7" ht="15" customHeight="1" x14ac:dyDescent="0.4">
      <c r="A71" s="19" t="s">
        <v>33631</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33632</v>
      </c>
      <c r="B74" s="128" t="s">
        <v>336</v>
      </c>
      <c r="C74" s="129"/>
      <c r="D74" s="129" t="s">
        <v>280</v>
      </c>
      <c r="E74" s="129" t="s">
        <v>171</v>
      </c>
      <c r="F74" s="130" t="s">
        <v>261</v>
      </c>
      <c r="G74" s="130"/>
    </row>
    <row r="75" spans="1:7" ht="15" customHeight="1" x14ac:dyDescent="0.4">
      <c r="A75" s="19" t="s">
        <v>33633</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33634</v>
      </c>
      <c r="B77" s="128" t="s">
        <v>338</v>
      </c>
      <c r="C77" s="129"/>
      <c r="D77" s="129" t="s">
        <v>171</v>
      </c>
      <c r="E77" s="129" t="s">
        <v>171</v>
      </c>
      <c r="F77" s="130" t="s">
        <v>261</v>
      </c>
      <c r="G77" s="130"/>
    </row>
    <row r="78" spans="1:7" ht="15" customHeight="1" x14ac:dyDescent="0.4">
      <c r="A78" s="19" t="s">
        <v>33635</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33636</v>
      </c>
      <c r="B80" s="128" t="s">
        <v>340</v>
      </c>
      <c r="C80" s="129"/>
      <c r="D80" s="129" t="s">
        <v>280</v>
      </c>
      <c r="E80" s="129" t="s">
        <v>171</v>
      </c>
      <c r="F80" s="130" t="s">
        <v>261</v>
      </c>
      <c r="G80" s="130"/>
    </row>
    <row r="81" spans="1:7" ht="15" customHeight="1" x14ac:dyDescent="0.4">
      <c r="A81" s="19" t="s">
        <v>33637</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33638</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33639</v>
      </c>
      <c r="B87" s="128" t="s">
        <v>343</v>
      </c>
      <c r="C87" s="129"/>
      <c r="D87" s="129" t="s">
        <v>289</v>
      </c>
      <c r="E87" s="129" t="s">
        <v>171</v>
      </c>
      <c r="F87" s="130" t="s">
        <v>261</v>
      </c>
      <c r="G87" s="130"/>
    </row>
    <row r="88" spans="1:7" ht="15" customHeight="1" x14ac:dyDescent="0.4">
      <c r="A88" s="19" t="s">
        <v>33640</v>
      </c>
      <c r="B88" s="128" t="s">
        <v>344</v>
      </c>
      <c r="C88" s="129"/>
      <c r="D88" s="129" t="s">
        <v>280</v>
      </c>
      <c r="E88" s="129" t="s">
        <v>171</v>
      </c>
      <c r="F88" s="130" t="s">
        <v>261</v>
      </c>
      <c r="G88" s="130"/>
    </row>
    <row r="89" spans="1:7" ht="15" customHeight="1" x14ac:dyDescent="0.4">
      <c r="A89" s="19" t="s">
        <v>33641</v>
      </c>
      <c r="B89" s="128" t="s">
        <v>345</v>
      </c>
      <c r="C89" s="129"/>
      <c r="D89" s="129" t="s">
        <v>280</v>
      </c>
      <c r="E89" s="129" t="s">
        <v>171</v>
      </c>
      <c r="F89" s="130" t="s">
        <v>261</v>
      </c>
      <c r="G89" s="130"/>
    </row>
    <row r="90" spans="1:7" ht="15" customHeight="1" x14ac:dyDescent="0.4">
      <c r="A90" s="19" t="s">
        <v>33642</v>
      </c>
      <c r="B90" s="128" t="s">
        <v>346</v>
      </c>
      <c r="C90" s="129"/>
      <c r="D90" s="129" t="s">
        <v>294</v>
      </c>
      <c r="E90" s="129" t="s">
        <v>171</v>
      </c>
      <c r="F90" s="130" t="s">
        <v>261</v>
      </c>
      <c r="G90" s="130"/>
    </row>
    <row r="91" spans="1:7" ht="15" customHeight="1" x14ac:dyDescent="0.4">
      <c r="A91" s="19" t="s">
        <v>33643</v>
      </c>
      <c r="B91" s="128" t="s">
        <v>347</v>
      </c>
      <c r="C91" s="129"/>
      <c r="D91" s="129" t="s">
        <v>171</v>
      </c>
      <c r="E91" s="129" t="s">
        <v>171</v>
      </c>
      <c r="F91" s="130" t="s">
        <v>261</v>
      </c>
      <c r="G91" s="130"/>
    </row>
    <row r="92" spans="1:7" ht="15" customHeight="1" x14ac:dyDescent="0.4">
      <c r="A92" s="19" t="s">
        <v>33644</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33645</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33646</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33647</v>
      </c>
      <c r="B98" s="128" t="s">
        <v>351</v>
      </c>
      <c r="C98" s="129"/>
      <c r="D98" s="129" t="s">
        <v>294</v>
      </c>
      <c r="E98" s="129" t="s">
        <v>171</v>
      </c>
      <c r="F98" s="130" t="s">
        <v>261</v>
      </c>
      <c r="G98" s="130"/>
    </row>
    <row r="99" spans="1:7" ht="15" customHeight="1" x14ac:dyDescent="0.4">
      <c r="A99" s="19" t="s">
        <v>33648</v>
      </c>
      <c r="B99" s="128" t="s">
        <v>352</v>
      </c>
      <c r="C99" s="129"/>
      <c r="D99" s="129" t="s">
        <v>280</v>
      </c>
      <c r="E99" s="129" t="s">
        <v>171</v>
      </c>
      <c r="F99" s="130" t="s">
        <v>261</v>
      </c>
      <c r="G99" s="130"/>
    </row>
    <row r="100" spans="1:7" ht="15" customHeight="1" x14ac:dyDescent="0.4">
      <c r="A100" s="19" t="s">
        <v>33649</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33650</v>
      </c>
      <c r="B102" s="128" t="s">
        <v>354</v>
      </c>
      <c r="C102" s="129"/>
      <c r="D102" s="129" t="s">
        <v>33219</v>
      </c>
      <c r="E102" s="129" t="s">
        <v>171</v>
      </c>
      <c r="F102" s="130" t="s">
        <v>261</v>
      </c>
      <c r="G102" s="130"/>
    </row>
    <row r="103" spans="1:7" ht="15" customHeight="1" x14ac:dyDescent="0.4">
      <c r="A103" s="19" t="s">
        <v>33651</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33652</v>
      </c>
      <c r="B105" s="128" t="s">
        <v>356</v>
      </c>
      <c r="C105" s="129"/>
      <c r="D105" s="129" t="s">
        <v>280</v>
      </c>
      <c r="E105" s="129" t="s">
        <v>171</v>
      </c>
      <c r="F105" s="130" t="s">
        <v>261</v>
      </c>
      <c r="G105" s="130"/>
    </row>
    <row r="106" spans="1:7" ht="15" customHeight="1" x14ac:dyDescent="0.4">
      <c r="A106" s="19" t="s">
        <v>33653</v>
      </c>
      <c r="B106" s="128" t="s">
        <v>357</v>
      </c>
      <c r="C106" s="129"/>
      <c r="D106" s="129" t="s">
        <v>294</v>
      </c>
      <c r="E106" s="129" t="s">
        <v>171</v>
      </c>
      <c r="F106" s="129" t="s">
        <v>192</v>
      </c>
      <c r="G106" s="130"/>
    </row>
    <row r="107" spans="1:7" ht="15" customHeight="1" x14ac:dyDescent="0.4">
      <c r="A107" s="19" t="s">
        <v>33654</v>
      </c>
      <c r="B107" s="128" t="s">
        <v>358</v>
      </c>
      <c r="C107" s="129"/>
      <c r="D107" s="129" t="s">
        <v>280</v>
      </c>
      <c r="E107" s="129" t="s">
        <v>171</v>
      </c>
      <c r="F107" s="130" t="s">
        <v>261</v>
      </c>
      <c r="G107" s="130"/>
    </row>
    <row r="108" spans="1:7" ht="15" customHeight="1" x14ac:dyDescent="0.4">
      <c r="A108" s="19" t="s">
        <v>33655</v>
      </c>
      <c r="B108" s="128" t="s">
        <v>359</v>
      </c>
      <c r="C108" s="129"/>
      <c r="D108" s="129" t="s">
        <v>367</v>
      </c>
      <c r="E108" s="129" t="s">
        <v>171</v>
      </c>
      <c r="F108" s="130" t="s">
        <v>261</v>
      </c>
      <c r="G108" s="130"/>
    </row>
    <row r="109" spans="1:7" ht="15" customHeight="1" x14ac:dyDescent="0.4">
      <c r="A109" s="19" t="s">
        <v>33656</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33657</v>
      </c>
      <c r="B111" s="128" t="s">
        <v>362</v>
      </c>
      <c r="C111" s="129"/>
      <c r="D111" s="129" t="s">
        <v>498</v>
      </c>
      <c r="E111" s="129" t="s">
        <v>171</v>
      </c>
      <c r="F111" s="130" t="s">
        <v>261</v>
      </c>
      <c r="G111" s="130"/>
    </row>
    <row r="112" spans="1:7" ht="15" customHeight="1" x14ac:dyDescent="0.4">
      <c r="A112" s="19" t="s">
        <v>33658</v>
      </c>
      <c r="B112" s="128" t="s">
        <v>363</v>
      </c>
      <c r="C112" s="129"/>
      <c r="D112" s="129" t="s">
        <v>33219</v>
      </c>
      <c r="E112" s="129" t="s">
        <v>171</v>
      </c>
      <c r="F112" s="130" t="s">
        <v>261</v>
      </c>
      <c r="G112" s="130"/>
    </row>
    <row r="113" spans="1:7" ht="15" customHeight="1" x14ac:dyDescent="0.4">
      <c r="A113" s="19" t="s">
        <v>33659</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33660</v>
      </c>
      <c r="B115" s="128" t="s">
        <v>365</v>
      </c>
      <c r="C115" s="129"/>
      <c r="D115" s="129" t="s">
        <v>294</v>
      </c>
      <c r="E115" s="129" t="s">
        <v>171</v>
      </c>
      <c r="F115" s="130" t="s">
        <v>261</v>
      </c>
      <c r="G115" s="130"/>
    </row>
    <row r="116" spans="1:7" ht="15" customHeight="1" x14ac:dyDescent="0.4">
      <c r="A116" s="19" t="s">
        <v>33661</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33662</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33663</v>
      </c>
      <c r="B121" s="128" t="s">
        <v>369</v>
      </c>
      <c r="C121" s="129"/>
      <c r="D121" s="129" t="s">
        <v>312</v>
      </c>
      <c r="E121" s="129" t="s">
        <v>171</v>
      </c>
      <c r="F121" s="130" t="s">
        <v>261</v>
      </c>
      <c r="G121" s="130"/>
    </row>
    <row r="122" spans="1:7" ht="15" customHeight="1" x14ac:dyDescent="0.4">
      <c r="A122" s="19" t="s">
        <v>33664</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33665</v>
      </c>
      <c r="B126" s="128" t="s">
        <v>371</v>
      </c>
      <c r="C126" s="129"/>
      <c r="D126" s="129" t="s">
        <v>280</v>
      </c>
      <c r="E126" s="129" t="s">
        <v>171</v>
      </c>
      <c r="F126" s="130" t="s">
        <v>261</v>
      </c>
      <c r="G126" s="130"/>
    </row>
    <row r="127" spans="1:7" ht="15" customHeight="1" x14ac:dyDescent="0.4">
      <c r="A127" s="19" t="s">
        <v>33666</v>
      </c>
      <c r="B127" s="128" t="s">
        <v>372</v>
      </c>
      <c r="C127" s="129"/>
      <c r="D127" s="129" t="s">
        <v>171</v>
      </c>
      <c r="E127" s="129" t="s">
        <v>171</v>
      </c>
      <c r="F127" s="130" t="s">
        <v>261</v>
      </c>
      <c r="G127" s="130"/>
    </row>
    <row r="128" spans="1:7" ht="15" customHeight="1" x14ac:dyDescent="0.4">
      <c r="A128" s="19" t="s">
        <v>33667</v>
      </c>
      <c r="B128" s="128" t="s">
        <v>373</v>
      </c>
      <c r="C128" s="129"/>
      <c r="D128" s="129" t="s">
        <v>294</v>
      </c>
      <c r="E128" s="129" t="s">
        <v>171</v>
      </c>
      <c r="F128" s="129" t="s">
        <v>192</v>
      </c>
      <c r="G128" s="130"/>
    </row>
    <row r="129" spans="1:7" ht="15" customHeight="1" x14ac:dyDescent="0.4">
      <c r="A129" s="19" t="s">
        <v>33668</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33669</v>
      </c>
      <c r="B131" s="128" t="s">
        <v>375</v>
      </c>
      <c r="C131" s="129"/>
      <c r="D131" s="129" t="s">
        <v>171</v>
      </c>
      <c r="E131" s="129" t="s">
        <v>171</v>
      </c>
      <c r="F131" s="130" t="s">
        <v>261</v>
      </c>
      <c r="G131" s="130"/>
    </row>
    <row r="132" spans="1:7" ht="15" customHeight="1" x14ac:dyDescent="0.4">
      <c r="A132" s="19" t="s">
        <v>33670</v>
      </c>
      <c r="B132" s="128" t="s">
        <v>376</v>
      </c>
      <c r="C132" s="129"/>
      <c r="D132" s="129" t="s">
        <v>171</v>
      </c>
      <c r="E132" s="129" t="s">
        <v>171</v>
      </c>
      <c r="F132" s="130" t="s">
        <v>261</v>
      </c>
      <c r="G132" s="130"/>
    </row>
    <row r="133" spans="1:7" ht="15" customHeight="1" x14ac:dyDescent="0.4">
      <c r="A133" s="19" t="s">
        <v>33671</v>
      </c>
      <c r="B133" s="128" t="s">
        <v>377</v>
      </c>
      <c r="C133" s="129"/>
      <c r="D133" s="129" t="s">
        <v>285</v>
      </c>
      <c r="E133" s="129" t="s">
        <v>171</v>
      </c>
      <c r="F133" s="130" t="s">
        <v>261</v>
      </c>
      <c r="G133" s="130"/>
    </row>
    <row r="134" spans="1:7" ht="15" customHeight="1" x14ac:dyDescent="0.4">
      <c r="A134" s="19" t="s">
        <v>33672</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33673</v>
      </c>
      <c r="B138" s="128" t="s">
        <v>380</v>
      </c>
      <c r="C138" s="129"/>
      <c r="D138" s="129" t="s">
        <v>294</v>
      </c>
      <c r="E138" s="129" t="s">
        <v>171</v>
      </c>
      <c r="F138" s="130" t="s">
        <v>261</v>
      </c>
      <c r="G138" s="130"/>
    </row>
    <row r="139" spans="1:7" ht="15" customHeight="1" x14ac:dyDescent="0.4">
      <c r="A139" s="19" t="s">
        <v>33674</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33675</v>
      </c>
      <c r="B141" s="128" t="s">
        <v>382</v>
      </c>
      <c r="C141" s="129"/>
      <c r="D141" s="129" t="s">
        <v>33219</v>
      </c>
      <c r="E141" s="129" t="s">
        <v>171</v>
      </c>
      <c r="F141" s="129" t="s">
        <v>192</v>
      </c>
      <c r="G141" s="130"/>
    </row>
    <row r="142" spans="1:7" ht="15" customHeight="1" x14ac:dyDescent="0.4">
      <c r="A142" s="19" t="s">
        <v>33676</v>
      </c>
      <c r="B142" s="128" t="s">
        <v>383</v>
      </c>
      <c r="C142" s="129"/>
      <c r="D142" s="129" t="s">
        <v>33219</v>
      </c>
      <c r="E142" s="129" t="s">
        <v>171</v>
      </c>
      <c r="F142" s="129" t="s">
        <v>192</v>
      </c>
      <c r="G142" s="130"/>
    </row>
    <row r="143" spans="1:7" ht="15" customHeight="1" x14ac:dyDescent="0.4">
      <c r="A143" s="19" t="s">
        <v>33677</v>
      </c>
      <c r="B143" s="128" t="s">
        <v>384</v>
      </c>
      <c r="C143" s="129"/>
      <c r="D143" s="129" t="s">
        <v>360</v>
      </c>
      <c r="E143" s="129" t="s">
        <v>171</v>
      </c>
      <c r="F143" s="129" t="s">
        <v>192</v>
      </c>
      <c r="G143" s="130"/>
    </row>
    <row r="144" spans="1:7" ht="15" customHeight="1" x14ac:dyDescent="0.4">
      <c r="A144" s="19" t="s">
        <v>33678</v>
      </c>
      <c r="B144" s="128" t="s">
        <v>385</v>
      </c>
      <c r="C144" s="129"/>
      <c r="D144" s="129" t="s">
        <v>498</v>
      </c>
      <c r="E144" s="129" t="s">
        <v>171</v>
      </c>
      <c r="F144" s="129" t="s">
        <v>192</v>
      </c>
      <c r="G144" s="130"/>
    </row>
    <row r="145" spans="1:7" ht="15" customHeight="1" x14ac:dyDescent="0.4">
      <c r="A145" s="19" t="s">
        <v>33679</v>
      </c>
      <c r="B145" s="128" t="s">
        <v>386</v>
      </c>
      <c r="C145" s="129"/>
      <c r="D145" s="129" t="s">
        <v>498</v>
      </c>
      <c r="E145" s="129" t="s">
        <v>171</v>
      </c>
      <c r="F145" s="129" t="s">
        <v>192</v>
      </c>
      <c r="G145" s="130"/>
    </row>
    <row r="146" spans="1:7" ht="15" customHeight="1" x14ac:dyDescent="0.4">
      <c r="A146" s="19" t="s">
        <v>33680</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33681</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33682</v>
      </c>
      <c r="B151" s="128" t="s">
        <v>389</v>
      </c>
      <c r="C151" s="129"/>
      <c r="D151" s="129" t="s">
        <v>328</v>
      </c>
      <c r="E151" s="129" t="s">
        <v>171</v>
      </c>
      <c r="F151" s="129" t="s">
        <v>192</v>
      </c>
      <c r="G151" s="130"/>
    </row>
    <row r="152" spans="1:7" ht="15" customHeight="1" x14ac:dyDescent="0.4">
      <c r="A152" s="19" t="s">
        <v>33683</v>
      </c>
      <c r="B152" s="128" t="s">
        <v>390</v>
      </c>
      <c r="C152" s="129"/>
      <c r="D152" s="129" t="s">
        <v>280</v>
      </c>
      <c r="E152" s="129" t="s">
        <v>171</v>
      </c>
      <c r="F152" s="130" t="s">
        <v>261</v>
      </c>
      <c r="G152" s="130"/>
    </row>
    <row r="153" spans="1:7" ht="15" customHeight="1" x14ac:dyDescent="0.4">
      <c r="A153" s="19" t="s">
        <v>33684</v>
      </c>
      <c r="B153" s="128" t="s">
        <v>391</v>
      </c>
      <c r="C153" s="129"/>
      <c r="D153" s="129" t="s">
        <v>294</v>
      </c>
      <c r="E153" s="129" t="s">
        <v>171</v>
      </c>
      <c r="F153" s="129" t="s">
        <v>192</v>
      </c>
      <c r="G153" s="130"/>
    </row>
    <row r="154" spans="1:7" ht="15" customHeight="1" x14ac:dyDescent="0.4">
      <c r="A154" s="19" t="s">
        <v>33685</v>
      </c>
      <c r="B154" s="128" t="s">
        <v>392</v>
      </c>
      <c r="C154" s="129"/>
      <c r="D154" s="129" t="s">
        <v>294</v>
      </c>
      <c r="E154" s="129" t="s">
        <v>171</v>
      </c>
      <c r="F154" s="130" t="s">
        <v>261</v>
      </c>
      <c r="G154" s="130"/>
    </row>
    <row r="155" spans="1:7" ht="15" customHeight="1" x14ac:dyDescent="0.4">
      <c r="A155" s="19" t="s">
        <v>33686</v>
      </c>
      <c r="B155" s="128" t="s">
        <v>393</v>
      </c>
      <c r="C155" s="129"/>
      <c r="D155" s="129" t="s">
        <v>280</v>
      </c>
      <c r="E155" s="129" t="s">
        <v>171</v>
      </c>
      <c r="F155" s="130" t="s">
        <v>261</v>
      </c>
      <c r="G155" s="130"/>
    </row>
    <row r="156" spans="1:7" ht="15" customHeight="1" x14ac:dyDescent="0.4">
      <c r="A156" s="19" t="s">
        <v>33687</v>
      </c>
      <c r="B156" s="128" t="s">
        <v>394</v>
      </c>
      <c r="C156" s="129"/>
      <c r="D156" s="129" t="s">
        <v>498</v>
      </c>
      <c r="E156" s="129" t="s">
        <v>171</v>
      </c>
      <c r="F156" s="129" t="s">
        <v>192</v>
      </c>
      <c r="G156" s="130"/>
    </row>
    <row r="157" spans="1:7" ht="15" customHeight="1" x14ac:dyDescent="0.4">
      <c r="A157" s="19" t="s">
        <v>33688</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33689</v>
      </c>
      <c r="B159" s="128" t="s">
        <v>396</v>
      </c>
      <c r="C159" s="129"/>
      <c r="D159" s="129" t="s">
        <v>280</v>
      </c>
      <c r="E159" s="129" t="s">
        <v>171</v>
      </c>
      <c r="F159" s="129" t="s">
        <v>192</v>
      </c>
      <c r="G159" s="130"/>
    </row>
    <row r="160" spans="1:7" ht="15" customHeight="1" x14ac:dyDescent="0.4">
      <c r="A160" s="19" t="s">
        <v>33690</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33691</v>
      </c>
      <c r="B164" s="128" t="s">
        <v>398</v>
      </c>
      <c r="C164" s="129"/>
      <c r="D164" s="129" t="s">
        <v>498</v>
      </c>
      <c r="E164" s="129" t="s">
        <v>171</v>
      </c>
      <c r="F164" s="130" t="s">
        <v>261</v>
      </c>
      <c r="G164" s="130"/>
    </row>
    <row r="165" spans="1:7" ht="15" customHeight="1" x14ac:dyDescent="0.4">
      <c r="A165" s="19" t="s">
        <v>33692</v>
      </c>
      <c r="B165" s="128" t="s">
        <v>399</v>
      </c>
      <c r="C165" s="129"/>
      <c r="D165" s="129" t="s">
        <v>280</v>
      </c>
      <c r="E165" s="129" t="s">
        <v>171</v>
      </c>
      <c r="F165" s="130" t="s">
        <v>261</v>
      </c>
      <c r="G165" s="130"/>
    </row>
    <row r="166" spans="1:7" ht="15" customHeight="1" x14ac:dyDescent="0.4">
      <c r="A166" s="19" t="s">
        <v>33693</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33694</v>
      </c>
      <c r="B168" s="128" t="s">
        <v>401</v>
      </c>
      <c r="C168" s="129"/>
      <c r="D168" s="129" t="s">
        <v>498</v>
      </c>
      <c r="E168" s="129" t="s">
        <v>171</v>
      </c>
      <c r="F168" s="130" t="s">
        <v>261</v>
      </c>
      <c r="G168" s="130"/>
    </row>
    <row r="169" spans="1:7" ht="15" customHeight="1" x14ac:dyDescent="0.4">
      <c r="A169" s="19" t="s">
        <v>33695</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33696</v>
      </c>
      <c r="B174" s="128" t="s">
        <v>403</v>
      </c>
      <c r="C174" s="129"/>
      <c r="D174" s="129" t="s">
        <v>294</v>
      </c>
      <c r="E174" s="129" t="s">
        <v>171</v>
      </c>
      <c r="F174" s="129" t="s">
        <v>192</v>
      </c>
      <c r="G174" s="130"/>
    </row>
    <row r="175" spans="1:7" ht="15" customHeight="1" x14ac:dyDescent="0.4">
      <c r="A175" s="19" t="s">
        <v>33697</v>
      </c>
      <c r="B175" s="128" t="s">
        <v>404</v>
      </c>
      <c r="C175" s="129"/>
      <c r="D175" s="129" t="s">
        <v>498</v>
      </c>
      <c r="E175" s="129" t="s">
        <v>171</v>
      </c>
      <c r="F175" s="130" t="s">
        <v>261</v>
      </c>
      <c r="G175" s="130"/>
    </row>
    <row r="176" spans="1:7" ht="15" customHeight="1" x14ac:dyDescent="0.4">
      <c r="A176" s="19" t="s">
        <v>33698</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33699</v>
      </c>
      <c r="B178" s="128" t="s">
        <v>406</v>
      </c>
      <c r="C178" s="129"/>
      <c r="D178" s="129" t="s">
        <v>498</v>
      </c>
      <c r="E178" s="129" t="s">
        <v>171</v>
      </c>
      <c r="F178" s="130" t="s">
        <v>261</v>
      </c>
      <c r="G178" s="130"/>
    </row>
    <row r="179" spans="1:7" ht="15" customHeight="1" x14ac:dyDescent="0.4">
      <c r="A179" s="19" t="s">
        <v>33700</v>
      </c>
      <c r="B179" s="128" t="s">
        <v>407</v>
      </c>
      <c r="C179" s="129"/>
      <c r="D179" s="129" t="s">
        <v>498</v>
      </c>
      <c r="E179" s="129" t="s">
        <v>171</v>
      </c>
      <c r="F179" s="129" t="s">
        <v>192</v>
      </c>
      <c r="G179" s="130"/>
    </row>
    <row r="180" spans="1:7" ht="15" customHeight="1" x14ac:dyDescent="0.4">
      <c r="A180" s="19" t="s">
        <v>33701</v>
      </c>
      <c r="B180" s="128" t="s">
        <v>408</v>
      </c>
      <c r="C180" s="129"/>
      <c r="D180" s="129" t="s">
        <v>285</v>
      </c>
      <c r="E180" s="129" t="s">
        <v>171</v>
      </c>
      <c r="F180" s="130" t="s">
        <v>261</v>
      </c>
      <c r="G180" s="130"/>
    </row>
    <row r="181" spans="1:7" ht="15" customHeight="1" x14ac:dyDescent="0.4">
      <c r="A181" s="19" t="s">
        <v>33702</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33703</v>
      </c>
      <c r="B183" s="128" t="s">
        <v>410</v>
      </c>
      <c r="C183" s="129"/>
      <c r="D183" s="129" t="s">
        <v>171</v>
      </c>
      <c r="E183" s="129" t="s">
        <v>171</v>
      </c>
      <c r="F183" s="130" t="s">
        <v>261</v>
      </c>
      <c r="G183" s="130"/>
    </row>
    <row r="184" spans="1:7" ht="15" customHeight="1" x14ac:dyDescent="0.4">
      <c r="A184" s="19" t="s">
        <v>33704</v>
      </c>
      <c r="B184" s="128" t="s">
        <v>411</v>
      </c>
      <c r="C184" s="129"/>
      <c r="D184" s="129" t="s">
        <v>498</v>
      </c>
      <c r="E184" s="129" t="s">
        <v>171</v>
      </c>
      <c r="F184" s="130" t="s">
        <v>261</v>
      </c>
      <c r="G184" s="130"/>
    </row>
    <row r="185" spans="1:7" ht="15" customHeight="1" x14ac:dyDescent="0.4">
      <c r="A185" s="19" t="s">
        <v>33705</v>
      </c>
      <c r="B185" s="128" t="s">
        <v>412</v>
      </c>
      <c r="C185" s="129"/>
      <c r="D185" s="129" t="s">
        <v>294</v>
      </c>
      <c r="E185" s="129" t="s">
        <v>171</v>
      </c>
      <c r="F185" s="130" t="s">
        <v>261</v>
      </c>
      <c r="G185" s="130"/>
    </row>
    <row r="186" spans="1:7" ht="15" customHeight="1" x14ac:dyDescent="0.4">
      <c r="A186" s="19" t="s">
        <v>33706</v>
      </c>
      <c r="B186" s="128" t="s">
        <v>413</v>
      </c>
      <c r="C186" s="129"/>
      <c r="D186" s="129" t="s">
        <v>328</v>
      </c>
      <c r="E186" s="129" t="s">
        <v>171</v>
      </c>
      <c r="F186" s="129" t="s">
        <v>192</v>
      </c>
      <c r="G186" s="130"/>
    </row>
    <row r="187" spans="1:7" ht="15" customHeight="1" x14ac:dyDescent="0.4">
      <c r="A187" s="19" t="s">
        <v>33707</v>
      </c>
      <c r="B187" s="128" t="s">
        <v>414</v>
      </c>
      <c r="C187" s="129"/>
      <c r="D187" s="129" t="s">
        <v>33219</v>
      </c>
      <c r="E187" s="129" t="s">
        <v>171</v>
      </c>
      <c r="F187" s="129" t="s">
        <v>192</v>
      </c>
      <c r="G187" s="130"/>
    </row>
    <row r="188" spans="1:7" ht="15" customHeight="1" x14ac:dyDescent="0.4">
      <c r="A188" s="19" t="s">
        <v>33708</v>
      </c>
      <c r="B188" s="128" t="s">
        <v>415</v>
      </c>
      <c r="C188" s="129"/>
      <c r="D188" s="129" t="s">
        <v>294</v>
      </c>
      <c r="E188" s="129" t="s">
        <v>171</v>
      </c>
      <c r="F188" s="130" t="s">
        <v>261</v>
      </c>
      <c r="G188" s="130"/>
    </row>
    <row r="189" spans="1:7" ht="15" customHeight="1" x14ac:dyDescent="0.4">
      <c r="A189" s="19" t="s">
        <v>33709</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33710</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33711</v>
      </c>
      <c r="B198" s="128" t="s">
        <v>418</v>
      </c>
      <c r="C198" s="129"/>
      <c r="D198" s="129" t="s">
        <v>294</v>
      </c>
      <c r="E198" s="129" t="s">
        <v>171</v>
      </c>
      <c r="F198" s="129" t="s">
        <v>192</v>
      </c>
      <c r="G198" s="130"/>
    </row>
    <row r="199" spans="1:7" ht="15" customHeight="1" x14ac:dyDescent="0.4">
      <c r="A199" s="19" t="s">
        <v>33712</v>
      </c>
      <c r="B199" s="128" t="s">
        <v>419</v>
      </c>
      <c r="C199" s="129"/>
      <c r="D199" s="129" t="s">
        <v>294</v>
      </c>
      <c r="E199" s="129" t="s">
        <v>171</v>
      </c>
      <c r="F199" s="130" t="s">
        <v>261</v>
      </c>
      <c r="G199" s="130"/>
    </row>
    <row r="200" spans="1:7" ht="15" customHeight="1" x14ac:dyDescent="0.4">
      <c r="A200" s="19" t="s">
        <v>33713</v>
      </c>
      <c r="B200" s="128" t="s">
        <v>420</v>
      </c>
      <c r="C200" s="129"/>
      <c r="D200" s="129" t="s">
        <v>294</v>
      </c>
      <c r="E200" s="129" t="s">
        <v>171</v>
      </c>
      <c r="F200" s="130" t="s">
        <v>261</v>
      </c>
      <c r="G200" s="130"/>
    </row>
    <row r="201" spans="1:7" ht="15" customHeight="1" x14ac:dyDescent="0.4">
      <c r="A201" s="19" t="s">
        <v>33714</v>
      </c>
      <c r="B201" s="128" t="s">
        <v>421</v>
      </c>
      <c r="C201" s="129"/>
      <c r="D201" s="129" t="s">
        <v>498</v>
      </c>
      <c r="E201" s="129" t="s">
        <v>171</v>
      </c>
      <c r="F201" s="130" t="s">
        <v>261</v>
      </c>
      <c r="G201" s="130"/>
    </row>
    <row r="202" spans="1:7" ht="15" customHeight="1" x14ac:dyDescent="0.4">
      <c r="A202" s="19" t="s">
        <v>33715</v>
      </c>
      <c r="B202" s="128" t="s">
        <v>422</v>
      </c>
      <c r="C202" s="129"/>
      <c r="D202" s="129" t="s">
        <v>171</v>
      </c>
      <c r="E202" s="129" t="s">
        <v>171</v>
      </c>
      <c r="F202" s="130" t="s">
        <v>261</v>
      </c>
      <c r="G202" s="130"/>
    </row>
    <row r="203" spans="1:7" ht="15" customHeight="1" x14ac:dyDescent="0.4">
      <c r="A203" s="19" t="s">
        <v>33716</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33717</v>
      </c>
      <c r="B206" s="128" t="s">
        <v>424</v>
      </c>
      <c r="C206" s="129"/>
      <c r="D206" s="129" t="s">
        <v>171</v>
      </c>
      <c r="E206" s="129" t="s">
        <v>171</v>
      </c>
      <c r="F206" s="130" t="s">
        <v>261</v>
      </c>
      <c r="G206" s="130"/>
    </row>
    <row r="207" spans="1:7" ht="15" customHeight="1" x14ac:dyDescent="0.4">
      <c r="A207" s="19" t="s">
        <v>33718</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33719</v>
      </c>
      <c r="B209" s="128" t="s">
        <v>426</v>
      </c>
      <c r="C209" s="129"/>
      <c r="D209" s="129" t="s">
        <v>171</v>
      </c>
      <c r="E209" s="129" t="s">
        <v>171</v>
      </c>
      <c r="F209" s="130" t="s">
        <v>261</v>
      </c>
      <c r="G209" s="130"/>
    </row>
    <row r="210" spans="1:7" ht="15" customHeight="1" x14ac:dyDescent="0.4">
      <c r="A210" s="19" t="s">
        <v>33720</v>
      </c>
      <c r="B210" s="128" t="s">
        <v>427</v>
      </c>
      <c r="C210" s="129"/>
      <c r="D210" s="129" t="s">
        <v>280</v>
      </c>
      <c r="E210" s="129" t="s">
        <v>171</v>
      </c>
      <c r="F210" s="129" t="s">
        <v>192</v>
      </c>
      <c r="G210" s="130"/>
    </row>
    <row r="211" spans="1:7" ht="15" customHeight="1" x14ac:dyDescent="0.4">
      <c r="A211" s="19" t="s">
        <v>33721</v>
      </c>
      <c r="B211" s="128" t="s">
        <v>428</v>
      </c>
      <c r="C211" s="129"/>
      <c r="D211" s="129" t="s">
        <v>280</v>
      </c>
      <c r="E211" s="129" t="s">
        <v>171</v>
      </c>
      <c r="F211" s="130" t="s">
        <v>261</v>
      </c>
      <c r="G211" s="130"/>
    </row>
    <row r="212" spans="1:7" ht="15" customHeight="1" x14ac:dyDescent="0.4">
      <c r="A212" s="19" t="s">
        <v>33722</v>
      </c>
      <c r="B212" s="128" t="s">
        <v>429</v>
      </c>
      <c r="C212" s="129"/>
      <c r="D212" s="129" t="s">
        <v>280</v>
      </c>
      <c r="E212" s="129" t="s">
        <v>171</v>
      </c>
      <c r="F212" s="130" t="s">
        <v>261</v>
      </c>
      <c r="G212" s="130"/>
    </row>
    <row r="213" spans="1:7" ht="15" customHeight="1" x14ac:dyDescent="0.4">
      <c r="A213" s="19" t="s">
        <v>33723</v>
      </c>
      <c r="B213" s="128" t="s">
        <v>430</v>
      </c>
      <c r="C213" s="129"/>
      <c r="D213" s="129" t="s">
        <v>280</v>
      </c>
      <c r="E213" s="129" t="s">
        <v>171</v>
      </c>
      <c r="F213" s="130" t="s">
        <v>261</v>
      </c>
      <c r="G213" s="130"/>
    </row>
    <row r="214" spans="1:7" ht="15" customHeight="1" x14ac:dyDescent="0.4">
      <c r="A214" s="19" t="s">
        <v>33724</v>
      </c>
      <c r="B214" s="128" t="s">
        <v>431</v>
      </c>
      <c r="C214" s="129"/>
      <c r="D214" s="129" t="s">
        <v>280</v>
      </c>
      <c r="E214" s="129" t="s">
        <v>171</v>
      </c>
      <c r="F214" s="130" t="s">
        <v>261</v>
      </c>
      <c r="G214" s="130"/>
    </row>
    <row r="215" spans="1:7" ht="15" customHeight="1" x14ac:dyDescent="0.4">
      <c r="A215" s="19" t="s">
        <v>33725</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33726</v>
      </c>
      <c r="B219" s="128" t="s">
        <v>433</v>
      </c>
      <c r="C219" s="129"/>
      <c r="D219" s="129" t="s">
        <v>280</v>
      </c>
      <c r="E219" s="129" t="s">
        <v>171</v>
      </c>
      <c r="F219" s="130" t="s">
        <v>261</v>
      </c>
      <c r="G219" s="130"/>
    </row>
    <row r="220" spans="1:7" ht="15" customHeight="1" x14ac:dyDescent="0.4">
      <c r="A220" s="19" t="s">
        <v>33727</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33728</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33729</v>
      </c>
      <c r="B228" s="128" t="s">
        <v>436</v>
      </c>
      <c r="C228" s="129"/>
      <c r="D228" s="129" t="s">
        <v>294</v>
      </c>
      <c r="E228" s="129" t="s">
        <v>171</v>
      </c>
      <c r="F228" s="130" t="s">
        <v>261</v>
      </c>
      <c r="G228" s="130"/>
    </row>
    <row r="229" spans="1:7" ht="15" customHeight="1" x14ac:dyDescent="0.4">
      <c r="A229" s="19" t="s">
        <v>33730</v>
      </c>
      <c r="B229" s="128" t="s">
        <v>437</v>
      </c>
      <c r="C229" s="129"/>
      <c r="D229" s="129" t="s">
        <v>294</v>
      </c>
      <c r="E229" s="129" t="s">
        <v>171</v>
      </c>
      <c r="F229" s="130" t="s">
        <v>261</v>
      </c>
      <c r="G229" s="130"/>
    </row>
    <row r="230" spans="1:7" ht="15" customHeight="1" x14ac:dyDescent="0.4">
      <c r="A230" s="19" t="s">
        <v>33731</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33732</v>
      </c>
      <c r="B232" s="128" t="s">
        <v>439</v>
      </c>
      <c r="C232" s="129"/>
      <c r="D232" s="129" t="s">
        <v>280</v>
      </c>
      <c r="E232" s="129" t="s">
        <v>171</v>
      </c>
      <c r="F232" s="130" t="s">
        <v>261</v>
      </c>
      <c r="G232" s="130"/>
    </row>
    <row r="233" spans="1:7" ht="15" customHeight="1" x14ac:dyDescent="0.4">
      <c r="A233" s="19" t="s">
        <v>33733</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33734</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33735</v>
      </c>
      <c r="B237" s="128" t="s">
        <v>442</v>
      </c>
      <c r="C237" s="129"/>
      <c r="D237" s="129" t="s">
        <v>171</v>
      </c>
      <c r="E237" s="129" t="s">
        <v>171</v>
      </c>
      <c r="F237" s="130" t="s">
        <v>261</v>
      </c>
      <c r="G237" s="130"/>
    </row>
    <row r="238" spans="1:7" ht="15" customHeight="1" x14ac:dyDescent="0.4">
      <c r="A238" s="19" t="s">
        <v>33736</v>
      </c>
      <c r="B238" s="128" t="s">
        <v>443</v>
      </c>
      <c r="C238" s="129"/>
      <c r="D238" s="129" t="s">
        <v>33219</v>
      </c>
      <c r="E238" s="129" t="s">
        <v>171</v>
      </c>
      <c r="F238" s="130" t="s">
        <v>261</v>
      </c>
      <c r="G238" s="130"/>
    </row>
    <row r="239" spans="1:7" ht="15" customHeight="1" x14ac:dyDescent="0.4">
      <c r="A239" s="19" t="s">
        <v>33737</v>
      </c>
      <c r="B239" s="128" t="s">
        <v>444</v>
      </c>
      <c r="C239" s="129"/>
      <c r="D239" s="129" t="s">
        <v>360</v>
      </c>
      <c r="E239" s="129" t="s">
        <v>171</v>
      </c>
      <c r="F239" s="130" t="s">
        <v>261</v>
      </c>
      <c r="G239" s="130"/>
    </row>
    <row r="240" spans="1:7" ht="15" customHeight="1" x14ac:dyDescent="0.4">
      <c r="A240" s="19" t="s">
        <v>33738</v>
      </c>
      <c r="B240" s="128" t="s">
        <v>445</v>
      </c>
      <c r="C240" s="129"/>
      <c r="D240" s="129" t="s">
        <v>171</v>
      </c>
      <c r="E240" s="129" t="s">
        <v>171</v>
      </c>
      <c r="F240" s="130" t="s">
        <v>261</v>
      </c>
      <c r="G240" s="130"/>
    </row>
    <row r="241" spans="1:7" ht="15" customHeight="1" x14ac:dyDescent="0.4">
      <c r="A241" s="19" t="s">
        <v>33739</v>
      </c>
      <c r="B241" s="128" t="s">
        <v>446</v>
      </c>
      <c r="C241" s="129"/>
      <c r="D241" s="129" t="s">
        <v>498</v>
      </c>
      <c r="E241" s="129" t="s">
        <v>171</v>
      </c>
      <c r="F241" s="130" t="s">
        <v>261</v>
      </c>
      <c r="G241" s="130"/>
    </row>
    <row r="242" spans="1:7" ht="15" customHeight="1" x14ac:dyDescent="0.4">
      <c r="A242" s="19" t="s">
        <v>33740</v>
      </c>
      <c r="B242" s="128" t="s">
        <v>447</v>
      </c>
      <c r="C242" s="129"/>
      <c r="D242" s="129" t="s">
        <v>171</v>
      </c>
      <c r="E242" s="129" t="s">
        <v>171</v>
      </c>
      <c r="F242" s="130" t="s">
        <v>261</v>
      </c>
      <c r="G242" s="130"/>
    </row>
    <row r="243" spans="1:7" ht="15" customHeight="1" x14ac:dyDescent="0.4">
      <c r="A243" s="19" t="s">
        <v>33741</v>
      </c>
      <c r="B243" s="128" t="s">
        <v>448</v>
      </c>
      <c r="C243" s="129"/>
      <c r="D243" s="129" t="s">
        <v>171</v>
      </c>
      <c r="E243" s="129" t="s">
        <v>171</v>
      </c>
      <c r="F243" s="130" t="s">
        <v>261</v>
      </c>
      <c r="G243" s="130"/>
    </row>
    <row r="244" spans="1:7" ht="15" customHeight="1" x14ac:dyDescent="0.4">
      <c r="A244" s="19" t="s">
        <v>33742</v>
      </c>
      <c r="B244" s="128" t="s">
        <v>449</v>
      </c>
      <c r="C244" s="129"/>
      <c r="D244" s="129" t="s">
        <v>171</v>
      </c>
      <c r="E244" s="129" t="s">
        <v>171</v>
      </c>
      <c r="F244" s="130" t="s">
        <v>261</v>
      </c>
      <c r="G244" s="130"/>
    </row>
    <row r="245" spans="1:7" ht="15" customHeight="1" x14ac:dyDescent="0.4">
      <c r="A245" s="19" t="s">
        <v>33743</v>
      </c>
      <c r="B245" s="128" t="s">
        <v>450</v>
      </c>
      <c r="C245" s="129"/>
      <c r="D245" s="129" t="s">
        <v>171</v>
      </c>
      <c r="E245" s="129" t="s">
        <v>171</v>
      </c>
      <c r="F245" s="130" t="s">
        <v>261</v>
      </c>
      <c r="G245" s="130"/>
    </row>
    <row r="246" spans="1:7" ht="15" customHeight="1" x14ac:dyDescent="0.4">
      <c r="A246" s="19" t="s">
        <v>33744</v>
      </c>
      <c r="B246" s="128" t="s">
        <v>451</v>
      </c>
      <c r="C246" s="129"/>
      <c r="D246" s="129" t="s">
        <v>33219</v>
      </c>
      <c r="E246" s="129" t="s">
        <v>171</v>
      </c>
      <c r="F246" s="130" t="s">
        <v>261</v>
      </c>
      <c r="G246" s="130"/>
    </row>
    <row r="247" spans="1:7" ht="15" customHeight="1" x14ac:dyDescent="0.4">
      <c r="A247" s="19" t="s">
        <v>33745</v>
      </c>
      <c r="B247" s="128" t="s">
        <v>452</v>
      </c>
      <c r="C247" s="129"/>
      <c r="D247" s="129" t="s">
        <v>280</v>
      </c>
      <c r="E247" s="129" t="s">
        <v>171</v>
      </c>
      <c r="F247" s="130" t="s">
        <v>261</v>
      </c>
      <c r="G247" s="130"/>
    </row>
    <row r="248" spans="1:7" ht="15" customHeight="1" x14ac:dyDescent="0.4">
      <c r="A248" s="19" t="s">
        <v>33746</v>
      </c>
      <c r="B248" s="128" t="s">
        <v>453</v>
      </c>
      <c r="C248" s="129"/>
      <c r="D248" s="129" t="s">
        <v>498</v>
      </c>
      <c r="E248" s="129" t="s">
        <v>171</v>
      </c>
      <c r="F248" s="130" t="s">
        <v>261</v>
      </c>
      <c r="G248" s="130"/>
    </row>
    <row r="249" spans="1:7" ht="15" customHeight="1" x14ac:dyDescent="0.4">
      <c r="A249" s="19" t="s">
        <v>33747</v>
      </c>
      <c r="B249" s="128" t="s">
        <v>454</v>
      </c>
      <c r="C249" s="129"/>
      <c r="D249" s="129" t="s">
        <v>498</v>
      </c>
      <c r="E249" s="129" t="s">
        <v>171</v>
      </c>
      <c r="F249" s="130" t="s">
        <v>261</v>
      </c>
      <c r="G249" s="130"/>
    </row>
    <row r="250" spans="1:7" ht="15" customHeight="1" x14ac:dyDescent="0.4">
      <c r="A250" s="19" t="s">
        <v>33748</v>
      </c>
      <c r="B250" s="128" t="s">
        <v>455</v>
      </c>
      <c r="C250" s="129"/>
      <c r="D250" s="129" t="s">
        <v>171</v>
      </c>
      <c r="E250" s="129" t="s">
        <v>171</v>
      </c>
      <c r="F250" s="130" t="s">
        <v>261</v>
      </c>
      <c r="G250" s="130"/>
    </row>
    <row r="251" spans="1:7" ht="15" customHeight="1" x14ac:dyDescent="0.4">
      <c r="A251" s="19" t="s">
        <v>33749</v>
      </c>
      <c r="B251" s="128" t="s">
        <v>456</v>
      </c>
      <c r="C251" s="129"/>
      <c r="D251" s="129" t="s">
        <v>367</v>
      </c>
      <c r="E251" s="129" t="s">
        <v>171</v>
      </c>
      <c r="F251" s="130" t="s">
        <v>261</v>
      </c>
      <c r="G251" s="130"/>
    </row>
    <row r="252" spans="1:7" ht="15" customHeight="1" x14ac:dyDescent="0.4">
      <c r="A252" s="19" t="s">
        <v>33750</v>
      </c>
      <c r="B252" s="128" t="s">
        <v>457</v>
      </c>
      <c r="C252" s="129"/>
      <c r="D252" s="129" t="s">
        <v>171</v>
      </c>
      <c r="E252" s="129" t="s">
        <v>171</v>
      </c>
      <c r="F252" s="130" t="s">
        <v>261</v>
      </c>
      <c r="G252" s="130"/>
    </row>
    <row r="253" spans="1:7" ht="15" customHeight="1" x14ac:dyDescent="0.4">
      <c r="A253" s="19" t="s">
        <v>33751</v>
      </c>
      <c r="B253" s="128" t="s">
        <v>458</v>
      </c>
      <c r="C253" s="129"/>
      <c r="D253" s="129" t="s">
        <v>171</v>
      </c>
      <c r="E253" s="129" t="s">
        <v>171</v>
      </c>
      <c r="F253" s="130" t="s">
        <v>261</v>
      </c>
      <c r="G253" s="130"/>
    </row>
    <row r="254" spans="1:7" ht="15" customHeight="1" x14ac:dyDescent="0.4">
      <c r="A254" s="19" t="s">
        <v>33752</v>
      </c>
      <c r="B254" s="128" t="s">
        <v>460</v>
      </c>
      <c r="C254" s="129"/>
      <c r="D254" s="129" t="s">
        <v>33219</v>
      </c>
      <c r="E254" s="129" t="s">
        <v>171</v>
      </c>
      <c r="F254" s="130" t="s">
        <v>261</v>
      </c>
      <c r="G254" s="130"/>
    </row>
    <row r="255" spans="1:7" ht="15" customHeight="1" x14ac:dyDescent="0.4">
      <c r="A255" s="19" t="s">
        <v>33753</v>
      </c>
      <c r="B255" s="128" t="s">
        <v>461</v>
      </c>
      <c r="C255" s="129"/>
      <c r="D255" s="129" t="s">
        <v>367</v>
      </c>
      <c r="E255" s="129" t="s">
        <v>171</v>
      </c>
      <c r="F255" s="129" t="s">
        <v>192</v>
      </c>
      <c r="G255" s="130"/>
    </row>
    <row r="256" spans="1:7" ht="15" customHeight="1" x14ac:dyDescent="0.4">
      <c r="A256" s="19" t="s">
        <v>33754</v>
      </c>
      <c r="B256" s="128" t="s">
        <v>462</v>
      </c>
      <c r="C256" s="129"/>
      <c r="D256" s="129" t="s">
        <v>171</v>
      </c>
      <c r="E256" s="129" t="s">
        <v>171</v>
      </c>
      <c r="F256" s="130" t="s">
        <v>261</v>
      </c>
      <c r="G256" s="130" t="s">
        <v>459</v>
      </c>
    </row>
    <row r="257" spans="1:7" ht="15" customHeight="1" x14ac:dyDescent="0.4">
      <c r="A257" s="19" t="s">
        <v>33755</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33756</v>
      </c>
      <c r="B259" s="128" t="s">
        <v>464</v>
      </c>
      <c r="C259" s="129"/>
      <c r="D259" s="129" t="s">
        <v>289</v>
      </c>
      <c r="E259" s="129" t="s">
        <v>171</v>
      </c>
      <c r="F259" s="130" t="s">
        <v>261</v>
      </c>
      <c r="G259" s="130" t="s">
        <v>465</v>
      </c>
    </row>
    <row r="260" spans="1:7" ht="15" customHeight="1" x14ac:dyDescent="0.4">
      <c r="A260" s="19" t="s">
        <v>33757</v>
      </c>
      <c r="B260" s="128" t="s">
        <v>466</v>
      </c>
      <c r="C260" s="129"/>
      <c r="D260" s="129" t="s">
        <v>289</v>
      </c>
      <c r="E260" s="129" t="s">
        <v>171</v>
      </c>
      <c r="F260" s="130" t="s">
        <v>261</v>
      </c>
      <c r="G260" s="130"/>
    </row>
    <row r="261" spans="1:7" ht="15" customHeight="1" x14ac:dyDescent="0.4">
      <c r="A261" s="19" t="s">
        <v>33758</v>
      </c>
      <c r="B261" s="128" t="s">
        <v>467</v>
      </c>
      <c r="C261" s="129"/>
      <c r="D261" s="129" t="s">
        <v>289</v>
      </c>
      <c r="E261" s="129" t="s">
        <v>171</v>
      </c>
      <c r="F261" s="130" t="s">
        <v>261</v>
      </c>
      <c r="G261" s="130"/>
    </row>
    <row r="262" spans="1:7" ht="15" customHeight="1" x14ac:dyDescent="0.4">
      <c r="A262" s="19" t="s">
        <v>33759</v>
      </c>
      <c r="B262" s="128" t="s">
        <v>468</v>
      </c>
      <c r="C262" s="129"/>
      <c r="D262" s="129" t="s">
        <v>289</v>
      </c>
      <c r="E262" s="129" t="s">
        <v>171</v>
      </c>
      <c r="F262" s="130" t="s">
        <v>261</v>
      </c>
      <c r="G262" s="130"/>
    </row>
    <row r="263" spans="1:7" ht="15" customHeight="1" x14ac:dyDescent="0.4">
      <c r="A263" s="19" t="s">
        <v>33760</v>
      </c>
      <c r="B263" s="128" t="s">
        <v>469</v>
      </c>
      <c r="C263" s="129"/>
      <c r="D263" s="129" t="s">
        <v>289</v>
      </c>
      <c r="E263" s="129" t="s">
        <v>171</v>
      </c>
      <c r="F263" s="130" t="s">
        <v>261</v>
      </c>
      <c r="G263" s="130"/>
    </row>
    <row r="264" spans="1:7" ht="15" customHeight="1" x14ac:dyDescent="0.4">
      <c r="A264" s="19" t="s">
        <v>33761</v>
      </c>
      <c r="B264" s="128" t="s">
        <v>470</v>
      </c>
      <c r="C264" s="129"/>
      <c r="D264" s="129" t="s">
        <v>289</v>
      </c>
      <c r="E264" s="129" t="s">
        <v>171</v>
      </c>
      <c r="F264" s="130" t="s">
        <v>261</v>
      </c>
      <c r="G264" s="130"/>
    </row>
    <row r="265" spans="1:7" ht="15" customHeight="1" x14ac:dyDescent="0.4">
      <c r="A265" s="19" t="s">
        <v>33762</v>
      </c>
      <c r="B265" s="128" t="s">
        <v>471</v>
      </c>
      <c r="C265" s="129"/>
      <c r="D265" s="129" t="s">
        <v>312</v>
      </c>
      <c r="E265" s="129" t="s">
        <v>171</v>
      </c>
      <c r="F265" s="129" t="s">
        <v>192</v>
      </c>
      <c r="G265" s="130"/>
    </row>
    <row r="266" spans="1:7" ht="15" customHeight="1" x14ac:dyDescent="0.4">
      <c r="A266" s="19" t="s">
        <v>33763</v>
      </c>
      <c r="B266" s="128" t="s">
        <v>472</v>
      </c>
      <c r="C266" s="129"/>
      <c r="D266" s="129" t="s">
        <v>289</v>
      </c>
      <c r="E266" s="129" t="s">
        <v>171</v>
      </c>
      <c r="F266" s="130" t="s">
        <v>261</v>
      </c>
      <c r="G266" s="130"/>
    </row>
    <row r="267" spans="1:7" ht="15" customHeight="1" x14ac:dyDescent="0.4">
      <c r="A267" s="19" t="s">
        <v>33764</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33765</v>
      </c>
      <c r="B269" s="128" t="s">
        <v>474</v>
      </c>
      <c r="C269" s="129"/>
      <c r="D269" s="129" t="s">
        <v>285</v>
      </c>
      <c r="E269" s="129" t="s">
        <v>171</v>
      </c>
      <c r="F269" s="129" t="s">
        <v>192</v>
      </c>
      <c r="G269" s="130"/>
    </row>
    <row r="270" spans="1:7" ht="15" customHeight="1" x14ac:dyDescent="0.4">
      <c r="A270" s="19" t="s">
        <v>33766</v>
      </c>
      <c r="B270" s="128" t="s">
        <v>475</v>
      </c>
      <c r="C270" s="129"/>
      <c r="D270" s="129" t="s">
        <v>312</v>
      </c>
      <c r="E270" s="129" t="s">
        <v>171</v>
      </c>
      <c r="F270" s="129" t="s">
        <v>192</v>
      </c>
      <c r="G270" s="130"/>
    </row>
    <row r="271" spans="1:7" ht="15" customHeight="1" x14ac:dyDescent="0.4">
      <c r="A271" s="19" t="s">
        <v>33767</v>
      </c>
      <c r="B271" s="128" t="s">
        <v>476</v>
      </c>
      <c r="C271" s="129"/>
      <c r="D271" s="129" t="s">
        <v>312</v>
      </c>
      <c r="E271" s="129" t="s">
        <v>171</v>
      </c>
      <c r="F271" s="129" t="s">
        <v>192</v>
      </c>
      <c r="G271" s="130"/>
    </row>
    <row r="272" spans="1:7" ht="15" customHeight="1" x14ac:dyDescent="0.4">
      <c r="A272" s="19" t="s">
        <v>33768</v>
      </c>
      <c r="B272" s="128" t="s">
        <v>477</v>
      </c>
      <c r="C272" s="129"/>
      <c r="D272" s="129" t="s">
        <v>171</v>
      </c>
      <c r="E272" s="129" t="s">
        <v>171</v>
      </c>
      <c r="F272" s="130" t="s">
        <v>261</v>
      </c>
      <c r="G272" s="130"/>
    </row>
    <row r="273" spans="1:7" ht="15" customHeight="1" x14ac:dyDescent="0.4">
      <c r="A273" s="19" t="s">
        <v>33769</v>
      </c>
      <c r="B273" s="128" t="s">
        <v>478</v>
      </c>
      <c r="C273" s="129"/>
      <c r="D273" s="129" t="s">
        <v>312</v>
      </c>
      <c r="E273" s="129" t="s">
        <v>171</v>
      </c>
      <c r="F273" s="129" t="s">
        <v>192</v>
      </c>
      <c r="G273" s="130"/>
    </row>
    <row r="274" spans="1:7" ht="15" customHeight="1" x14ac:dyDescent="0.4">
      <c r="A274" s="19" t="s">
        <v>33770</v>
      </c>
      <c r="B274" s="128" t="s">
        <v>479</v>
      </c>
      <c r="C274" s="129"/>
      <c r="D274" s="129" t="s">
        <v>312</v>
      </c>
      <c r="E274" s="129" t="s">
        <v>171</v>
      </c>
      <c r="F274" s="129" t="s">
        <v>192</v>
      </c>
      <c r="G274" s="130"/>
    </row>
    <row r="275" spans="1:7" ht="15" customHeight="1" x14ac:dyDescent="0.4">
      <c r="A275" s="19" t="s">
        <v>33771</v>
      </c>
      <c r="B275" s="128" t="s">
        <v>480</v>
      </c>
      <c r="C275" s="129"/>
      <c r="D275" s="129" t="s">
        <v>294</v>
      </c>
      <c r="E275" s="129" t="s">
        <v>171</v>
      </c>
      <c r="F275" s="129" t="s">
        <v>192</v>
      </c>
      <c r="G275" s="130"/>
    </row>
    <row r="276" spans="1:7" ht="15" customHeight="1" x14ac:dyDescent="0.4">
      <c r="A276" s="19" t="s">
        <v>33772</v>
      </c>
      <c r="B276" s="128" t="s">
        <v>481</v>
      </c>
      <c r="C276" s="129"/>
      <c r="D276" s="129" t="s">
        <v>294</v>
      </c>
      <c r="E276" s="129" t="s">
        <v>171</v>
      </c>
      <c r="F276" s="129" t="s">
        <v>192</v>
      </c>
      <c r="G276" s="130"/>
    </row>
    <row r="277" spans="1:7" ht="15" customHeight="1" x14ac:dyDescent="0.4">
      <c r="A277" s="19" t="s">
        <v>33773</v>
      </c>
      <c r="B277" s="128" t="s">
        <v>482</v>
      </c>
      <c r="C277" s="129"/>
      <c r="D277" s="129" t="s">
        <v>294</v>
      </c>
      <c r="E277" s="129" t="s">
        <v>171</v>
      </c>
      <c r="F277" s="130" t="s">
        <v>261</v>
      </c>
      <c r="G277" s="130"/>
    </row>
    <row r="278" spans="1:7" ht="15" customHeight="1" x14ac:dyDescent="0.4">
      <c r="A278" s="19" t="s">
        <v>33774</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33775</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33776</v>
      </c>
      <c r="B283" s="128" t="s">
        <v>485</v>
      </c>
      <c r="C283" s="129"/>
      <c r="D283" s="129" t="s">
        <v>294</v>
      </c>
      <c r="E283" s="129" t="s">
        <v>171</v>
      </c>
      <c r="F283" s="130" t="s">
        <v>261</v>
      </c>
      <c r="G283" s="130"/>
    </row>
    <row r="284" spans="1:7" ht="15" customHeight="1" x14ac:dyDescent="0.4">
      <c r="A284" s="19" t="s">
        <v>33777</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33778</v>
      </c>
      <c r="B294" s="128" t="s">
        <v>489</v>
      </c>
      <c r="C294" s="129"/>
      <c r="D294" s="129" t="s">
        <v>285</v>
      </c>
      <c r="E294" s="129" t="s">
        <v>171</v>
      </c>
      <c r="F294" s="129" t="s">
        <v>192</v>
      </c>
      <c r="G294" s="130"/>
    </row>
    <row r="295" spans="1:7" ht="15" customHeight="1" x14ac:dyDescent="0.4">
      <c r="A295" s="19" t="s">
        <v>33779</v>
      </c>
      <c r="B295" s="128" t="s">
        <v>490</v>
      </c>
      <c r="C295" s="129"/>
      <c r="D295" s="129" t="s">
        <v>285</v>
      </c>
      <c r="E295" s="129" t="s">
        <v>171</v>
      </c>
      <c r="F295" s="129" t="s">
        <v>192</v>
      </c>
      <c r="G295" s="130"/>
    </row>
    <row r="296" spans="1:7" ht="15" customHeight="1" x14ac:dyDescent="0.4">
      <c r="A296" s="19" t="s">
        <v>33780</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33781</v>
      </c>
      <c r="B302" s="128" t="s">
        <v>492</v>
      </c>
      <c r="C302" s="129"/>
      <c r="D302" s="129" t="s">
        <v>312</v>
      </c>
      <c r="E302" s="129" t="s">
        <v>171</v>
      </c>
      <c r="F302" s="130" t="s">
        <v>261</v>
      </c>
      <c r="G302" s="130"/>
    </row>
    <row r="303" spans="1:7" ht="15" customHeight="1" x14ac:dyDescent="0.4">
      <c r="A303" s="19" t="s">
        <v>33782</v>
      </c>
      <c r="B303" s="128" t="s">
        <v>493</v>
      </c>
      <c r="C303" s="129"/>
      <c r="D303" s="129" t="s">
        <v>312</v>
      </c>
      <c r="E303" s="129" t="s">
        <v>171</v>
      </c>
      <c r="F303" s="130" t="s">
        <v>261</v>
      </c>
      <c r="G303" s="130"/>
    </row>
    <row r="304" spans="1:7" ht="15" customHeight="1" x14ac:dyDescent="0.4">
      <c r="A304" s="19" t="s">
        <v>33783</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33784</v>
      </c>
      <c r="B306" s="128" t="s">
        <v>495</v>
      </c>
      <c r="C306" s="129"/>
      <c r="D306" s="129" t="s">
        <v>488</v>
      </c>
      <c r="E306" s="129" t="s">
        <v>171</v>
      </c>
      <c r="F306" s="129" t="s">
        <v>192</v>
      </c>
      <c r="G306" s="130"/>
    </row>
    <row r="307" spans="1:7" ht="15" customHeight="1" x14ac:dyDescent="0.4">
      <c r="A307" s="19" t="s">
        <v>33785</v>
      </c>
      <c r="B307" s="128" t="s">
        <v>496</v>
      </c>
      <c r="C307" s="129"/>
      <c r="D307" s="129" t="s">
        <v>285</v>
      </c>
      <c r="E307" s="129" t="s">
        <v>171</v>
      </c>
      <c r="F307" s="129" t="s">
        <v>192</v>
      </c>
      <c r="G307" s="130"/>
    </row>
    <row r="308" spans="1:7" ht="15" customHeight="1" x14ac:dyDescent="0.4">
      <c r="A308" s="19" t="s">
        <v>33786</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33787</v>
      </c>
      <c r="B314" s="128" t="s">
        <v>499</v>
      </c>
      <c r="C314" s="129"/>
      <c r="D314" s="129" t="s">
        <v>312</v>
      </c>
      <c r="E314" s="129" t="s">
        <v>171</v>
      </c>
      <c r="F314" s="129" t="s">
        <v>192</v>
      </c>
      <c r="G314" s="130"/>
    </row>
    <row r="315" spans="1:7" ht="15" customHeight="1" x14ac:dyDescent="0.4">
      <c r="A315" s="19" t="s">
        <v>33788</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33404</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33789</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33790</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33791</v>
      </c>
      <c r="B324" s="128" t="s">
        <v>504</v>
      </c>
      <c r="C324" s="129"/>
      <c r="D324" s="129" t="s">
        <v>280</v>
      </c>
      <c r="E324" s="129" t="s">
        <v>171</v>
      </c>
      <c r="F324" s="130" t="s">
        <v>261</v>
      </c>
      <c r="G324" s="130"/>
    </row>
    <row r="325" spans="1:7" ht="15" customHeight="1" x14ac:dyDescent="0.4">
      <c r="A325" s="19" t="s">
        <v>33792</v>
      </c>
      <c r="B325" s="128" t="s">
        <v>505</v>
      </c>
      <c r="C325" s="129"/>
      <c r="D325" s="129" t="s">
        <v>280</v>
      </c>
      <c r="E325" s="129" t="s">
        <v>171</v>
      </c>
      <c r="F325" s="129" t="s">
        <v>192</v>
      </c>
      <c r="G325" s="130"/>
    </row>
    <row r="326" spans="1:7" ht="15" customHeight="1" x14ac:dyDescent="0.4">
      <c r="A326" s="19" t="s">
        <v>33793</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33794</v>
      </c>
      <c r="B328" s="128" t="s">
        <v>507</v>
      </c>
      <c r="C328" s="129"/>
      <c r="D328" s="129" t="s">
        <v>283</v>
      </c>
      <c r="E328" s="129" t="s">
        <v>171</v>
      </c>
      <c r="F328" s="129" t="s">
        <v>192</v>
      </c>
      <c r="G328" s="130"/>
    </row>
    <row r="329" spans="1:7" ht="15" customHeight="1" x14ac:dyDescent="0.4">
      <c r="A329" s="19" t="s">
        <v>33795</v>
      </c>
      <c r="B329" s="128" t="s">
        <v>508</v>
      </c>
      <c r="C329" s="129"/>
      <c r="D329" s="129" t="s">
        <v>367</v>
      </c>
      <c r="E329" s="129" t="s">
        <v>171</v>
      </c>
      <c r="F329" s="129" t="s">
        <v>192</v>
      </c>
      <c r="G329" s="130"/>
    </row>
    <row r="330" spans="1:7" ht="15" customHeight="1" x14ac:dyDescent="0.4">
      <c r="A330" s="19" t="s">
        <v>33796</v>
      </c>
      <c r="B330" s="128" t="s">
        <v>509</v>
      </c>
      <c r="C330" s="129"/>
      <c r="D330" s="129" t="s">
        <v>488</v>
      </c>
      <c r="E330" s="129" t="s">
        <v>171</v>
      </c>
      <c r="F330" s="129" t="s">
        <v>192</v>
      </c>
      <c r="G330" s="130"/>
    </row>
    <row r="331" spans="1:7" ht="15" customHeight="1" x14ac:dyDescent="0.4">
      <c r="A331" s="19" t="s">
        <v>33797</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33798</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33799</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33800</v>
      </c>
      <c r="B340" s="128" t="s">
        <v>513</v>
      </c>
      <c r="C340" s="129"/>
      <c r="D340" s="129" t="s">
        <v>280</v>
      </c>
      <c r="E340" s="129" t="s">
        <v>171</v>
      </c>
      <c r="F340" s="130" t="s">
        <v>261</v>
      </c>
      <c r="G340" s="130"/>
    </row>
    <row r="341" spans="1:7" ht="15" customHeight="1" x14ac:dyDescent="0.4">
      <c r="A341" s="19" t="s">
        <v>33801</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33802</v>
      </c>
      <c r="B347" s="128" t="s">
        <v>515</v>
      </c>
      <c r="C347" s="129"/>
      <c r="D347" s="129" t="s">
        <v>280</v>
      </c>
      <c r="E347" s="129" t="s">
        <v>171</v>
      </c>
      <c r="F347" s="129" t="s">
        <v>192</v>
      </c>
      <c r="G347" s="130"/>
    </row>
    <row r="348" spans="1:7" ht="15" customHeight="1" x14ac:dyDescent="0.4">
      <c r="A348" s="19" t="s">
        <v>33803</v>
      </c>
      <c r="B348" s="128" t="s">
        <v>516</v>
      </c>
      <c r="C348" s="129"/>
      <c r="D348" s="129" t="s">
        <v>280</v>
      </c>
      <c r="E348" s="129" t="s">
        <v>171</v>
      </c>
      <c r="F348" s="130" t="s">
        <v>261</v>
      </c>
      <c r="G348" s="130"/>
    </row>
    <row r="349" spans="1:7" ht="15" customHeight="1" x14ac:dyDescent="0.4">
      <c r="A349" s="19" t="s">
        <v>33804</v>
      </c>
      <c r="B349" s="128" t="s">
        <v>517</v>
      </c>
      <c r="C349" s="129"/>
      <c r="D349" s="129" t="s">
        <v>312</v>
      </c>
      <c r="E349" s="129" t="s">
        <v>171</v>
      </c>
      <c r="F349" s="129" t="s">
        <v>192</v>
      </c>
      <c r="G349" s="130"/>
    </row>
    <row r="350" spans="1:7" ht="15" customHeight="1" x14ac:dyDescent="0.4">
      <c r="A350" s="19" t="s">
        <v>33805</v>
      </c>
      <c r="B350" s="128" t="s">
        <v>518</v>
      </c>
      <c r="C350" s="129"/>
      <c r="D350" s="129" t="s">
        <v>171</v>
      </c>
      <c r="E350" s="129" t="s">
        <v>171</v>
      </c>
      <c r="F350" s="130" t="s">
        <v>261</v>
      </c>
      <c r="G350" s="130"/>
    </row>
    <row r="351" spans="1:7" ht="15" customHeight="1" x14ac:dyDescent="0.4">
      <c r="A351" s="19" t="s">
        <v>33806</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33807</v>
      </c>
      <c r="B353" s="128" t="s">
        <v>520</v>
      </c>
      <c r="C353" s="129"/>
      <c r="D353" s="129" t="s">
        <v>312</v>
      </c>
      <c r="E353" s="129" t="s">
        <v>171</v>
      </c>
      <c r="F353" s="130" t="s">
        <v>261</v>
      </c>
      <c r="G353" s="130"/>
    </row>
    <row r="354" spans="1:7" ht="15" customHeight="1" x14ac:dyDescent="0.4">
      <c r="A354" s="19" t="s">
        <v>33808</v>
      </c>
      <c r="B354" s="128" t="s">
        <v>521</v>
      </c>
      <c r="C354" s="129"/>
      <c r="D354" s="129" t="s">
        <v>328</v>
      </c>
      <c r="E354" s="129" t="s">
        <v>171</v>
      </c>
      <c r="F354" s="129" t="s">
        <v>192</v>
      </c>
      <c r="G354" s="130"/>
    </row>
    <row r="355" spans="1:7" ht="15" customHeight="1" x14ac:dyDescent="0.4">
      <c r="A355" s="19" t="s">
        <v>33809</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33810</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33811</v>
      </c>
      <c r="B359" s="128" t="s">
        <v>524</v>
      </c>
      <c r="C359" s="129"/>
      <c r="D359" s="129" t="s">
        <v>33219</v>
      </c>
      <c r="E359" s="129" t="s">
        <v>171</v>
      </c>
      <c r="F359" s="130" t="s">
        <v>261</v>
      </c>
      <c r="G359" s="130"/>
    </row>
    <row r="360" spans="1:7" ht="15" customHeight="1" x14ac:dyDescent="0.4">
      <c r="A360" s="19" t="s">
        <v>33812</v>
      </c>
      <c r="B360" s="128" t="s">
        <v>525</v>
      </c>
      <c r="C360" s="129"/>
      <c r="D360" s="129" t="s">
        <v>280</v>
      </c>
      <c r="E360" s="129" t="s">
        <v>171</v>
      </c>
      <c r="F360" s="130" t="s">
        <v>261</v>
      </c>
      <c r="G360" s="130"/>
    </row>
    <row r="361" spans="1:7" ht="15" customHeight="1" x14ac:dyDescent="0.4">
      <c r="A361" s="19" t="s">
        <v>33813</v>
      </c>
      <c r="B361" s="128" t="s">
        <v>526</v>
      </c>
      <c r="C361" s="129"/>
      <c r="D361" s="129" t="s">
        <v>280</v>
      </c>
      <c r="E361" s="129" t="s">
        <v>171</v>
      </c>
      <c r="F361" s="130" t="s">
        <v>261</v>
      </c>
      <c r="G361" s="130"/>
    </row>
    <row r="362" spans="1:7" ht="15" customHeight="1" x14ac:dyDescent="0.4">
      <c r="A362" s="19" t="s">
        <v>33814</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33815</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33816</v>
      </c>
      <c r="B367" s="128" t="s">
        <v>529</v>
      </c>
      <c r="C367" s="129"/>
      <c r="D367" s="129" t="s">
        <v>294</v>
      </c>
      <c r="E367" s="129" t="s">
        <v>171</v>
      </c>
      <c r="F367" s="129" t="s">
        <v>192</v>
      </c>
      <c r="G367" s="130"/>
    </row>
    <row r="368" spans="1:7" ht="15" customHeight="1" x14ac:dyDescent="0.4">
      <c r="A368" s="19" t="s">
        <v>33817</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33818</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33819</v>
      </c>
      <c r="B376" s="128" t="s">
        <v>532</v>
      </c>
      <c r="C376" s="129"/>
      <c r="D376" s="129" t="s">
        <v>33219</v>
      </c>
      <c r="E376" s="129" t="s">
        <v>171</v>
      </c>
      <c r="F376" s="130" t="s">
        <v>261</v>
      </c>
      <c r="G376" s="130"/>
    </row>
    <row r="377" spans="1:7" ht="15" customHeight="1" x14ac:dyDescent="0.4">
      <c r="A377" s="19" t="s">
        <v>33820</v>
      </c>
      <c r="B377" s="128" t="s">
        <v>533</v>
      </c>
      <c r="C377" s="129"/>
      <c r="D377" s="129" t="s">
        <v>33219</v>
      </c>
      <c r="E377" s="129" t="s">
        <v>171</v>
      </c>
      <c r="F377" s="129" t="s">
        <v>192</v>
      </c>
      <c r="G377" s="130"/>
    </row>
    <row r="378" spans="1:7" ht="15" customHeight="1" x14ac:dyDescent="0.4">
      <c r="A378" s="19" t="s">
        <v>33821</v>
      </c>
      <c r="B378" s="128" t="s">
        <v>534</v>
      </c>
      <c r="C378" s="129"/>
      <c r="D378" s="129" t="s">
        <v>171</v>
      </c>
      <c r="E378" s="129" t="s">
        <v>171</v>
      </c>
      <c r="F378" s="130" t="s">
        <v>261</v>
      </c>
      <c r="G378" s="130"/>
    </row>
    <row r="379" spans="1:7" ht="15" customHeight="1" x14ac:dyDescent="0.4">
      <c r="A379" s="19" t="s">
        <v>33822</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33823</v>
      </c>
      <c r="B381" s="128" t="s">
        <v>536</v>
      </c>
      <c r="C381" s="129"/>
      <c r="D381" s="129" t="s">
        <v>33219</v>
      </c>
      <c r="E381" s="129" t="s">
        <v>171</v>
      </c>
      <c r="F381" s="129" t="s">
        <v>192</v>
      </c>
      <c r="G381" s="130"/>
    </row>
    <row r="382" spans="1:7" ht="15" customHeight="1" x14ac:dyDescent="0.4">
      <c r="A382" s="19" t="s">
        <v>33824</v>
      </c>
      <c r="B382" s="128" t="s">
        <v>537</v>
      </c>
      <c r="C382" s="129"/>
      <c r="D382" s="129" t="s">
        <v>280</v>
      </c>
      <c r="E382" s="129" t="s">
        <v>171</v>
      </c>
      <c r="F382" s="130" t="s">
        <v>261</v>
      </c>
      <c r="G382" s="130"/>
    </row>
    <row r="383" spans="1:7" ht="15" customHeight="1" x14ac:dyDescent="0.4">
      <c r="A383" s="19" t="s">
        <v>33825</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33826</v>
      </c>
      <c r="B385" s="128" t="s">
        <v>539</v>
      </c>
      <c r="C385" s="129"/>
      <c r="D385" s="129" t="s">
        <v>33219</v>
      </c>
      <c r="E385" s="129" t="s">
        <v>171</v>
      </c>
      <c r="F385" s="129" t="s">
        <v>192</v>
      </c>
      <c r="G385" s="130"/>
    </row>
    <row r="386" spans="1:7" ht="15" customHeight="1" x14ac:dyDescent="0.4">
      <c r="A386" s="19" t="s">
        <v>33827</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33828</v>
      </c>
      <c r="B388" s="128" t="s">
        <v>541</v>
      </c>
      <c r="C388" s="129"/>
      <c r="D388" s="129" t="s">
        <v>33219</v>
      </c>
      <c r="E388" s="129" t="s">
        <v>171</v>
      </c>
      <c r="F388" s="130" t="s">
        <v>261</v>
      </c>
      <c r="G388" s="130"/>
    </row>
    <row r="389" spans="1:7" ht="15" customHeight="1" x14ac:dyDescent="0.4">
      <c r="A389" s="19" t="s">
        <v>33829</v>
      </c>
      <c r="B389" s="128" t="s">
        <v>542</v>
      </c>
      <c r="C389" s="129"/>
      <c r="D389" s="129" t="s">
        <v>33219</v>
      </c>
      <c r="E389" s="129" t="s">
        <v>171</v>
      </c>
      <c r="F389" s="130" t="s">
        <v>261</v>
      </c>
      <c r="G389" s="130"/>
    </row>
    <row r="390" spans="1:7" ht="15" customHeight="1" x14ac:dyDescent="0.4">
      <c r="A390" s="19" t="s">
        <v>33830</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33831</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33832</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33833</v>
      </c>
      <c r="B403" s="128" t="s">
        <v>546</v>
      </c>
      <c r="C403" s="129"/>
      <c r="D403" s="129" t="s">
        <v>280</v>
      </c>
      <c r="E403" s="129" t="s">
        <v>171</v>
      </c>
      <c r="F403" s="130" t="s">
        <v>261</v>
      </c>
      <c r="G403" s="130"/>
    </row>
    <row r="404" spans="1:7" ht="15" customHeight="1" x14ac:dyDescent="0.4">
      <c r="A404" s="19" t="s">
        <v>33834</v>
      </c>
      <c r="B404" s="128" t="s">
        <v>547</v>
      </c>
      <c r="C404" s="129"/>
      <c r="D404" s="129" t="s">
        <v>280</v>
      </c>
      <c r="E404" s="129" t="s">
        <v>171</v>
      </c>
      <c r="F404" s="130" t="s">
        <v>261</v>
      </c>
      <c r="G404" s="130"/>
    </row>
    <row r="405" spans="1:7" ht="15" customHeight="1" x14ac:dyDescent="0.4">
      <c r="A405" s="19" t="s">
        <v>33835</v>
      </c>
      <c r="B405" s="128" t="s">
        <v>548</v>
      </c>
      <c r="C405" s="129"/>
      <c r="D405" s="129" t="s">
        <v>33219</v>
      </c>
      <c r="E405" s="129" t="s">
        <v>171</v>
      </c>
      <c r="F405" s="129" t="s">
        <v>192</v>
      </c>
      <c r="G405" s="130"/>
    </row>
    <row r="406" spans="1:7" ht="15" customHeight="1" x14ac:dyDescent="0.4">
      <c r="A406" s="19" t="s">
        <v>33836</v>
      </c>
      <c r="B406" s="128" t="s">
        <v>549</v>
      </c>
      <c r="C406" s="129"/>
      <c r="D406" s="129" t="s">
        <v>294</v>
      </c>
      <c r="E406" s="129" t="s">
        <v>171</v>
      </c>
      <c r="F406" s="129" t="s">
        <v>192</v>
      </c>
      <c r="G406" s="130"/>
    </row>
    <row r="407" spans="1:7" ht="15" customHeight="1" x14ac:dyDescent="0.4">
      <c r="A407" s="19" t="s">
        <v>33837</v>
      </c>
      <c r="B407" s="128" t="s">
        <v>550</v>
      </c>
      <c r="C407" s="129"/>
      <c r="D407" s="129" t="s">
        <v>33219</v>
      </c>
      <c r="E407" s="129" t="s">
        <v>171</v>
      </c>
      <c r="F407" s="130" t="s">
        <v>261</v>
      </c>
      <c r="G407" s="130"/>
    </row>
    <row r="408" spans="1:7" ht="15" customHeight="1" x14ac:dyDescent="0.4">
      <c r="A408" s="19" t="s">
        <v>33838</v>
      </c>
      <c r="B408" s="128" t="s">
        <v>551</v>
      </c>
      <c r="C408" s="129"/>
      <c r="D408" s="129" t="s">
        <v>33219</v>
      </c>
      <c r="E408" s="129" t="s">
        <v>171</v>
      </c>
      <c r="F408" s="130" t="s">
        <v>261</v>
      </c>
      <c r="G408" s="130"/>
    </row>
    <row r="409" spans="1:7" ht="15" customHeight="1" x14ac:dyDescent="0.4">
      <c r="A409" s="19" t="s">
        <v>33839</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33840</v>
      </c>
      <c r="B411" s="128" t="s">
        <v>553</v>
      </c>
      <c r="C411" s="129"/>
      <c r="D411" s="129" t="s">
        <v>33219</v>
      </c>
      <c r="E411" s="129" t="s">
        <v>171</v>
      </c>
      <c r="F411" s="130" t="s">
        <v>261</v>
      </c>
      <c r="G411" s="130"/>
    </row>
    <row r="412" spans="1:7" ht="14.6" x14ac:dyDescent="0.4">
      <c r="A412" s="19" t="s">
        <v>33841</v>
      </c>
      <c r="B412" s="128" t="s">
        <v>554</v>
      </c>
      <c r="C412" s="129"/>
      <c r="D412" s="129" t="s">
        <v>171</v>
      </c>
      <c r="E412" s="129" t="s">
        <v>171</v>
      </c>
      <c r="F412" s="130" t="s">
        <v>261</v>
      </c>
      <c r="G412" s="130"/>
    </row>
    <row r="413" spans="1:7" ht="14.6" x14ac:dyDescent="0.4">
      <c r="A413" s="19" t="s">
        <v>33842</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33843</v>
      </c>
      <c r="B415" s="128" t="s">
        <v>556</v>
      </c>
      <c r="C415" s="129"/>
      <c r="D415" s="129" t="s">
        <v>294</v>
      </c>
      <c r="E415" s="129" t="s">
        <v>171</v>
      </c>
      <c r="F415" s="130" t="s">
        <v>261</v>
      </c>
      <c r="G415" s="130"/>
    </row>
    <row r="416" spans="1:7" ht="14.6" x14ac:dyDescent="0.4">
      <c r="A416" s="19" t="s">
        <v>33844</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33845</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33846</v>
      </c>
      <c r="B422" s="128" t="s">
        <v>559</v>
      </c>
      <c r="C422" s="129"/>
      <c r="D422" s="129" t="s">
        <v>294</v>
      </c>
      <c r="E422" s="129" t="s">
        <v>171</v>
      </c>
      <c r="F422" s="130" t="s">
        <v>261</v>
      </c>
      <c r="G422" s="130"/>
    </row>
    <row r="423" spans="1:7" ht="14.6" x14ac:dyDescent="0.4">
      <c r="A423" s="19" t="s">
        <v>33847</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33848</v>
      </c>
      <c r="B425" s="128" t="s">
        <v>561</v>
      </c>
      <c r="C425" s="129"/>
      <c r="D425" s="129" t="s">
        <v>498</v>
      </c>
      <c r="E425" s="129" t="s">
        <v>171</v>
      </c>
      <c r="F425" s="129" t="s">
        <v>192</v>
      </c>
      <c r="G425" s="130"/>
    </row>
    <row r="426" spans="1:7" ht="14.6" x14ac:dyDescent="0.4">
      <c r="A426" s="19" t="s">
        <v>33849</v>
      </c>
      <c r="B426" s="128" t="s">
        <v>562</v>
      </c>
      <c r="C426" s="129"/>
      <c r="D426" s="129" t="s">
        <v>294</v>
      </c>
      <c r="E426" s="129" t="s">
        <v>171</v>
      </c>
      <c r="F426" s="130" t="s">
        <v>261</v>
      </c>
      <c r="G426" s="130"/>
    </row>
    <row r="427" spans="1:7" ht="14.6" x14ac:dyDescent="0.4">
      <c r="A427" s="19" t="s">
        <v>33850</v>
      </c>
      <c r="B427" s="128" t="s">
        <v>563</v>
      </c>
      <c r="C427" s="129"/>
      <c r="D427" s="129" t="s">
        <v>294</v>
      </c>
      <c r="E427" s="129" t="s">
        <v>171</v>
      </c>
      <c r="F427" s="130" t="s">
        <v>261</v>
      </c>
      <c r="G427" s="130"/>
    </row>
    <row r="428" spans="1:7" ht="14.6" x14ac:dyDescent="0.4">
      <c r="A428" s="19" t="s">
        <v>33851</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33852</v>
      </c>
      <c r="B431" s="128" t="s">
        <v>565</v>
      </c>
      <c r="C431" s="129"/>
      <c r="D431" s="129" t="s">
        <v>294</v>
      </c>
      <c r="E431" s="129" t="s">
        <v>171</v>
      </c>
      <c r="F431" s="130" t="s">
        <v>261</v>
      </c>
      <c r="G431" s="130"/>
    </row>
    <row r="432" spans="1:7" ht="14.6" x14ac:dyDescent="0.4">
      <c r="A432" s="19" t="s">
        <v>33853</v>
      </c>
      <c r="B432" s="128" t="s">
        <v>566</v>
      </c>
      <c r="C432" s="129"/>
      <c r="D432" s="129" t="s">
        <v>280</v>
      </c>
      <c r="E432" s="129" t="s">
        <v>171</v>
      </c>
      <c r="F432" s="130" t="s">
        <v>261</v>
      </c>
      <c r="G432" s="130"/>
    </row>
    <row r="433" spans="1:7" ht="14.6" x14ac:dyDescent="0.4">
      <c r="A433" s="19" t="s">
        <v>33854</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33855</v>
      </c>
      <c r="B435" s="128" t="s">
        <v>568</v>
      </c>
      <c r="C435" s="129"/>
      <c r="D435" s="129" t="s">
        <v>33219</v>
      </c>
      <c r="E435" s="129" t="s">
        <v>171</v>
      </c>
      <c r="F435" s="130" t="s">
        <v>261</v>
      </c>
      <c r="G435" s="130"/>
    </row>
    <row r="436" spans="1:7" ht="14.6" x14ac:dyDescent="0.4">
      <c r="A436" s="19" t="s">
        <v>33856</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33857</v>
      </c>
      <c r="B438" s="128" t="s">
        <v>570</v>
      </c>
      <c r="C438" s="129"/>
      <c r="D438" s="129" t="s">
        <v>360</v>
      </c>
      <c r="E438" s="129" t="s">
        <v>171</v>
      </c>
      <c r="F438" s="129" t="s">
        <v>192</v>
      </c>
      <c r="G438" s="130"/>
    </row>
    <row r="439" spans="1:7" ht="14.6" x14ac:dyDescent="0.4">
      <c r="A439" s="19" t="s">
        <v>33858</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33859</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33860</v>
      </c>
      <c r="B444" s="128" t="s">
        <v>573</v>
      </c>
      <c r="C444" s="129"/>
      <c r="D444" s="129" t="s">
        <v>328</v>
      </c>
      <c r="E444" s="129" t="s">
        <v>171</v>
      </c>
      <c r="F444" s="130" t="s">
        <v>261</v>
      </c>
      <c r="G444" s="130"/>
    </row>
    <row r="445" spans="1:7" ht="14.6" x14ac:dyDescent="0.4">
      <c r="A445" s="19" t="s">
        <v>33861</v>
      </c>
      <c r="B445" s="128" t="s">
        <v>574</v>
      </c>
      <c r="C445" s="129"/>
      <c r="D445" s="129" t="s">
        <v>328</v>
      </c>
      <c r="E445" s="129" t="s">
        <v>171</v>
      </c>
      <c r="F445" s="129" t="s">
        <v>192</v>
      </c>
      <c r="G445" s="130"/>
    </row>
    <row r="446" spans="1:7" ht="14.6" x14ac:dyDescent="0.4">
      <c r="A446" s="19" t="s">
        <v>33862</v>
      </c>
      <c r="B446" s="128" t="s">
        <v>575</v>
      </c>
      <c r="C446" s="129"/>
      <c r="D446" s="129" t="s">
        <v>280</v>
      </c>
      <c r="E446" s="129" t="s">
        <v>171</v>
      </c>
      <c r="F446" s="130" t="s">
        <v>261</v>
      </c>
      <c r="G446" s="130"/>
    </row>
    <row r="447" spans="1:7" ht="14.6" x14ac:dyDescent="0.4">
      <c r="A447" s="19" t="s">
        <v>33863</v>
      </c>
      <c r="B447" s="128" t="s">
        <v>576</v>
      </c>
      <c r="C447" s="129"/>
      <c r="D447" s="129" t="s">
        <v>280</v>
      </c>
      <c r="E447" s="129" t="s">
        <v>171</v>
      </c>
      <c r="F447" s="130" t="s">
        <v>261</v>
      </c>
      <c r="G447" s="130"/>
    </row>
    <row r="448" spans="1:7" ht="14.6" x14ac:dyDescent="0.4">
      <c r="A448" s="19" t="s">
        <v>33864</v>
      </c>
      <c r="B448" s="128" t="s">
        <v>577</v>
      </c>
      <c r="C448" s="129"/>
      <c r="D448" s="129" t="s">
        <v>280</v>
      </c>
      <c r="E448" s="129" t="s">
        <v>171</v>
      </c>
      <c r="F448" s="130" t="s">
        <v>261</v>
      </c>
      <c r="G448" s="130"/>
    </row>
    <row r="449" spans="1:7" ht="14.6" x14ac:dyDescent="0.4">
      <c r="A449" s="19" t="s">
        <v>33865</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33866</v>
      </c>
      <c r="B453" s="128" t="s">
        <v>579</v>
      </c>
      <c r="C453" s="129"/>
      <c r="D453" s="129" t="s">
        <v>280</v>
      </c>
      <c r="E453" s="129" t="s">
        <v>171</v>
      </c>
      <c r="F453" s="130" t="s">
        <v>261</v>
      </c>
      <c r="G453" s="130"/>
    </row>
    <row r="454" spans="1:7" ht="14.6" x14ac:dyDescent="0.4">
      <c r="A454" s="19" t="s">
        <v>33867</v>
      </c>
      <c r="B454" s="128" t="s">
        <v>580</v>
      </c>
      <c r="C454" s="129"/>
      <c r="D454" s="129" t="s">
        <v>280</v>
      </c>
      <c r="E454" s="129" t="s">
        <v>171</v>
      </c>
      <c r="F454" s="130" t="s">
        <v>261</v>
      </c>
      <c r="G454" s="130"/>
    </row>
    <row r="455" spans="1:7" ht="14.6" x14ac:dyDescent="0.4">
      <c r="A455" s="19" t="s">
        <v>33868</v>
      </c>
      <c r="B455" s="128" t="s">
        <v>581</v>
      </c>
      <c r="C455" s="129"/>
      <c r="D455" s="129" t="s">
        <v>294</v>
      </c>
      <c r="E455" s="129" t="s">
        <v>171</v>
      </c>
      <c r="F455" s="129" t="s">
        <v>192</v>
      </c>
      <c r="G455" s="130"/>
    </row>
    <row r="456" spans="1:7" ht="14.6" x14ac:dyDescent="0.4">
      <c r="A456" s="19" t="s">
        <v>33869</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33870</v>
      </c>
      <c r="B461" s="128" t="s">
        <v>583</v>
      </c>
      <c r="C461" s="129"/>
      <c r="D461" s="129" t="s">
        <v>312</v>
      </c>
      <c r="E461" s="129" t="s">
        <v>171</v>
      </c>
      <c r="F461" s="129" t="s">
        <v>192</v>
      </c>
      <c r="G461" s="130"/>
    </row>
    <row r="462" spans="1:7" ht="14.6" x14ac:dyDescent="0.4">
      <c r="A462" s="19" t="s">
        <v>33871</v>
      </c>
      <c r="B462" s="128" t="s">
        <v>584</v>
      </c>
      <c r="C462" s="129"/>
      <c r="D462" s="129" t="s">
        <v>312</v>
      </c>
      <c r="E462" s="129" t="s">
        <v>171</v>
      </c>
      <c r="F462" s="129" t="s">
        <v>192</v>
      </c>
      <c r="G462" s="130"/>
    </row>
    <row r="463" spans="1:7" ht="14.6" x14ac:dyDescent="0.4">
      <c r="A463" s="19" t="s">
        <v>33872</v>
      </c>
      <c r="B463" s="128" t="s">
        <v>32684</v>
      </c>
      <c r="C463" s="129" t="s">
        <v>171</v>
      </c>
      <c r="D463" s="129" t="s">
        <v>312</v>
      </c>
      <c r="E463" s="129" t="s">
        <v>171</v>
      </c>
      <c r="F463" s="130" t="s">
        <v>261</v>
      </c>
      <c r="G463" s="130"/>
    </row>
    <row r="464" spans="1:7" ht="14.6" x14ac:dyDescent="0.4">
      <c r="A464" s="19" t="s">
        <v>33873</v>
      </c>
      <c r="B464" s="128" t="s">
        <v>585</v>
      </c>
      <c r="C464" s="129"/>
      <c r="D464" s="129" t="s">
        <v>312</v>
      </c>
      <c r="E464" s="129" t="s">
        <v>171</v>
      </c>
      <c r="F464" s="130" t="s">
        <v>261</v>
      </c>
      <c r="G464" s="130"/>
    </row>
    <row r="465" spans="1:7" ht="14.6" x14ac:dyDescent="0.4">
      <c r="A465" s="19" t="s">
        <v>33874</v>
      </c>
      <c r="B465" s="128" t="s">
        <v>586</v>
      </c>
      <c r="C465" s="129"/>
      <c r="D465" s="129" t="s">
        <v>312</v>
      </c>
      <c r="E465" s="129" t="s">
        <v>171</v>
      </c>
      <c r="F465" s="130" t="s">
        <v>261</v>
      </c>
      <c r="G465" s="130"/>
    </row>
    <row r="466" spans="1:7" ht="14.6" x14ac:dyDescent="0.4">
      <c r="A466" s="19" t="s">
        <v>33875</v>
      </c>
      <c r="B466" s="128" t="s">
        <v>587</v>
      </c>
      <c r="C466" s="129"/>
      <c r="D466" s="129" t="s">
        <v>312</v>
      </c>
      <c r="E466" s="129" t="s">
        <v>171</v>
      </c>
      <c r="F466" s="130" t="s">
        <v>261</v>
      </c>
      <c r="G466" s="130"/>
    </row>
    <row r="467" spans="1:7" ht="14.6" x14ac:dyDescent="0.4">
      <c r="A467" s="19" t="s">
        <v>33876</v>
      </c>
      <c r="B467" s="128" t="s">
        <v>588</v>
      </c>
      <c r="C467" s="129"/>
      <c r="D467" s="129" t="s">
        <v>312</v>
      </c>
      <c r="E467" s="129" t="s">
        <v>171</v>
      </c>
      <c r="F467" s="130" t="s">
        <v>261</v>
      </c>
      <c r="G467" s="130"/>
    </row>
    <row r="468" spans="1:7" ht="14.6" x14ac:dyDescent="0.4">
      <c r="A468" s="19" t="s">
        <v>33877</v>
      </c>
      <c r="B468" s="128" t="s">
        <v>589</v>
      </c>
      <c r="C468" s="129"/>
      <c r="D468" s="129" t="s">
        <v>283</v>
      </c>
      <c r="E468" s="129" t="s">
        <v>171</v>
      </c>
      <c r="F468" s="129" t="s">
        <v>192</v>
      </c>
      <c r="G468" s="130"/>
    </row>
    <row r="469" spans="1:7" ht="14.6" x14ac:dyDescent="0.4">
      <c r="A469" s="19" t="s">
        <v>33878</v>
      </c>
      <c r="B469" s="128" t="s">
        <v>590</v>
      </c>
      <c r="C469" s="129"/>
      <c r="D469" s="129" t="s">
        <v>312</v>
      </c>
      <c r="E469" s="129" t="s">
        <v>171</v>
      </c>
      <c r="F469" s="129" t="s">
        <v>192</v>
      </c>
      <c r="G469" s="130"/>
    </row>
    <row r="470" spans="1:7" ht="14.6" x14ac:dyDescent="0.4">
      <c r="A470" s="19" t="s">
        <v>33879</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33880</v>
      </c>
      <c r="B475" s="128" t="s">
        <v>592</v>
      </c>
      <c r="C475" s="129"/>
      <c r="D475" s="129" t="s">
        <v>283</v>
      </c>
      <c r="E475" s="129" t="s">
        <v>171</v>
      </c>
      <c r="F475" s="129" t="s">
        <v>192</v>
      </c>
      <c r="G475" s="130"/>
    </row>
    <row r="476" spans="1:7" ht="14.6" x14ac:dyDescent="0.4">
      <c r="A476" s="19" t="s">
        <v>33881</v>
      </c>
      <c r="B476" s="128" t="s">
        <v>593</v>
      </c>
      <c r="C476" s="129"/>
      <c r="D476" s="129" t="s">
        <v>378</v>
      </c>
      <c r="E476" s="129" t="s">
        <v>171</v>
      </c>
      <c r="F476" s="129" t="s">
        <v>192</v>
      </c>
      <c r="G476" s="130"/>
    </row>
    <row r="477" spans="1:7" ht="14.6" x14ac:dyDescent="0.4">
      <c r="A477" s="19" t="s">
        <v>33882</v>
      </c>
      <c r="B477" s="128" t="s">
        <v>594</v>
      </c>
      <c r="C477" s="129"/>
      <c r="D477" s="129" t="s">
        <v>378</v>
      </c>
      <c r="E477" s="129" t="s">
        <v>171</v>
      </c>
      <c r="F477" s="129" t="s">
        <v>192</v>
      </c>
      <c r="G477" s="130"/>
    </row>
    <row r="478" spans="1:7" ht="14.6" x14ac:dyDescent="0.4">
      <c r="A478" s="19" t="s">
        <v>33883</v>
      </c>
      <c r="B478" s="128" t="s">
        <v>595</v>
      </c>
      <c r="C478" s="129"/>
      <c r="D478" s="129" t="s">
        <v>283</v>
      </c>
      <c r="E478" s="129" t="s">
        <v>171</v>
      </c>
      <c r="F478" s="129" t="s">
        <v>192</v>
      </c>
      <c r="G478" s="130"/>
    </row>
    <row r="479" spans="1:7" ht="14.6" x14ac:dyDescent="0.4">
      <c r="A479" s="19" t="s">
        <v>33884</v>
      </c>
      <c r="B479" s="128" t="s">
        <v>596</v>
      </c>
      <c r="C479" s="129"/>
      <c r="D479" s="129" t="s">
        <v>294</v>
      </c>
      <c r="E479" s="129" t="s">
        <v>171</v>
      </c>
      <c r="F479" s="130" t="s">
        <v>261</v>
      </c>
      <c r="G479" s="130"/>
    </row>
    <row r="480" spans="1:7" ht="14.6" x14ac:dyDescent="0.4">
      <c r="A480" s="19" t="s">
        <v>33885</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33886</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33887</v>
      </c>
      <c r="B484" s="128" t="s">
        <v>599</v>
      </c>
      <c r="C484" s="129"/>
      <c r="D484" s="129" t="s">
        <v>280</v>
      </c>
      <c r="E484" s="129" t="s">
        <v>171</v>
      </c>
      <c r="F484" s="130" t="s">
        <v>261</v>
      </c>
      <c r="G484" s="130"/>
    </row>
    <row r="485" spans="1:7" ht="14.6" x14ac:dyDescent="0.4">
      <c r="A485" s="19" t="s">
        <v>33888</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33889</v>
      </c>
      <c r="B488" s="128" t="s">
        <v>601</v>
      </c>
      <c r="C488" s="129"/>
      <c r="D488" s="129" t="s">
        <v>294</v>
      </c>
      <c r="E488" s="129" t="s">
        <v>171</v>
      </c>
      <c r="F488" s="130" t="s">
        <v>261</v>
      </c>
      <c r="G488" s="130"/>
    </row>
    <row r="489" spans="1:7" ht="14.6" x14ac:dyDescent="0.4">
      <c r="A489" s="19" t="s">
        <v>33890</v>
      </c>
      <c r="B489" s="128" t="s">
        <v>602</v>
      </c>
      <c r="C489" s="129"/>
      <c r="D489" s="129" t="s">
        <v>312</v>
      </c>
      <c r="E489" s="129" t="s">
        <v>171</v>
      </c>
      <c r="F489" s="130" t="s">
        <v>261</v>
      </c>
      <c r="G489" s="130"/>
    </row>
    <row r="490" spans="1:7" ht="14.6" x14ac:dyDescent="0.4">
      <c r="A490" s="19" t="s">
        <v>33891</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33892</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33893</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33894</v>
      </c>
      <c r="B499" s="128" t="s">
        <v>606</v>
      </c>
      <c r="C499" s="129"/>
      <c r="D499" s="129" t="s">
        <v>294</v>
      </c>
      <c r="E499" s="129" t="s">
        <v>171</v>
      </c>
      <c r="F499" s="130" t="s">
        <v>261</v>
      </c>
      <c r="G499" s="130"/>
    </row>
    <row r="500" spans="1:7" ht="14.6" x14ac:dyDescent="0.4">
      <c r="A500" s="19" t="s">
        <v>33895</v>
      </c>
      <c r="B500" s="128" t="s">
        <v>607</v>
      </c>
      <c r="C500" s="129"/>
      <c r="D500" s="129" t="s">
        <v>294</v>
      </c>
      <c r="E500" s="129" t="s">
        <v>171</v>
      </c>
      <c r="F500" s="129" t="s">
        <v>192</v>
      </c>
      <c r="G500" s="130"/>
    </row>
    <row r="501" spans="1:7" ht="14.6" x14ac:dyDescent="0.4">
      <c r="A501" s="19" t="s">
        <v>33896</v>
      </c>
      <c r="B501" s="128" t="s">
        <v>608</v>
      </c>
      <c r="C501" s="129"/>
      <c r="D501" s="129" t="s">
        <v>289</v>
      </c>
      <c r="E501" s="129" t="s">
        <v>171</v>
      </c>
      <c r="F501" s="130" t="s">
        <v>261</v>
      </c>
      <c r="G501" s="130" t="s">
        <v>296</v>
      </c>
    </row>
    <row r="502" spans="1:7" ht="14.6" x14ac:dyDescent="0.4">
      <c r="A502" s="19" t="s">
        <v>33897</v>
      </c>
      <c r="B502" s="128" t="s">
        <v>609</v>
      </c>
      <c r="C502" s="129"/>
      <c r="D502" s="132" t="s">
        <v>171</v>
      </c>
      <c r="E502" s="129" t="s">
        <v>171</v>
      </c>
      <c r="F502" s="129" t="s">
        <v>192</v>
      </c>
      <c r="G502" s="130"/>
    </row>
    <row r="503" spans="1:7" ht="14.6" x14ac:dyDescent="0.4">
      <c r="A503" s="19" t="s">
        <v>33897</v>
      </c>
      <c r="B503" s="128" t="s">
        <v>609</v>
      </c>
      <c r="C503" s="129" t="s">
        <v>34026</v>
      </c>
      <c r="D503" s="129" t="s">
        <v>280</v>
      </c>
      <c r="E503" s="129" t="s">
        <v>171</v>
      </c>
      <c r="F503" s="129" t="s">
        <v>192</v>
      </c>
      <c r="G503" s="130"/>
    </row>
    <row r="504" spans="1:7" ht="14.6" x14ac:dyDescent="0.4">
      <c r="A504" s="19" t="s">
        <v>33897</v>
      </c>
      <c r="B504" s="128" t="s">
        <v>609</v>
      </c>
      <c r="C504" s="129" t="s">
        <v>34027</v>
      </c>
      <c r="D504" s="129" t="s">
        <v>280</v>
      </c>
      <c r="E504" s="129" t="s">
        <v>171</v>
      </c>
      <c r="F504" s="129" t="s">
        <v>192</v>
      </c>
      <c r="G504" s="130"/>
    </row>
    <row r="505" spans="1:7" ht="14.6" x14ac:dyDescent="0.4">
      <c r="A505" s="19" t="s">
        <v>33897</v>
      </c>
      <c r="B505" s="128" t="s">
        <v>609</v>
      </c>
      <c r="C505" s="129" t="s">
        <v>34026</v>
      </c>
      <c r="D505" s="129" t="s">
        <v>312</v>
      </c>
      <c r="E505" s="129" t="s">
        <v>171</v>
      </c>
      <c r="F505" s="129" t="s">
        <v>192</v>
      </c>
      <c r="G505" s="130"/>
    </row>
    <row r="506" spans="1:7" ht="14.6" x14ac:dyDescent="0.4">
      <c r="A506" s="19" t="s">
        <v>33897</v>
      </c>
      <c r="B506" s="128" t="s">
        <v>609</v>
      </c>
      <c r="C506" s="129" t="s">
        <v>34027</v>
      </c>
      <c r="D506" s="129" t="s">
        <v>312</v>
      </c>
      <c r="E506" s="129" t="s">
        <v>171</v>
      </c>
      <c r="F506" s="129" t="s">
        <v>192</v>
      </c>
      <c r="G506" s="130"/>
    </row>
    <row r="507" spans="1:7" ht="14.6" x14ac:dyDescent="0.4">
      <c r="A507" s="19" t="s">
        <v>33897</v>
      </c>
      <c r="B507" s="128" t="s">
        <v>609</v>
      </c>
      <c r="C507" s="129" t="s">
        <v>34028</v>
      </c>
      <c r="D507" s="129" t="s">
        <v>312</v>
      </c>
      <c r="E507" s="129" t="s">
        <v>171</v>
      </c>
      <c r="F507" s="129" t="s">
        <v>192</v>
      </c>
      <c r="G507" s="130"/>
    </row>
    <row r="508" spans="1:7" ht="14.6" x14ac:dyDescent="0.4">
      <c r="A508" s="19" t="s">
        <v>33897</v>
      </c>
      <c r="B508" s="128" t="s">
        <v>609</v>
      </c>
      <c r="C508" s="129" t="s">
        <v>34029</v>
      </c>
      <c r="D508" s="129" t="s">
        <v>312</v>
      </c>
      <c r="E508" s="129" t="s">
        <v>171</v>
      </c>
      <c r="F508" s="129" t="s">
        <v>192</v>
      </c>
      <c r="G508" s="130"/>
    </row>
    <row r="509" spans="1:7" ht="14.6" x14ac:dyDescent="0.4">
      <c r="A509" s="19" t="s">
        <v>33897</v>
      </c>
      <c r="B509" s="128" t="s">
        <v>609</v>
      </c>
      <c r="C509" s="129" t="s">
        <v>34030</v>
      </c>
      <c r="D509" s="129" t="s">
        <v>312</v>
      </c>
      <c r="E509" s="129" t="s">
        <v>171</v>
      </c>
      <c r="F509" s="129" t="s">
        <v>192</v>
      </c>
      <c r="G509" s="130"/>
    </row>
    <row r="510" spans="1:7" ht="14.6" x14ac:dyDescent="0.4">
      <c r="A510" s="19" t="s">
        <v>33897</v>
      </c>
      <c r="B510" s="128" t="s">
        <v>609</v>
      </c>
      <c r="C510" s="129" t="s">
        <v>34030</v>
      </c>
      <c r="D510" s="129" t="s">
        <v>312</v>
      </c>
      <c r="E510" s="129" t="s">
        <v>171</v>
      </c>
      <c r="F510" s="129" t="s">
        <v>192</v>
      </c>
      <c r="G510" s="130"/>
    </row>
    <row r="511" spans="1:7" ht="14.6" x14ac:dyDescent="0.4">
      <c r="A511" s="19" t="s">
        <v>33897</v>
      </c>
      <c r="B511" s="128" t="s">
        <v>609</v>
      </c>
      <c r="C511" s="129" t="s">
        <v>34030</v>
      </c>
      <c r="D511" s="129" t="s">
        <v>312</v>
      </c>
      <c r="E511" s="129" t="s">
        <v>171</v>
      </c>
      <c r="F511" s="129" t="s">
        <v>192</v>
      </c>
      <c r="G511" s="130"/>
    </row>
    <row r="512" spans="1:7" ht="14.6" x14ac:dyDescent="0.4">
      <c r="A512" s="19" t="s">
        <v>33897</v>
      </c>
      <c r="B512" s="128" t="s">
        <v>609</v>
      </c>
      <c r="C512" s="129" t="s">
        <v>34030</v>
      </c>
      <c r="D512" s="129" t="s">
        <v>289</v>
      </c>
      <c r="E512" s="129" t="s">
        <v>171</v>
      </c>
      <c r="F512" s="129" t="s">
        <v>192</v>
      </c>
      <c r="G512" s="130"/>
    </row>
    <row r="513" spans="1:7" ht="14.6" x14ac:dyDescent="0.4">
      <c r="A513" s="19" t="s">
        <v>33897</v>
      </c>
      <c r="B513" s="128" t="s">
        <v>609</v>
      </c>
      <c r="C513" s="129" t="s">
        <v>34030</v>
      </c>
      <c r="D513" s="129" t="s">
        <v>312</v>
      </c>
      <c r="E513" s="129" t="s">
        <v>171</v>
      </c>
      <c r="F513" s="129" t="s">
        <v>192</v>
      </c>
      <c r="G513" s="130"/>
    </row>
    <row r="514" spans="1:7" ht="14.6" x14ac:dyDescent="0.4">
      <c r="A514" s="19" t="s">
        <v>33897</v>
      </c>
      <c r="B514" s="128" t="s">
        <v>609</v>
      </c>
      <c r="C514" s="129" t="s">
        <v>34030</v>
      </c>
      <c r="D514" s="129" t="s">
        <v>312</v>
      </c>
      <c r="E514" s="129" t="s">
        <v>171</v>
      </c>
      <c r="F514" s="129" t="s">
        <v>192</v>
      </c>
      <c r="G514" s="130"/>
    </row>
    <row r="515" spans="1:7" ht="14.6" x14ac:dyDescent="0.4">
      <c r="A515" s="19" t="s">
        <v>33897</v>
      </c>
      <c r="B515" s="128" t="s">
        <v>609</v>
      </c>
      <c r="C515" s="129" t="s">
        <v>34030</v>
      </c>
      <c r="D515" s="129" t="s">
        <v>312</v>
      </c>
      <c r="E515" s="129" t="s">
        <v>171</v>
      </c>
      <c r="F515" s="129" t="s">
        <v>192</v>
      </c>
      <c r="G515" s="130"/>
    </row>
    <row r="516" spans="1:7" ht="14.6" x14ac:dyDescent="0.4">
      <c r="A516" s="19" t="s">
        <v>33897</v>
      </c>
      <c r="B516" s="128" t="s">
        <v>609</v>
      </c>
      <c r="C516" s="129" t="s">
        <v>34031</v>
      </c>
      <c r="D516" s="129" t="s">
        <v>280</v>
      </c>
      <c r="E516" s="129" t="s">
        <v>171</v>
      </c>
      <c r="F516" s="129" t="s">
        <v>192</v>
      </c>
      <c r="G516" s="130"/>
    </row>
    <row r="517" spans="1:7" ht="14.6" x14ac:dyDescent="0.4">
      <c r="A517" s="19" t="s">
        <v>33897</v>
      </c>
      <c r="B517" s="128" t="s">
        <v>609</v>
      </c>
      <c r="C517" s="129" t="s">
        <v>34032</v>
      </c>
      <c r="D517" s="129" t="s">
        <v>289</v>
      </c>
      <c r="E517" s="129" t="s">
        <v>171</v>
      </c>
      <c r="F517" s="129" t="s">
        <v>192</v>
      </c>
      <c r="G517" s="130"/>
    </row>
    <row r="518" spans="1:7" ht="14.6" x14ac:dyDescent="0.4">
      <c r="A518" s="19" t="s">
        <v>33897</v>
      </c>
      <c r="B518" s="128" t="s">
        <v>609</v>
      </c>
      <c r="C518" s="129" t="s">
        <v>34033</v>
      </c>
      <c r="D518" s="129" t="s">
        <v>280</v>
      </c>
      <c r="E518" s="129" t="s">
        <v>171</v>
      </c>
      <c r="F518" s="129" t="s">
        <v>192</v>
      </c>
      <c r="G518" s="130"/>
    </row>
    <row r="519" spans="1:7" ht="14.6" x14ac:dyDescent="0.4">
      <c r="A519" s="19" t="s">
        <v>33897</v>
      </c>
      <c r="B519" s="128" t="s">
        <v>609</v>
      </c>
      <c r="C519" s="129" t="s">
        <v>34034</v>
      </c>
      <c r="D519" s="129" t="s">
        <v>280</v>
      </c>
      <c r="E519" s="129" t="s">
        <v>171</v>
      </c>
      <c r="F519" s="129" t="s">
        <v>192</v>
      </c>
      <c r="G519" s="130"/>
    </row>
    <row r="520" spans="1:7" ht="14.6" x14ac:dyDescent="0.4">
      <c r="A520" s="19" t="s">
        <v>33897</v>
      </c>
      <c r="B520" s="128" t="s">
        <v>609</v>
      </c>
      <c r="C520" s="129" t="s">
        <v>34035</v>
      </c>
      <c r="D520" s="129" t="s">
        <v>280</v>
      </c>
      <c r="E520" s="129" t="s">
        <v>171</v>
      </c>
      <c r="F520" s="129" t="s">
        <v>192</v>
      </c>
      <c r="G520" s="130"/>
    </row>
    <row r="521" spans="1:7" ht="14.6" x14ac:dyDescent="0.4">
      <c r="A521" s="19" t="s">
        <v>33897</v>
      </c>
      <c r="B521" s="128" t="s">
        <v>609</v>
      </c>
      <c r="C521" s="129" t="s">
        <v>34036</v>
      </c>
      <c r="D521" s="129" t="s">
        <v>280</v>
      </c>
      <c r="E521" s="129" t="s">
        <v>171</v>
      </c>
      <c r="F521" s="129" t="s">
        <v>192</v>
      </c>
      <c r="G521" s="130"/>
    </row>
    <row r="522" spans="1:7" ht="14.6" x14ac:dyDescent="0.4">
      <c r="A522" s="19" t="s">
        <v>33897</v>
      </c>
      <c r="B522" s="128" t="s">
        <v>609</v>
      </c>
      <c r="C522" s="129" t="s">
        <v>34030</v>
      </c>
      <c r="D522" s="129" t="s">
        <v>280</v>
      </c>
      <c r="E522" s="129" t="s">
        <v>171</v>
      </c>
      <c r="F522" s="129" t="s">
        <v>192</v>
      </c>
      <c r="G522" s="130"/>
    </row>
    <row r="523" spans="1:7" ht="14.6" x14ac:dyDescent="0.4">
      <c r="A523" s="19" t="s">
        <v>33897</v>
      </c>
      <c r="B523" s="128" t="s">
        <v>609</v>
      </c>
      <c r="C523" s="129" t="s">
        <v>34037</v>
      </c>
      <c r="D523" s="129" t="s">
        <v>280</v>
      </c>
      <c r="E523" s="129" t="s">
        <v>171</v>
      </c>
      <c r="F523" s="129" t="s">
        <v>192</v>
      </c>
      <c r="G523" s="130"/>
    </row>
    <row r="524" spans="1:7" ht="14.6" x14ac:dyDescent="0.4">
      <c r="A524" s="19" t="s">
        <v>33897</v>
      </c>
      <c r="B524" s="128" t="s">
        <v>609</v>
      </c>
      <c r="C524" s="129" t="s">
        <v>34038</v>
      </c>
      <c r="D524" s="129" t="s">
        <v>280</v>
      </c>
      <c r="E524" s="129" t="s">
        <v>171</v>
      </c>
      <c r="F524" s="129" t="s">
        <v>192</v>
      </c>
      <c r="G524" s="130"/>
    </row>
    <row r="525" spans="1:7" ht="14.6" x14ac:dyDescent="0.4">
      <c r="A525" s="19" t="s">
        <v>33897</v>
      </c>
      <c r="B525" s="128" t="s">
        <v>609</v>
      </c>
      <c r="C525" s="129" t="s">
        <v>34038</v>
      </c>
      <c r="D525" s="129" t="s">
        <v>280</v>
      </c>
      <c r="E525" s="129" t="s">
        <v>171</v>
      </c>
      <c r="F525" s="129" t="s">
        <v>192</v>
      </c>
      <c r="G525" s="130"/>
    </row>
    <row r="526" spans="1:7" ht="14.6" x14ac:dyDescent="0.4">
      <c r="A526" s="19" t="s">
        <v>33897</v>
      </c>
      <c r="B526" s="128" t="s">
        <v>609</v>
      </c>
      <c r="C526" s="129" t="s">
        <v>34039</v>
      </c>
      <c r="D526" s="129" t="s">
        <v>280</v>
      </c>
      <c r="E526" s="129" t="s">
        <v>171</v>
      </c>
      <c r="F526" s="129" t="s">
        <v>192</v>
      </c>
      <c r="G526" s="130"/>
    </row>
    <row r="527" spans="1:7" ht="14.6" x14ac:dyDescent="0.4">
      <c r="A527" s="19" t="s">
        <v>33897</v>
      </c>
      <c r="B527" s="128" t="s">
        <v>609</v>
      </c>
      <c r="C527" s="129" t="s">
        <v>34040</v>
      </c>
      <c r="D527" s="129" t="s">
        <v>280</v>
      </c>
      <c r="E527" s="129" t="s">
        <v>171</v>
      </c>
      <c r="F527" s="129" t="s">
        <v>192</v>
      </c>
      <c r="G527" s="130"/>
    </row>
    <row r="528" spans="1:7" ht="14.6" x14ac:dyDescent="0.4">
      <c r="A528" s="19" t="s">
        <v>33897</v>
      </c>
      <c r="B528" s="128" t="s">
        <v>609</v>
      </c>
      <c r="C528" s="129" t="s">
        <v>34041</v>
      </c>
      <c r="D528" s="129" t="s">
        <v>280</v>
      </c>
      <c r="E528" s="129" t="s">
        <v>171</v>
      </c>
      <c r="F528" s="129" t="s">
        <v>192</v>
      </c>
      <c r="G528" s="130"/>
    </row>
    <row r="529" spans="1:7" ht="14.6" x14ac:dyDescent="0.4">
      <c r="A529" s="19" t="s">
        <v>33897</v>
      </c>
      <c r="B529" s="128" t="s">
        <v>609</v>
      </c>
      <c r="C529" s="129" t="s">
        <v>34042</v>
      </c>
      <c r="D529" s="129" t="s">
        <v>312</v>
      </c>
      <c r="E529" s="129" t="s">
        <v>171</v>
      </c>
      <c r="F529" s="129" t="s">
        <v>192</v>
      </c>
      <c r="G529" s="130"/>
    </row>
    <row r="530" spans="1:7" ht="14.6" x14ac:dyDescent="0.4">
      <c r="A530" s="19" t="s">
        <v>33897</v>
      </c>
      <c r="B530" s="128" t="s">
        <v>609</v>
      </c>
      <c r="C530" s="129" t="s">
        <v>34042</v>
      </c>
      <c r="D530" s="129" t="s">
        <v>312</v>
      </c>
      <c r="E530" s="129" t="s">
        <v>171</v>
      </c>
      <c r="F530" s="129" t="s">
        <v>192</v>
      </c>
      <c r="G530" s="130"/>
    </row>
    <row r="531" spans="1:7" ht="14.6" x14ac:dyDescent="0.4">
      <c r="A531" s="19" t="s">
        <v>33897</v>
      </c>
      <c r="B531" s="128" t="s">
        <v>609</v>
      </c>
      <c r="C531" s="129" t="s">
        <v>34042</v>
      </c>
      <c r="D531" s="129" t="s">
        <v>289</v>
      </c>
      <c r="E531" s="129" t="s">
        <v>171</v>
      </c>
      <c r="F531" s="129" t="s">
        <v>192</v>
      </c>
      <c r="G531" s="130"/>
    </row>
    <row r="532" spans="1:7" ht="14.6" x14ac:dyDescent="0.4">
      <c r="A532" s="19" t="s">
        <v>33897</v>
      </c>
      <c r="B532" s="128" t="s">
        <v>609</v>
      </c>
      <c r="C532" s="129" t="s">
        <v>34043</v>
      </c>
      <c r="D532" s="129" t="s">
        <v>289</v>
      </c>
      <c r="E532" s="129" t="s">
        <v>171</v>
      </c>
      <c r="F532" s="129" t="s">
        <v>192</v>
      </c>
      <c r="G532" s="130"/>
    </row>
    <row r="533" spans="1:7" ht="14.6" x14ac:dyDescent="0.4">
      <c r="A533" s="19" t="s">
        <v>33897</v>
      </c>
      <c r="B533" s="128" t="s">
        <v>609</v>
      </c>
      <c r="C533" s="129" t="s">
        <v>34044</v>
      </c>
      <c r="D533" s="129" t="s">
        <v>289</v>
      </c>
      <c r="E533" s="129" t="s">
        <v>171</v>
      </c>
      <c r="F533" s="129" t="s">
        <v>192</v>
      </c>
      <c r="G533" s="130"/>
    </row>
    <row r="534" spans="1:7" ht="14.6" x14ac:dyDescent="0.4">
      <c r="A534" s="19" t="s">
        <v>33897</v>
      </c>
      <c r="B534" s="128" t="s">
        <v>609</v>
      </c>
      <c r="C534" s="129" t="s">
        <v>34045</v>
      </c>
      <c r="D534" s="129" t="s">
        <v>289</v>
      </c>
      <c r="E534" s="129" t="s">
        <v>171</v>
      </c>
      <c r="F534" s="129" t="s">
        <v>192</v>
      </c>
      <c r="G534" s="130"/>
    </row>
    <row r="535" spans="1:7" ht="14.6" x14ac:dyDescent="0.4">
      <c r="A535" s="19" t="s">
        <v>33897</v>
      </c>
      <c r="B535" s="128" t="s">
        <v>609</v>
      </c>
      <c r="C535" s="129" t="s">
        <v>34046</v>
      </c>
      <c r="D535" s="129" t="s">
        <v>289</v>
      </c>
      <c r="E535" s="129" t="s">
        <v>171</v>
      </c>
      <c r="F535" s="129" t="s">
        <v>192</v>
      </c>
      <c r="G535" s="130"/>
    </row>
    <row r="536" spans="1:7" ht="14.6" x14ac:dyDescent="0.4">
      <c r="A536" s="19" t="s">
        <v>33897</v>
      </c>
      <c r="B536" s="128" t="s">
        <v>609</v>
      </c>
      <c r="C536" s="129" t="s">
        <v>34047</v>
      </c>
      <c r="D536" s="129" t="s">
        <v>289</v>
      </c>
      <c r="E536" s="129" t="s">
        <v>171</v>
      </c>
      <c r="F536" s="129" t="s">
        <v>192</v>
      </c>
      <c r="G536" s="130"/>
    </row>
    <row r="537" spans="1:7" ht="14.6" x14ac:dyDescent="0.4">
      <c r="A537" s="19" t="s">
        <v>33898</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33899</v>
      </c>
      <c r="B539" s="128" t="s">
        <v>611</v>
      </c>
      <c r="C539" s="129"/>
      <c r="D539" s="129" t="s">
        <v>498</v>
      </c>
      <c r="E539" s="129" t="s">
        <v>171</v>
      </c>
      <c r="F539" s="130" t="s">
        <v>261</v>
      </c>
      <c r="G539" s="130"/>
    </row>
    <row r="540" spans="1:7" ht="14.6" x14ac:dyDescent="0.4">
      <c r="A540" s="19" t="s">
        <v>33900</v>
      </c>
      <c r="B540" s="128" t="s">
        <v>612</v>
      </c>
      <c r="C540" s="129"/>
      <c r="D540" s="129" t="s">
        <v>498</v>
      </c>
      <c r="E540" s="129" t="s">
        <v>171</v>
      </c>
      <c r="F540" s="129" t="s">
        <v>192</v>
      </c>
      <c r="G540" s="130"/>
    </row>
    <row r="541" spans="1:7" ht="14.6" x14ac:dyDescent="0.4">
      <c r="A541" s="19" t="s">
        <v>33901</v>
      </c>
      <c r="B541" s="128" t="s">
        <v>613</v>
      </c>
      <c r="C541" s="129"/>
      <c r="D541" s="129" t="s">
        <v>294</v>
      </c>
      <c r="E541" s="129" t="s">
        <v>171</v>
      </c>
      <c r="F541" s="129" t="s">
        <v>192</v>
      </c>
      <c r="G541" s="130"/>
    </row>
    <row r="542" spans="1:7" ht="14.6" x14ac:dyDescent="0.4">
      <c r="A542" s="19" t="s">
        <v>33902</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33903</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33904</v>
      </c>
      <c r="B547" s="128" t="s">
        <v>616</v>
      </c>
      <c r="C547" s="129"/>
      <c r="D547" s="129" t="s">
        <v>171</v>
      </c>
      <c r="E547" s="129" t="s">
        <v>171</v>
      </c>
      <c r="F547" s="130" t="s">
        <v>261</v>
      </c>
      <c r="G547" s="130"/>
    </row>
    <row r="548" spans="1:7" ht="14.6" x14ac:dyDescent="0.4">
      <c r="A548" s="19" t="s">
        <v>33905</v>
      </c>
      <c r="B548" s="128" t="s">
        <v>617</v>
      </c>
      <c r="C548" s="129"/>
      <c r="D548" s="129" t="s">
        <v>171</v>
      </c>
      <c r="E548" s="129" t="s">
        <v>171</v>
      </c>
      <c r="F548" s="130" t="s">
        <v>261</v>
      </c>
      <c r="G548" s="130"/>
    </row>
    <row r="549" spans="1:7" ht="14.6" x14ac:dyDescent="0.4">
      <c r="A549" s="19" t="s">
        <v>33906</v>
      </c>
      <c r="B549" s="128" t="s">
        <v>618</v>
      </c>
      <c r="C549" s="129"/>
      <c r="D549" s="129" t="s">
        <v>33219</v>
      </c>
      <c r="E549" s="129" t="s">
        <v>171</v>
      </c>
      <c r="F549" s="129" t="s">
        <v>192</v>
      </c>
      <c r="G549" s="130"/>
    </row>
    <row r="550" spans="1:7" ht="14.6" x14ac:dyDescent="0.4">
      <c r="A550" s="19" t="s">
        <v>33907</v>
      </c>
      <c r="B550" s="128" t="s">
        <v>619</v>
      </c>
      <c r="C550" s="129"/>
      <c r="D550" s="129" t="s">
        <v>294</v>
      </c>
      <c r="E550" s="129" t="s">
        <v>171</v>
      </c>
      <c r="F550" s="130" t="s">
        <v>261</v>
      </c>
      <c r="G550" s="130"/>
    </row>
    <row r="551" spans="1:7" ht="14.6" x14ac:dyDescent="0.4">
      <c r="A551" s="19" t="s">
        <v>33908</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33909</v>
      </c>
      <c r="B553" s="128" t="s">
        <v>621</v>
      </c>
      <c r="C553" s="129"/>
      <c r="D553" s="129" t="s">
        <v>294</v>
      </c>
      <c r="E553" s="129" t="s">
        <v>171</v>
      </c>
      <c r="F553" s="130" t="s">
        <v>261</v>
      </c>
      <c r="G553" s="130"/>
    </row>
    <row r="554" spans="1:7" ht="14.6" x14ac:dyDescent="0.4">
      <c r="A554" s="19" t="s">
        <v>33910</v>
      </c>
      <c r="B554" s="128" t="s">
        <v>622</v>
      </c>
      <c r="C554" s="129"/>
      <c r="D554" s="129" t="s">
        <v>33219</v>
      </c>
      <c r="E554" s="129" t="s">
        <v>171</v>
      </c>
      <c r="F554" s="130" t="s">
        <v>261</v>
      </c>
      <c r="G554" s="130"/>
    </row>
    <row r="555" spans="1:7" ht="14.6" x14ac:dyDescent="0.4">
      <c r="A555" s="19" t="s">
        <v>33911</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33912</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33913</v>
      </c>
      <c r="B560" s="128" t="s">
        <v>625</v>
      </c>
      <c r="C560" s="129"/>
      <c r="D560" s="129" t="s">
        <v>280</v>
      </c>
      <c r="E560" s="129" t="s">
        <v>171</v>
      </c>
      <c r="F560" s="130" t="s">
        <v>261</v>
      </c>
      <c r="G560" s="130"/>
    </row>
    <row r="561" spans="1:7" ht="14.6" x14ac:dyDescent="0.4">
      <c r="A561" s="19" t="s">
        <v>33914</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33915</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33916</v>
      </c>
      <c r="B566" s="128" t="s">
        <v>628</v>
      </c>
      <c r="C566" s="129"/>
      <c r="D566" s="129" t="s">
        <v>280</v>
      </c>
      <c r="E566" s="129" t="s">
        <v>171</v>
      </c>
      <c r="F566" s="130" t="s">
        <v>261</v>
      </c>
      <c r="G566" s="130"/>
    </row>
    <row r="567" spans="1:7" ht="14.6" x14ac:dyDescent="0.4">
      <c r="A567" s="19" t="s">
        <v>33917</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33918</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33919</v>
      </c>
      <c r="B571" s="128" t="s">
        <v>631</v>
      </c>
      <c r="C571" s="129"/>
      <c r="D571" s="129" t="s">
        <v>294</v>
      </c>
      <c r="E571" s="129" t="s">
        <v>171</v>
      </c>
      <c r="F571" s="130" t="s">
        <v>261</v>
      </c>
      <c r="G571" s="130"/>
    </row>
    <row r="572" spans="1:7" ht="14.6" x14ac:dyDescent="0.4">
      <c r="A572" s="19" t="s">
        <v>33920</v>
      </c>
      <c r="B572" s="128" t="s">
        <v>632</v>
      </c>
      <c r="C572" s="129"/>
      <c r="D572" s="129" t="s">
        <v>294</v>
      </c>
      <c r="E572" s="129" t="s">
        <v>171</v>
      </c>
      <c r="F572" s="129" t="s">
        <v>192</v>
      </c>
      <c r="G572" s="130"/>
    </row>
    <row r="573" spans="1:7" ht="14.6" x14ac:dyDescent="0.4">
      <c r="A573" s="19" t="s">
        <v>33921</v>
      </c>
      <c r="B573" s="128" t="s">
        <v>633</v>
      </c>
      <c r="C573" s="129"/>
      <c r="D573" s="129" t="s">
        <v>294</v>
      </c>
      <c r="E573" s="129" t="s">
        <v>171</v>
      </c>
      <c r="F573" s="130" t="s">
        <v>261</v>
      </c>
      <c r="G573" s="130"/>
    </row>
    <row r="574" spans="1:7" ht="14.6" x14ac:dyDescent="0.4">
      <c r="A574" s="19" t="s">
        <v>33922</v>
      </c>
      <c r="B574" s="128" t="s">
        <v>634</v>
      </c>
      <c r="C574" s="129"/>
      <c r="D574" s="129" t="s">
        <v>294</v>
      </c>
      <c r="E574" s="129" t="s">
        <v>171</v>
      </c>
      <c r="F574" s="130" t="s">
        <v>261</v>
      </c>
      <c r="G574" s="130"/>
    </row>
    <row r="575" spans="1:7" ht="14.6" x14ac:dyDescent="0.4">
      <c r="A575" s="19" t="s">
        <v>33923</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33924</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33925</v>
      </c>
      <c r="B582" s="128" t="s">
        <v>637</v>
      </c>
      <c r="C582" s="129"/>
      <c r="D582" s="129" t="s">
        <v>294</v>
      </c>
      <c r="E582" s="129" t="s">
        <v>171</v>
      </c>
      <c r="F582" s="130" t="s">
        <v>261</v>
      </c>
      <c r="G582" s="130"/>
    </row>
    <row r="583" spans="1:7" ht="14.6" x14ac:dyDescent="0.4">
      <c r="A583" s="19" t="s">
        <v>33926</v>
      </c>
      <c r="B583" s="128" t="s">
        <v>638</v>
      </c>
      <c r="C583" s="129"/>
      <c r="D583" s="129" t="s">
        <v>280</v>
      </c>
      <c r="E583" s="129" t="s">
        <v>171</v>
      </c>
      <c r="F583" s="130" t="s">
        <v>261</v>
      </c>
      <c r="G583" s="130"/>
    </row>
    <row r="584" spans="1:7" ht="14.6" x14ac:dyDescent="0.4">
      <c r="A584" s="19" t="s">
        <v>33927</v>
      </c>
      <c r="B584" s="128" t="s">
        <v>639</v>
      </c>
      <c r="C584" s="129"/>
      <c r="D584" s="129" t="s">
        <v>294</v>
      </c>
      <c r="E584" s="129" t="s">
        <v>171</v>
      </c>
      <c r="F584" s="130" t="s">
        <v>261</v>
      </c>
      <c r="G584" s="130"/>
    </row>
    <row r="585" spans="1:7" ht="14.6" x14ac:dyDescent="0.4">
      <c r="A585" s="19" t="s">
        <v>33928</v>
      </c>
      <c r="B585" s="128" t="s">
        <v>640</v>
      </c>
      <c r="C585" s="129"/>
      <c r="D585" s="129" t="s">
        <v>498</v>
      </c>
      <c r="E585" s="129" t="s">
        <v>171</v>
      </c>
      <c r="F585" s="130" t="s">
        <v>261</v>
      </c>
      <c r="G585" s="130"/>
    </row>
    <row r="586" spans="1:7" ht="14.6" x14ac:dyDescent="0.4">
      <c r="A586" s="19" t="s">
        <v>33929</v>
      </c>
      <c r="B586" s="128" t="s">
        <v>641</v>
      </c>
      <c r="C586" s="129"/>
      <c r="D586" s="129" t="s">
        <v>280</v>
      </c>
      <c r="E586" s="129" t="s">
        <v>171</v>
      </c>
      <c r="F586" s="129" t="s">
        <v>192</v>
      </c>
      <c r="G586" s="130"/>
    </row>
    <row r="587" spans="1:7" ht="14.6" x14ac:dyDescent="0.4">
      <c r="A587" s="19" t="s">
        <v>33930</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33931</v>
      </c>
      <c r="B591" s="128" t="s">
        <v>643</v>
      </c>
      <c r="C591" s="129"/>
      <c r="D591" s="129" t="s">
        <v>280</v>
      </c>
      <c r="E591" s="129" t="s">
        <v>171</v>
      </c>
      <c r="F591" s="129" t="s">
        <v>192</v>
      </c>
      <c r="G591" s="130"/>
    </row>
    <row r="592" spans="1:7" ht="14.6" x14ac:dyDescent="0.4">
      <c r="A592" s="19" t="s">
        <v>33932</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33933</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33934</v>
      </c>
      <c r="B600" s="128" t="s">
        <v>646</v>
      </c>
      <c r="C600" s="129"/>
      <c r="D600" s="129" t="s">
        <v>312</v>
      </c>
      <c r="E600" s="129" t="s">
        <v>171</v>
      </c>
      <c r="F600" s="129" t="s">
        <v>192</v>
      </c>
      <c r="G600" s="130"/>
    </row>
    <row r="601" spans="1:7" ht="14.6" x14ac:dyDescent="0.4">
      <c r="A601" s="19" t="s">
        <v>33935</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33936</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33937</v>
      </c>
      <c r="B605" s="128" t="s">
        <v>649</v>
      </c>
      <c r="C605" s="129"/>
      <c r="D605" s="129" t="s">
        <v>280</v>
      </c>
      <c r="E605" s="129" t="s">
        <v>171</v>
      </c>
      <c r="F605" s="130" t="s">
        <v>261</v>
      </c>
      <c r="G605" s="130"/>
    </row>
    <row r="606" spans="1:7" ht="14.6" x14ac:dyDescent="0.4">
      <c r="A606" s="19" t="s">
        <v>33938</v>
      </c>
      <c r="B606" s="128" t="s">
        <v>650</v>
      </c>
      <c r="C606" s="129"/>
      <c r="D606" s="129" t="s">
        <v>171</v>
      </c>
      <c r="E606" s="129" t="s">
        <v>171</v>
      </c>
      <c r="F606" s="130" t="s">
        <v>261</v>
      </c>
      <c r="G606" s="130"/>
    </row>
    <row r="607" spans="1:7" ht="14.6" x14ac:dyDescent="0.4">
      <c r="A607" s="19" t="s">
        <v>33939</v>
      </c>
      <c r="B607" s="128" t="s">
        <v>651</v>
      </c>
      <c r="C607" s="129"/>
      <c r="D607" s="129" t="s">
        <v>280</v>
      </c>
      <c r="E607" s="129" t="s">
        <v>171</v>
      </c>
      <c r="F607" s="130" t="s">
        <v>261</v>
      </c>
      <c r="G607" s="130"/>
    </row>
    <row r="608" spans="1:7" ht="14.6" x14ac:dyDescent="0.4">
      <c r="A608" s="19" t="s">
        <v>33940</v>
      </c>
      <c r="B608" s="128" t="s">
        <v>652</v>
      </c>
      <c r="C608" s="129"/>
      <c r="D608" s="129" t="s">
        <v>171</v>
      </c>
      <c r="E608" s="129" t="s">
        <v>171</v>
      </c>
      <c r="F608" s="130" t="s">
        <v>261</v>
      </c>
      <c r="G608" s="130"/>
    </row>
    <row r="609" spans="1:7" ht="14.6" x14ac:dyDescent="0.4">
      <c r="A609" s="19" t="s">
        <v>33941</v>
      </c>
      <c r="B609" s="128" t="s">
        <v>653</v>
      </c>
      <c r="C609" s="129"/>
      <c r="D609" s="129" t="s">
        <v>283</v>
      </c>
      <c r="E609" s="129" t="s">
        <v>171</v>
      </c>
      <c r="F609" s="130" t="s">
        <v>261</v>
      </c>
      <c r="G609" s="130"/>
    </row>
    <row r="610" spans="1:7" ht="14.6" x14ac:dyDescent="0.4">
      <c r="A610" s="19" t="s">
        <v>33942</v>
      </c>
      <c r="B610" s="128" t="s">
        <v>654</v>
      </c>
      <c r="C610" s="129"/>
      <c r="D610" s="129" t="s">
        <v>283</v>
      </c>
      <c r="E610" s="129" t="s">
        <v>171</v>
      </c>
      <c r="F610" s="130" t="s">
        <v>261</v>
      </c>
      <c r="G610" s="130"/>
    </row>
    <row r="611" spans="1:7" ht="14.6" x14ac:dyDescent="0.4">
      <c r="A611" s="19" t="s">
        <v>33943</v>
      </c>
      <c r="B611" s="128" t="s">
        <v>655</v>
      </c>
      <c r="C611" s="129"/>
      <c r="D611" s="129" t="s">
        <v>33219</v>
      </c>
      <c r="E611" s="129" t="s">
        <v>171</v>
      </c>
      <c r="F611" s="130" t="s">
        <v>261</v>
      </c>
      <c r="G611" s="130"/>
    </row>
    <row r="612" spans="1:7" ht="14.6" x14ac:dyDescent="0.4">
      <c r="A612" s="19" t="s">
        <v>33944</v>
      </c>
      <c r="B612" s="128" t="s">
        <v>656</v>
      </c>
      <c r="C612" s="129"/>
      <c r="D612" s="129" t="s">
        <v>360</v>
      </c>
      <c r="E612" s="129" t="s">
        <v>171</v>
      </c>
      <c r="F612" s="130" t="s">
        <v>261</v>
      </c>
      <c r="G612" s="130"/>
    </row>
    <row r="613" spans="1:7" ht="14.6" x14ac:dyDescent="0.4">
      <c r="A613" s="19" t="s">
        <v>33945</v>
      </c>
      <c r="B613" s="128" t="s">
        <v>657</v>
      </c>
      <c r="C613" s="129"/>
      <c r="D613" s="129" t="s">
        <v>360</v>
      </c>
      <c r="E613" s="129" t="s">
        <v>171</v>
      </c>
      <c r="F613" s="130" t="s">
        <v>261</v>
      </c>
      <c r="G613" s="130"/>
    </row>
    <row r="614" spans="1:7" ht="14.6" x14ac:dyDescent="0.4">
      <c r="A614" s="19" t="s">
        <v>33946</v>
      </c>
      <c r="B614" s="128" t="s">
        <v>658</v>
      </c>
      <c r="C614" s="129"/>
      <c r="D614" s="129" t="s">
        <v>171</v>
      </c>
      <c r="E614" s="129" t="s">
        <v>171</v>
      </c>
      <c r="F614" s="130" t="s">
        <v>261</v>
      </c>
      <c r="G614" s="130"/>
    </row>
    <row r="615" spans="1:7" ht="14.6" x14ac:dyDescent="0.4">
      <c r="A615" s="19" t="s">
        <v>33947</v>
      </c>
      <c r="B615" s="128" t="s">
        <v>659</v>
      </c>
      <c r="C615" s="129"/>
      <c r="D615" s="129" t="s">
        <v>498</v>
      </c>
      <c r="E615" s="129" t="s">
        <v>171</v>
      </c>
      <c r="F615" s="129" t="s">
        <v>192</v>
      </c>
      <c r="G615" s="130"/>
    </row>
    <row r="616" spans="1:7" ht="14.6" x14ac:dyDescent="0.4">
      <c r="A616" s="19" t="s">
        <v>33948</v>
      </c>
      <c r="B616" s="128" t="s">
        <v>660</v>
      </c>
      <c r="C616" s="129"/>
      <c r="D616" s="129" t="s">
        <v>171</v>
      </c>
      <c r="E616" s="129" t="s">
        <v>171</v>
      </c>
      <c r="F616" s="130" t="s">
        <v>261</v>
      </c>
      <c r="G616" s="130"/>
    </row>
    <row r="617" spans="1:7" ht="14.6" x14ac:dyDescent="0.4">
      <c r="A617" s="19" t="s">
        <v>33949</v>
      </c>
      <c r="B617" s="128" t="s">
        <v>661</v>
      </c>
      <c r="C617" s="129"/>
      <c r="D617" s="129" t="s">
        <v>285</v>
      </c>
      <c r="E617" s="129" t="s">
        <v>171</v>
      </c>
      <c r="F617" s="129" t="s">
        <v>192</v>
      </c>
      <c r="G617" s="130"/>
    </row>
    <row r="618" spans="1:7" ht="14.6" x14ac:dyDescent="0.4">
      <c r="A618" s="19" t="s">
        <v>33950</v>
      </c>
      <c r="B618" s="128" t="s">
        <v>662</v>
      </c>
      <c r="C618" s="129"/>
      <c r="D618" s="129" t="s">
        <v>280</v>
      </c>
      <c r="E618" s="129" t="s">
        <v>171</v>
      </c>
      <c r="F618" s="130" t="s">
        <v>261</v>
      </c>
      <c r="G618" s="130"/>
    </row>
    <row r="619" spans="1:7" ht="14.6" x14ac:dyDescent="0.4">
      <c r="A619" s="19" t="s">
        <v>33951</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33580</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33581</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33502</v>
      </c>
      <c r="BB1" s="157"/>
      <c r="BC1" s="212" t="s">
        <v>33503</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33450</v>
      </c>
      <c r="AU2" s="127" t="s">
        <v>192</v>
      </c>
      <c r="AW2" t="s">
        <v>33275</v>
      </c>
      <c r="AY2" t="s">
        <v>33405</v>
      </c>
      <c r="BA2" t="s">
        <v>33504</v>
      </c>
      <c r="BC2" s="213" t="s">
        <v>34048</v>
      </c>
      <c r="BE2" t="s">
        <v>55</v>
      </c>
      <c r="BG2" t="s">
        <v>191</v>
      </c>
      <c r="BI2">
        <v>1</v>
      </c>
    </row>
    <row r="3" spans="1:62" x14ac:dyDescent="0.4">
      <c r="A3" t="s">
        <v>33248</v>
      </c>
      <c r="C3">
        <v>3000</v>
      </c>
      <c r="E3" t="s">
        <v>225</v>
      </c>
      <c r="G3" t="s">
        <v>32677</v>
      </c>
      <c r="M3" t="s">
        <v>33262</v>
      </c>
      <c r="O3">
        <v>2</v>
      </c>
      <c r="Q3" t="s">
        <v>222</v>
      </c>
      <c r="S3" t="s">
        <v>33271</v>
      </c>
      <c r="U3" s="13" t="s">
        <v>33400</v>
      </c>
      <c r="W3" t="s">
        <v>271</v>
      </c>
      <c r="Y3" t="s">
        <v>32677</v>
      </c>
      <c r="AA3" s="148" t="s">
        <v>33202</v>
      </c>
      <c r="AC3" s="148" t="s">
        <v>33205</v>
      </c>
      <c r="AE3" s="155" t="s">
        <v>33275</v>
      </c>
      <c r="AG3" t="s">
        <v>190</v>
      </c>
      <c r="AK3" t="s">
        <v>190</v>
      </c>
      <c r="AM3" t="s">
        <v>222</v>
      </c>
      <c r="AO3" s="155" t="s">
        <v>312</v>
      </c>
      <c r="AQ3" t="s">
        <v>33244</v>
      </c>
      <c r="AS3" t="s">
        <v>33451</v>
      </c>
      <c r="AW3" t="s">
        <v>33276</v>
      </c>
      <c r="AY3" t="s">
        <v>33406</v>
      </c>
      <c r="BA3" t="s">
        <v>33505</v>
      </c>
      <c r="BC3" s="213" t="s">
        <v>33205</v>
      </c>
      <c r="BE3" t="s">
        <v>53</v>
      </c>
      <c r="BG3" t="s">
        <v>223</v>
      </c>
      <c r="BI3">
        <v>2</v>
      </c>
    </row>
    <row r="4" spans="1:62" x14ac:dyDescent="0.4">
      <c r="A4" t="s">
        <v>33249</v>
      </c>
      <c r="C4">
        <v>4000</v>
      </c>
      <c r="E4" t="s">
        <v>190</v>
      </c>
      <c r="G4" t="s">
        <v>32678</v>
      </c>
      <c r="M4" t="s">
        <v>33264</v>
      </c>
      <c r="Q4" t="s">
        <v>190</v>
      </c>
      <c r="S4" t="s">
        <v>33272</v>
      </c>
      <c r="U4" s="13" t="s">
        <v>33585</v>
      </c>
      <c r="W4" t="s">
        <v>270</v>
      </c>
      <c r="Y4" t="s">
        <v>32678</v>
      </c>
      <c r="AA4" s="148" t="s">
        <v>33203</v>
      </c>
      <c r="AC4" s="148" t="s">
        <v>33206</v>
      </c>
      <c r="AE4" s="155" t="s">
        <v>33276</v>
      </c>
      <c r="AO4" s="155" t="s">
        <v>280</v>
      </c>
      <c r="AQ4" t="s">
        <v>33245</v>
      </c>
      <c r="AS4" t="s">
        <v>33452</v>
      </c>
      <c r="AY4" t="s">
        <v>33407</v>
      </c>
      <c r="BA4" t="s">
        <v>33506</v>
      </c>
      <c r="BC4" s="213" t="s">
        <v>33206</v>
      </c>
      <c r="BE4" t="s">
        <v>54</v>
      </c>
      <c r="BI4">
        <v>3</v>
      </c>
    </row>
    <row r="5" spans="1:62" x14ac:dyDescent="0.4">
      <c r="A5" t="s">
        <v>33250</v>
      </c>
      <c r="C5">
        <v>5000</v>
      </c>
      <c r="E5" t="s">
        <v>34025</v>
      </c>
      <c r="G5" t="s">
        <v>32679</v>
      </c>
      <c r="M5" t="s">
        <v>33265</v>
      </c>
      <c r="Q5" t="s">
        <v>191</v>
      </c>
      <c r="S5" t="s">
        <v>33273</v>
      </c>
      <c r="U5" s="13"/>
      <c r="W5" t="s">
        <v>269</v>
      </c>
      <c r="Y5" t="s">
        <v>32679</v>
      </c>
      <c r="AA5" s="148" t="s">
        <v>33204</v>
      </c>
      <c r="AC5" s="148" t="s">
        <v>33207</v>
      </c>
      <c r="AE5" s="155" t="s">
        <v>33277</v>
      </c>
      <c r="AO5" s="155" t="s">
        <v>304</v>
      </c>
      <c r="AS5" t="s">
        <v>33453</v>
      </c>
      <c r="AY5" t="s">
        <v>33408</v>
      </c>
      <c r="BA5" t="s">
        <v>33507</v>
      </c>
      <c r="BC5" s="213" t="s">
        <v>33207</v>
      </c>
      <c r="BE5" t="s">
        <v>33510</v>
      </c>
      <c r="BI5">
        <v>4</v>
      </c>
    </row>
    <row r="6" spans="1:62" x14ac:dyDescent="0.4">
      <c r="A6" t="s">
        <v>33251</v>
      </c>
      <c r="C6">
        <v>6000</v>
      </c>
      <c r="M6" t="s">
        <v>33266</v>
      </c>
      <c r="W6" t="s">
        <v>268</v>
      </c>
      <c r="AC6" s="148" t="s">
        <v>33208</v>
      </c>
      <c r="AE6" s="155" t="s">
        <v>33278</v>
      </c>
      <c r="AO6" s="155" t="s">
        <v>294</v>
      </c>
      <c r="AS6" t="s">
        <v>33454</v>
      </c>
      <c r="AY6" t="s">
        <v>33409</v>
      </c>
      <c r="BC6" s="213" t="s">
        <v>33208</v>
      </c>
      <c r="BE6" t="s">
        <v>133</v>
      </c>
      <c r="BI6">
        <v>5</v>
      </c>
    </row>
    <row r="7" spans="1:62" x14ac:dyDescent="0.4">
      <c r="A7" t="s">
        <v>33252</v>
      </c>
      <c r="C7">
        <v>7000</v>
      </c>
      <c r="M7" t="s">
        <v>33267</v>
      </c>
      <c r="W7" t="s">
        <v>265</v>
      </c>
      <c r="AE7" s="155" t="s">
        <v>33279</v>
      </c>
      <c r="AO7" s="155" t="s">
        <v>498</v>
      </c>
      <c r="AS7" t="s">
        <v>33455</v>
      </c>
      <c r="AY7" t="s">
        <v>33410</v>
      </c>
      <c r="BC7" s="213" t="s">
        <v>34049</v>
      </c>
      <c r="BE7" t="s">
        <v>33511</v>
      </c>
      <c r="BI7">
        <v>6</v>
      </c>
    </row>
    <row r="8" spans="1:62" x14ac:dyDescent="0.4">
      <c r="A8" t="s">
        <v>33253</v>
      </c>
      <c r="C8">
        <v>8000</v>
      </c>
      <c r="M8" t="s">
        <v>33268</v>
      </c>
      <c r="AE8" s="155" t="s">
        <v>33280</v>
      </c>
      <c r="AO8" s="155" t="s">
        <v>378</v>
      </c>
      <c r="AS8" t="s">
        <v>33456</v>
      </c>
      <c r="AY8" t="s">
        <v>33411</v>
      </c>
      <c r="BC8" s="213" t="s">
        <v>33205</v>
      </c>
      <c r="BE8" t="s">
        <v>224</v>
      </c>
      <c r="BI8">
        <v>7</v>
      </c>
    </row>
    <row r="9" spans="1:62" x14ac:dyDescent="0.4">
      <c r="A9" t="s">
        <v>33254</v>
      </c>
      <c r="C9">
        <v>9000</v>
      </c>
      <c r="M9" t="s">
        <v>33269</v>
      </c>
      <c r="AE9" s="155" t="s">
        <v>32605</v>
      </c>
      <c r="AO9" s="155" t="s">
        <v>285</v>
      </c>
      <c r="AS9" t="s">
        <v>33457</v>
      </c>
      <c r="AY9" t="s">
        <v>32590</v>
      </c>
      <c r="BC9" s="213" t="s">
        <v>33206</v>
      </c>
      <c r="BE9" t="s">
        <v>33512</v>
      </c>
      <c r="BI9">
        <v>8</v>
      </c>
    </row>
    <row r="10" spans="1:62" x14ac:dyDescent="0.4">
      <c r="A10" t="s">
        <v>33255</v>
      </c>
      <c r="M10" t="s">
        <v>33270</v>
      </c>
      <c r="AE10" s="155" t="s">
        <v>33281</v>
      </c>
      <c r="AO10" s="155" t="s">
        <v>488</v>
      </c>
      <c r="AS10" t="s">
        <v>33458</v>
      </c>
      <c r="AY10" t="s">
        <v>33412</v>
      </c>
      <c r="BC10" s="213" t="s">
        <v>33207</v>
      </c>
      <c r="BE10" t="s">
        <v>33513</v>
      </c>
      <c r="BI10">
        <v>9</v>
      </c>
    </row>
    <row r="11" spans="1:62" x14ac:dyDescent="0.4">
      <c r="A11" t="s">
        <v>33575</v>
      </c>
      <c r="AE11" s="155" t="s">
        <v>33282</v>
      </c>
      <c r="AO11" s="155" t="s">
        <v>283</v>
      </c>
      <c r="AS11" t="s">
        <v>33459</v>
      </c>
      <c r="AY11" t="s">
        <v>33413</v>
      </c>
      <c r="BE11" t="s">
        <v>33514</v>
      </c>
      <c r="BI11">
        <v>10</v>
      </c>
    </row>
    <row r="12" spans="1:62" x14ac:dyDescent="0.4">
      <c r="A12" t="s">
        <v>33576</v>
      </c>
      <c r="AE12" s="155" t="s">
        <v>33209</v>
      </c>
      <c r="AO12" s="155" t="s">
        <v>360</v>
      </c>
      <c r="AS12" t="s">
        <v>33460</v>
      </c>
      <c r="AY12" t="s">
        <v>33414</v>
      </c>
      <c r="BE12" t="s">
        <v>130</v>
      </c>
    </row>
    <row r="13" spans="1:62" x14ac:dyDescent="0.4">
      <c r="A13" t="s">
        <v>33256</v>
      </c>
      <c r="AE13" s="155" t="s">
        <v>33210</v>
      </c>
      <c r="AO13" s="155" t="s">
        <v>367</v>
      </c>
      <c r="AS13" t="s">
        <v>33461</v>
      </c>
      <c r="AY13" t="s">
        <v>33415</v>
      </c>
      <c r="BE13" t="s">
        <v>132</v>
      </c>
    </row>
    <row r="14" spans="1:62" x14ac:dyDescent="0.4">
      <c r="A14" t="s">
        <v>33257</v>
      </c>
      <c r="AE14" s="155" t="s">
        <v>33211</v>
      </c>
      <c r="AO14" s="155" t="s">
        <v>328</v>
      </c>
      <c r="AS14" t="s">
        <v>33462</v>
      </c>
      <c r="AY14" t="s">
        <v>33416</v>
      </c>
      <c r="BE14" t="s">
        <v>134</v>
      </c>
    </row>
    <row r="15" spans="1:62" x14ac:dyDescent="0.4">
      <c r="A15" t="s">
        <v>33258</v>
      </c>
      <c r="AE15" s="155" t="s">
        <v>33192</v>
      </c>
      <c r="AO15" s="155" t="s">
        <v>289</v>
      </c>
      <c r="AS15" t="s">
        <v>33463</v>
      </c>
      <c r="AY15" t="s">
        <v>33417</v>
      </c>
      <c r="BE15" t="s">
        <v>33515</v>
      </c>
    </row>
    <row r="16" spans="1:62" x14ac:dyDescent="0.4">
      <c r="A16" t="s">
        <v>33259</v>
      </c>
      <c r="AE16" s="155" t="s">
        <v>33212</v>
      </c>
      <c r="AO16" s="155" t="s">
        <v>33219</v>
      </c>
      <c r="AS16" t="s">
        <v>33464</v>
      </c>
      <c r="AY16" t="s">
        <v>33418</v>
      </c>
      <c r="BE16" t="s">
        <v>135</v>
      </c>
    </row>
    <row r="17" spans="1:57" x14ac:dyDescent="0.4">
      <c r="A17" t="s">
        <v>33260</v>
      </c>
      <c r="AE17" s="155" t="s">
        <v>33213</v>
      </c>
      <c r="AO17" s="155" t="s">
        <v>33220</v>
      </c>
      <c r="AS17" t="s">
        <v>33465</v>
      </c>
      <c r="AY17" t="s">
        <v>33419</v>
      </c>
      <c r="BE17" t="s">
        <v>33516</v>
      </c>
    </row>
    <row r="18" spans="1:57" x14ac:dyDescent="0.4">
      <c r="A18" t="s">
        <v>33261</v>
      </c>
      <c r="AE18" s="155" t="s">
        <v>32597</v>
      </c>
      <c r="AO18" s="155" t="s">
        <v>33221</v>
      </c>
      <c r="AS18" t="s">
        <v>33466</v>
      </c>
      <c r="AY18" t="s">
        <v>33420</v>
      </c>
      <c r="BE18" t="s">
        <v>154</v>
      </c>
    </row>
    <row r="19" spans="1:57" x14ac:dyDescent="0.4">
      <c r="AE19" s="155" t="s">
        <v>33214</v>
      </c>
      <c r="AO19" s="155" t="s">
        <v>33222</v>
      </c>
      <c r="AS19" t="s">
        <v>33467</v>
      </c>
      <c r="AY19" t="s">
        <v>33421</v>
      </c>
      <c r="BE19" t="s">
        <v>33517</v>
      </c>
    </row>
    <row r="20" spans="1:57" x14ac:dyDescent="0.4">
      <c r="AE20" s="155" t="s">
        <v>32600</v>
      </c>
      <c r="AO20" s="155" t="s">
        <v>33223</v>
      </c>
      <c r="AS20" t="s">
        <v>33468</v>
      </c>
      <c r="AY20" t="s">
        <v>33422</v>
      </c>
      <c r="BE20" t="s">
        <v>149</v>
      </c>
    </row>
    <row r="21" spans="1:57" x14ac:dyDescent="0.4">
      <c r="AE21" s="155" t="s">
        <v>32601</v>
      </c>
      <c r="AO21" s="155" t="s">
        <v>33224</v>
      </c>
      <c r="AS21" t="s">
        <v>33469</v>
      </c>
      <c r="AY21" t="s">
        <v>33423</v>
      </c>
      <c r="BE21" t="s">
        <v>32591</v>
      </c>
    </row>
    <row r="22" spans="1:57" x14ac:dyDescent="0.4">
      <c r="AE22" s="155" t="s">
        <v>33283</v>
      </c>
      <c r="AO22" s="155" t="s">
        <v>33225</v>
      </c>
      <c r="AS22" t="s">
        <v>33470</v>
      </c>
      <c r="AY22" t="s">
        <v>33424</v>
      </c>
      <c r="BE22" t="s">
        <v>33518</v>
      </c>
    </row>
    <row r="23" spans="1:57" x14ac:dyDescent="0.4">
      <c r="AE23" s="155" t="s">
        <v>33284</v>
      </c>
      <c r="AO23" s="155" t="s">
        <v>33226</v>
      </c>
      <c r="AS23" t="s">
        <v>33471</v>
      </c>
      <c r="AY23" t="s">
        <v>33425</v>
      </c>
      <c r="BE23" t="s">
        <v>33519</v>
      </c>
    </row>
    <row r="24" spans="1:57" x14ac:dyDescent="0.4">
      <c r="AE24" s="155" t="s">
        <v>33285</v>
      </c>
      <c r="AO24" s="155" t="s">
        <v>33227</v>
      </c>
      <c r="AS24" t="s">
        <v>33472</v>
      </c>
      <c r="AY24" t="s">
        <v>33426</v>
      </c>
      <c r="BE24" t="s">
        <v>33520</v>
      </c>
    </row>
    <row r="25" spans="1:57" x14ac:dyDescent="0.4">
      <c r="AE25" s="155" t="s">
        <v>32602</v>
      </c>
      <c r="AO25" s="155" t="s">
        <v>33228</v>
      </c>
      <c r="AS25" t="s">
        <v>33473</v>
      </c>
      <c r="AY25" t="s">
        <v>33427</v>
      </c>
      <c r="BE25" t="s">
        <v>33521</v>
      </c>
    </row>
    <row r="26" spans="1:57" x14ac:dyDescent="0.4">
      <c r="AE26" s="155" t="s">
        <v>33286</v>
      </c>
      <c r="AO26" s="155" t="s">
        <v>33229</v>
      </c>
      <c r="AS26" t="s">
        <v>33474</v>
      </c>
      <c r="AY26" t="s">
        <v>33428</v>
      </c>
      <c r="BE26" t="s">
        <v>33522</v>
      </c>
    </row>
    <row r="27" spans="1:57" x14ac:dyDescent="0.4">
      <c r="AE27" s="155" t="s">
        <v>33287</v>
      </c>
      <c r="AO27" s="155" t="s">
        <v>33230</v>
      </c>
      <c r="AS27" t="s">
        <v>33475</v>
      </c>
      <c r="AY27" t="s">
        <v>33429</v>
      </c>
    </row>
    <row r="28" spans="1:57" x14ac:dyDescent="0.4">
      <c r="AE28" s="155" t="s">
        <v>33288</v>
      </c>
      <c r="AO28" s="155" t="s">
        <v>33231</v>
      </c>
      <c r="AS28" t="s">
        <v>33476</v>
      </c>
      <c r="AY28" t="s">
        <v>33430</v>
      </c>
    </row>
    <row r="29" spans="1:57" x14ac:dyDescent="0.4">
      <c r="AE29" s="155" t="s">
        <v>33289</v>
      </c>
      <c r="AO29" s="155" t="s">
        <v>33232</v>
      </c>
      <c r="AS29" t="s">
        <v>33477</v>
      </c>
      <c r="AY29" t="s">
        <v>33431</v>
      </c>
    </row>
    <row r="30" spans="1:57" x14ac:dyDescent="0.4">
      <c r="AE30" s="155" t="s">
        <v>33290</v>
      </c>
      <c r="AO30" s="155" t="s">
        <v>33233</v>
      </c>
      <c r="AS30" t="s">
        <v>33478</v>
      </c>
      <c r="AY30" t="s">
        <v>130</v>
      </c>
    </row>
    <row r="31" spans="1:57" x14ac:dyDescent="0.4">
      <c r="AE31" s="155" t="s">
        <v>33291</v>
      </c>
      <c r="AO31" s="155" t="s">
        <v>33234</v>
      </c>
      <c r="AS31" t="s">
        <v>33479</v>
      </c>
      <c r="AY31" t="s">
        <v>33432</v>
      </c>
    </row>
    <row r="32" spans="1:57" x14ac:dyDescent="0.4">
      <c r="AE32" s="155" t="s">
        <v>33292</v>
      </c>
      <c r="AO32" s="155" t="s">
        <v>33235</v>
      </c>
      <c r="AS32" t="s">
        <v>33480</v>
      </c>
      <c r="AY32" t="s">
        <v>33433</v>
      </c>
    </row>
    <row r="33" spans="41:51" x14ac:dyDescent="0.4">
      <c r="AO33" s="155" t="s">
        <v>33236</v>
      </c>
      <c r="AS33" t="s">
        <v>33481</v>
      </c>
      <c r="AY33" t="s">
        <v>33434</v>
      </c>
    </row>
    <row r="34" spans="41:51" x14ac:dyDescent="0.4">
      <c r="AO34" s="155" t="s">
        <v>33237</v>
      </c>
      <c r="AS34" t="s">
        <v>33482</v>
      </c>
      <c r="AY34" t="s">
        <v>33435</v>
      </c>
    </row>
    <row r="35" spans="41:51" x14ac:dyDescent="0.4">
      <c r="AO35" s="155" t="s">
        <v>33238</v>
      </c>
      <c r="AS35" t="s">
        <v>32599</v>
      </c>
      <c r="AY35" t="s">
        <v>33436</v>
      </c>
    </row>
    <row r="36" spans="41:51" x14ac:dyDescent="0.4">
      <c r="AO36" s="155" t="s">
        <v>33239</v>
      </c>
      <c r="AS36" t="s">
        <v>32585</v>
      </c>
      <c r="AY36" t="s">
        <v>33263</v>
      </c>
    </row>
    <row r="37" spans="41:51" x14ac:dyDescent="0.4">
      <c r="AO37" s="155" t="s">
        <v>33240</v>
      </c>
      <c r="AS37" t="s">
        <v>33483</v>
      </c>
    </row>
    <row r="38" spans="41:51" x14ac:dyDescent="0.4">
      <c r="AO38" s="155" t="s">
        <v>33241</v>
      </c>
      <c r="AS38" t="s">
        <v>33484</v>
      </c>
    </row>
    <row r="39" spans="41:51" x14ac:dyDescent="0.4">
      <c r="AO39" s="155" t="s">
        <v>33242</v>
      </c>
      <c r="AS39" t="s">
        <v>33485</v>
      </c>
    </row>
    <row r="40" spans="41:51" x14ac:dyDescent="0.4">
      <c r="AS40" t="s">
        <v>33486</v>
      </c>
    </row>
    <row r="41" spans="41:51" x14ac:dyDescent="0.4">
      <c r="AS41" t="s">
        <v>33487</v>
      </c>
    </row>
    <row r="42" spans="41:51" x14ac:dyDescent="0.4">
      <c r="AS42" t="s">
        <v>33488</v>
      </c>
    </row>
    <row r="43" spans="41:51" x14ac:dyDescent="0.4">
      <c r="AS43" t="s">
        <v>33489</v>
      </c>
    </row>
    <row r="44" spans="41:51" x14ac:dyDescent="0.4">
      <c r="AS44" t="s">
        <v>33490</v>
      </c>
    </row>
    <row r="45" spans="41:51" x14ac:dyDescent="0.4">
      <c r="AS45" t="s">
        <v>33491</v>
      </c>
    </row>
    <row r="46" spans="41:51" x14ac:dyDescent="0.4">
      <c r="AS46" t="s">
        <v>33492</v>
      </c>
    </row>
    <row r="47" spans="41:51" x14ac:dyDescent="0.4">
      <c r="AS47" t="s">
        <v>33493</v>
      </c>
    </row>
    <row r="48" spans="41:51" x14ac:dyDescent="0.4">
      <c r="AS48" t="s">
        <v>33494</v>
      </c>
    </row>
    <row r="49" spans="45:45" x14ac:dyDescent="0.4">
      <c r="AS49" t="s">
        <v>33495</v>
      </c>
    </row>
    <row r="50" spans="45:45" x14ac:dyDescent="0.4">
      <c r="AS50" t="s">
        <v>33496</v>
      </c>
    </row>
    <row r="51" spans="45:45" x14ac:dyDescent="0.4">
      <c r="AS51" t="s">
        <v>33497</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0" t="s">
        <v>2</v>
      </c>
      <c r="C1" s="380"/>
      <c r="D1" s="380" t="s">
        <v>2</v>
      </c>
      <c r="E1" s="380"/>
      <c r="F1" s="3" t="s">
        <v>2</v>
      </c>
      <c r="G1" s="3" t="s">
        <v>2</v>
      </c>
      <c r="H1" s="3" t="s">
        <v>2</v>
      </c>
      <c r="I1" s="3" t="s">
        <v>2</v>
      </c>
      <c r="J1" s="3" t="s">
        <v>2</v>
      </c>
      <c r="K1" s="3" t="s">
        <v>2</v>
      </c>
      <c r="L1" s="380" t="s">
        <v>93</v>
      </c>
      <c r="M1" s="380"/>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0" t="s">
        <v>6</v>
      </c>
      <c r="C2" s="380"/>
      <c r="D2" s="380" t="s">
        <v>10</v>
      </c>
      <c r="E2" s="380"/>
      <c r="F2" s="3" t="s">
        <v>8</v>
      </c>
      <c r="G2" s="3" t="s">
        <v>9</v>
      </c>
      <c r="H2" s="3" t="s">
        <v>13</v>
      </c>
      <c r="I2" s="3" t="s">
        <v>14</v>
      </c>
      <c r="J2" s="3" t="s">
        <v>15</v>
      </c>
      <c r="K2" s="3" t="s">
        <v>16</v>
      </c>
      <c r="L2" s="380" t="s">
        <v>98</v>
      </c>
      <c r="M2" s="380"/>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0"/>
      <c r="C3" s="380"/>
      <c r="D3" s="380"/>
      <c r="E3" s="380"/>
      <c r="F3" s="3"/>
      <c r="G3" s="3"/>
      <c r="H3" s="3"/>
      <c r="I3" s="3"/>
      <c r="J3" s="3"/>
      <c r="K3" s="3"/>
      <c r="L3" s="380"/>
      <c r="M3" s="380"/>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2025-02-24T14:40:29Z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