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H54-Admin\Downloads\"/>
    </mc:Choice>
  </mc:AlternateContent>
  <xr:revisionPtr revIDLastSave="0" documentId="13_ncr:1_{61C4395F-8985-4816-BA1C-4C1B1AC30006}" xr6:coauthVersionLast="47" xr6:coauthVersionMax="47" xr10:uidLastSave="{00000000-0000-0000-0000-000000000000}"/>
  <bookViews>
    <workbookView xWindow="-120" yWindow="-120" windowWidth="25440" windowHeight="15270" activeTab="1" xr2:uid="{56AA47C1-269F-4300-90F9-A8EF3E7D64F6}"/>
  </bookViews>
  <sheets>
    <sheet name="7.1" sheetId="1" r:id="rId1"/>
    <sheet name="7.2" sheetId="2" r:id="rId2"/>
    <sheet name="7.3" sheetId="4" r:id="rId3"/>
    <sheet name="7.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23" i="3" s="1"/>
  <c r="B18" i="3"/>
  <c r="B22" i="3"/>
  <c r="E3" i="3" s="1"/>
  <c r="B37" i="4"/>
  <c r="B31" i="4"/>
  <c r="B34" i="4" s="1"/>
  <c r="B30" i="4"/>
  <c r="B13" i="4"/>
  <c r="F4" i="4" s="1"/>
  <c r="B23" i="4"/>
  <c r="B20" i="4"/>
  <c r="B14" i="4"/>
  <c r="B17" i="4" s="1"/>
  <c r="B9" i="4"/>
  <c r="B6" i="4"/>
  <c r="B21" i="4" s="1"/>
  <c r="B14" i="2"/>
  <c r="B19" i="2" s="1"/>
  <c r="B13" i="2"/>
  <c r="E3" i="2" s="1"/>
  <c r="B9" i="2"/>
  <c r="B6" i="2"/>
  <c r="B14" i="1"/>
  <c r="B13" i="1"/>
  <c r="E3" i="1" s="1"/>
  <c r="B25" i="3" l="1"/>
  <c r="B24" i="3"/>
  <c r="F6" i="4"/>
  <c r="F23" i="4"/>
  <c r="F7" i="4"/>
  <c r="F8" i="4"/>
  <c r="F9" i="4"/>
  <c r="F10" i="4"/>
  <c r="F24" i="4"/>
  <c r="F11" i="4"/>
  <c r="F12" i="4"/>
  <c r="F20" i="4"/>
  <c r="F21" i="4"/>
  <c r="F22" i="4"/>
  <c r="F5" i="4"/>
  <c r="B38" i="4"/>
  <c r="B15" i="4"/>
  <c r="E6" i="4" s="1"/>
  <c r="B32" i="4"/>
  <c r="F13" i="4" s="1"/>
  <c r="F18" i="4"/>
  <c r="F16" i="4"/>
  <c r="F17" i="4"/>
  <c r="F15" i="4"/>
  <c r="F14" i="4"/>
  <c r="F19" i="4"/>
  <c r="E4" i="4"/>
  <c r="E19" i="4"/>
  <c r="B16" i="2"/>
  <c r="B15" i="2"/>
  <c r="E6" i="2" s="1"/>
  <c r="B21" i="2"/>
  <c r="B20" i="2"/>
  <c r="B24" i="2"/>
  <c r="B22" i="1"/>
  <c r="B15" i="1"/>
  <c r="B16" i="1" s="1"/>
  <c r="E18" i="3" l="1"/>
  <c r="E19" i="3"/>
  <c r="E20" i="3"/>
  <c r="E13" i="3"/>
  <c r="E15" i="3"/>
  <c r="E4" i="3"/>
  <c r="E5" i="3"/>
  <c r="E21" i="3"/>
  <c r="E6" i="3"/>
  <c r="E22" i="3"/>
  <c r="E11" i="3"/>
  <c r="E29" i="3"/>
  <c r="E31" i="3"/>
  <c r="E33" i="3"/>
  <c r="E7" i="3"/>
  <c r="E23" i="3"/>
  <c r="E24" i="3"/>
  <c r="E25" i="3"/>
  <c r="E10" i="3"/>
  <c r="E12" i="3"/>
  <c r="E30" i="3"/>
  <c r="E16" i="3"/>
  <c r="E8" i="3"/>
  <c r="E17" i="3"/>
  <c r="E9" i="3"/>
  <c r="E27" i="3"/>
  <c r="E28" i="3"/>
  <c r="E14" i="3"/>
  <c r="E32" i="3"/>
  <c r="E26" i="3"/>
  <c r="E33" i="4"/>
  <c r="E29" i="4"/>
  <c r="E8" i="4"/>
  <c r="E16" i="4"/>
  <c r="E28" i="4"/>
  <c r="E26" i="4"/>
  <c r="E5" i="4"/>
  <c r="E17" i="4"/>
  <c r="E13" i="4"/>
  <c r="E14" i="4"/>
  <c r="E24" i="4"/>
  <c r="E11" i="4"/>
  <c r="E34" i="4"/>
  <c r="E31" i="4"/>
  <c r="E23" i="4"/>
  <c r="E10" i="4"/>
  <c r="E18" i="4"/>
  <c r="E30" i="4"/>
  <c r="E22" i="4"/>
  <c r="E20" i="4"/>
  <c r="E9" i="4"/>
  <c r="E21" i="4"/>
  <c r="E27" i="4"/>
  <c r="E15" i="4"/>
  <c r="E7" i="4"/>
  <c r="E25" i="4"/>
  <c r="E32" i="4"/>
  <c r="E12" i="4"/>
  <c r="E7" i="2"/>
  <c r="E4" i="2"/>
  <c r="E8" i="2"/>
  <c r="E10" i="2"/>
  <c r="E21" i="2"/>
  <c r="E23" i="2"/>
  <c r="E19" i="2"/>
  <c r="E20" i="2"/>
  <c r="E22" i="2"/>
  <c r="E14" i="2"/>
  <c r="E15" i="2"/>
  <c r="E16" i="2"/>
  <c r="E17" i="2"/>
  <c r="E18" i="2"/>
  <c r="E9" i="2"/>
  <c r="E12" i="2"/>
  <c r="E11" i="2"/>
  <c r="E13" i="2"/>
  <c r="E5" i="2"/>
  <c r="B25" i="2"/>
  <c r="B26" i="2"/>
  <c r="E17" i="1"/>
  <c r="E19" i="1"/>
  <c r="E20" i="1"/>
  <c r="E5" i="1"/>
  <c r="E21" i="1"/>
  <c r="E9" i="1"/>
  <c r="E25" i="1"/>
  <c r="E10" i="1"/>
  <c r="E26" i="1"/>
  <c r="E11" i="1"/>
  <c r="E28" i="1"/>
  <c r="E29" i="1"/>
  <c r="E14" i="1"/>
  <c r="E30" i="1"/>
  <c r="E15" i="1"/>
  <c r="E16" i="1"/>
  <c r="E6" i="1"/>
  <c r="E22" i="1"/>
  <c r="E7" i="1"/>
  <c r="E23" i="1"/>
  <c r="E24" i="1"/>
  <c r="E27" i="1"/>
  <c r="E13" i="1"/>
  <c r="E31" i="1"/>
  <c r="E32" i="1"/>
  <c r="E8" i="1"/>
  <c r="E4" i="1"/>
  <c r="E33" i="1"/>
  <c r="E12" i="1"/>
  <c r="E18" i="1"/>
  <c r="B23" i="1"/>
  <c r="B28" i="3" l="1"/>
  <c r="B25" i="4"/>
  <c r="E25" i="2"/>
  <c r="E27" i="2"/>
  <c r="E30" i="2"/>
  <c r="E32" i="2"/>
  <c r="E24" i="2"/>
  <c r="E26" i="2"/>
  <c r="E28" i="2"/>
  <c r="E29" i="2"/>
  <c r="E33" i="2"/>
  <c r="E31" i="2"/>
  <c r="B29" i="2"/>
  <c r="B19" i="1"/>
  <c r="B40" i="4" l="1"/>
  <c r="F25" i="4" l="1"/>
  <c r="F26" i="4"/>
  <c r="F27" i="4"/>
  <c r="F34" i="4"/>
  <c r="F28" i="4"/>
  <c r="F32" i="4"/>
  <c r="F29" i="4"/>
  <c r="F33" i="4"/>
  <c r="F30" i="4"/>
  <c r="F31" i="4"/>
  <c r="B42" i="4" l="1"/>
</calcChain>
</file>

<file path=xl/sharedStrings.xml><?xml version="1.0" encoding="utf-8"?>
<sst xmlns="http://schemas.openxmlformats.org/spreadsheetml/2006/main" count="115" uniqueCount="46">
  <si>
    <t>INFO PROVIDED</t>
  </si>
  <si>
    <t>Capacity (MW)</t>
  </si>
  <si>
    <t>Expected life (years)</t>
  </si>
  <si>
    <t>Capital costs ($/kW)</t>
  </si>
  <si>
    <t>Heat rate (Btu/kWh)</t>
  </si>
  <si>
    <t>Heat rate (MBtu/MWh)</t>
  </si>
  <si>
    <t>Fuel cost ($/MBtu)</t>
  </si>
  <si>
    <t>Expected operation at max capacity (hour/year)</t>
  </si>
  <si>
    <t>Capacity factor (%)</t>
  </si>
  <si>
    <t>Average electricity price ($/MWh)</t>
  </si>
  <si>
    <t>CALCULATIONS</t>
  </si>
  <si>
    <t>Investment (capital) cost ($)</t>
  </si>
  <si>
    <t>Annual generation (MWh/year)</t>
  </si>
  <si>
    <t>Annual generation cost ($/year)</t>
  </si>
  <si>
    <t>Revenue from electricity sold ($/year)</t>
  </si>
  <si>
    <t>RESULTS</t>
  </si>
  <si>
    <t>IRR (%)</t>
  </si>
  <si>
    <t>New electricity price ($/MWh)</t>
  </si>
  <si>
    <t>MARR (%)</t>
  </si>
  <si>
    <t>INPUTS</t>
  </si>
  <si>
    <t>Parameter</t>
  </si>
  <si>
    <t>Value</t>
  </si>
  <si>
    <t>Year</t>
  </si>
  <si>
    <t>Cash Flow</t>
  </si>
  <si>
    <t>Inter Results</t>
  </si>
  <si>
    <t>Results</t>
  </si>
  <si>
    <t>Required Revenue from electricity sold ($/year)</t>
  </si>
  <si>
    <t xml:space="preserve">Year </t>
  </si>
  <si>
    <t>INPUTS (FOR YEAR 1-10)</t>
  </si>
  <si>
    <t>CALCULATIONS (YEAR 1-10)</t>
  </si>
  <si>
    <t>CALCULATIONS (YEAR 11-20)</t>
  </si>
  <si>
    <t>CALCULATIONS (YEAR 21-30)</t>
  </si>
  <si>
    <t>(revenue - operation costs - investment)</t>
  </si>
  <si>
    <t>CALCULATIONS FOR YEAR 1-10</t>
  </si>
  <si>
    <t>CALCULATIONS FOR YEAR 11-30</t>
  </si>
  <si>
    <t>Price of electricity ($/MWh)</t>
  </si>
  <si>
    <t>Case 1- Price $35 year 1-10, then $31</t>
  </si>
  <si>
    <t>Case 2 - Price $31 year 1-20, then $35</t>
  </si>
  <si>
    <t>CALCULATIONS FOR YEAR 1-20</t>
  </si>
  <si>
    <t>CALCULATIONS FOR YEAR 21-30</t>
  </si>
  <si>
    <t>CASH FLOW [NET INCOME]</t>
  </si>
  <si>
    <t>Cash Flow  [NET INCOME]</t>
  </si>
  <si>
    <t>Weighted average capacity factor (%)</t>
  </si>
  <si>
    <t>Output as a fraction of capacity (%)</t>
  </si>
  <si>
    <t>Hours per year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</si>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</sst>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3" borderId="1" xfId="0" applyFill="1" applyBorder="1"/>
    <xf numFmtId="44" fontId="0" fillId="3" borderId="1" xfId="2" applyFont="1" applyFill="1" applyBorder="1"/>
    <xf numFmtId="164" fontId="0" fillId="3" borderId="1" xfId="0" applyNumberFormat="1" applyFill="1" applyBorder="1"/>
    <xf numFmtId="0" fontId="3" fillId="3" borderId="1" xfId="0" applyFont="1" applyFill="1" applyBorder="1"/>
    <xf numFmtId="10" fontId="0" fillId="3" borderId="0" xfId="0" applyNumberFormat="1" applyFill="1"/>
    <xf numFmtId="44" fontId="0" fillId="3" borderId="1" xfId="0" applyNumberFormat="1" applyFill="1" applyBorder="1"/>
    <xf numFmtId="43" fontId="0" fillId="3" borderId="1" xfId="1" applyFont="1" applyFill="1" applyBorder="1"/>
    <xf numFmtId="0" fontId="3" fillId="3" borderId="0" xfId="0" applyFont="1" applyFill="1"/>
    <xf numFmtId="9" fontId="0" fillId="3" borderId="1" xfId="0" applyNumberFormat="1" applyFill="1" applyBorder="1"/>
    <xf numFmtId="8" fontId="0" fillId="3" borderId="1" xfId="0" applyNumberFormat="1" applyFill="1" applyBorder="1"/>
    <xf numFmtId="0" fontId="3" fillId="5" borderId="1" xfId="0" applyFont="1" applyFill="1" applyBorder="1"/>
    <xf numFmtId="10" fontId="3" fillId="5" borderId="1" xfId="0" applyNumberFormat="1" applyFont="1" applyFill="1" applyBorder="1"/>
    <xf numFmtId="44" fontId="3" fillId="5" borderId="1" xfId="2" applyFont="1" applyFill="1" applyBorder="1"/>
    <xf numFmtId="0" fontId="3" fillId="3" borderId="1" xfId="0" applyFont="1" applyFill="1" applyBorder="1" applyAlignment="1">
      <alignment horizontal="center"/>
    </xf>
    <xf numFmtId="1" fontId="0" fillId="3" borderId="1" xfId="0" applyNumberFormat="1" applyFill="1" applyBorder="1"/>
    <xf numFmtId="43" fontId="0" fillId="3" borderId="1" xfId="0" applyNumberFormat="1" applyFill="1" applyBorder="1"/>
    <xf numFmtId="0" fontId="3" fillId="3" borderId="2" xfId="0" applyFont="1" applyFill="1" applyBorder="1" applyAlignment="1">
      <alignment horizontal="center"/>
    </xf>
    <xf numFmtId="0" fontId="4" fillId="3" borderId="3" xfId="4" applyFont="1" applyFill="1" applyBorder="1"/>
    <xf numFmtId="10" fontId="4" fillId="3" borderId="4" xfId="4" applyNumberFormat="1" applyFont="1" applyFill="1" applyBorder="1"/>
    <xf numFmtId="43" fontId="0" fillId="3" borderId="0" xfId="0" applyNumberFormat="1" applyFill="1"/>
    <xf numFmtId="0" fontId="3" fillId="5" borderId="3" xfId="4" applyFont="1" applyFill="1" applyBorder="1"/>
    <xf numFmtId="10" fontId="3" fillId="5" borderId="4" xfId="4" applyNumberFormat="1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0" fillId="3" borderId="1" xfId="2" applyFont="1" applyFill="1" applyBorder="1" applyAlignment="1">
      <alignment vertical="center"/>
    </xf>
    <xf numFmtId="10" fontId="0" fillId="3" borderId="1" xfId="3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9524-CDE0-4272-8CCB-AB54FDE785BA}">
  <dimension ref="A1:E33"/>
  <sheetViews>
    <sheetView workbookViewId="0">
      <selection activeCell="A32" sqref="A32"/>
    </sheetView>
  </sheetViews>
  <sheetFormatPr defaultRowHeight="14.4" x14ac:dyDescent="0.55000000000000004"/>
  <cols>
    <col min="1" max="1" width="40.47265625" style="1" bestFit="1" customWidth="1"/>
    <col min="2" max="2" width="15.3125" style="1" bestFit="1" customWidth="1"/>
    <col min="3" max="4" width="8.83984375" style="1"/>
    <col min="5" max="5" width="14.89453125" style="1" bestFit="1" customWidth="1"/>
    <col min="6" max="16384" width="8.83984375" style="1"/>
  </cols>
  <sheetData>
    <row r="1" spans="1:5" x14ac:dyDescent="0.55000000000000004">
      <c r="A1" s="5" t="s">
        <v>20</v>
      </c>
      <c r="B1" s="5" t="s">
        <v>21</v>
      </c>
      <c r="D1" s="9" t="s">
        <v>23</v>
      </c>
    </row>
    <row r="2" spans="1:5" x14ac:dyDescent="0.55000000000000004">
      <c r="A2" s="2" t="s">
        <v>1</v>
      </c>
      <c r="B2" s="4">
        <v>40</v>
      </c>
      <c r="D2" s="2" t="s">
        <v>22</v>
      </c>
      <c r="E2" s="2"/>
    </row>
    <row r="3" spans="1:5" x14ac:dyDescent="0.55000000000000004">
      <c r="A3" s="2" t="s">
        <v>2</v>
      </c>
      <c r="B3" s="4">
        <v>30</v>
      </c>
      <c r="D3" s="2">
        <v>0</v>
      </c>
      <c r="E3" s="7">
        <f>-B13</f>
        <v>-48000000</v>
      </c>
    </row>
    <row r="4" spans="1:5" x14ac:dyDescent="0.55000000000000004">
      <c r="A4" s="2" t="s">
        <v>3</v>
      </c>
      <c r="B4" s="3">
        <v>1200</v>
      </c>
      <c r="D4" s="2">
        <v>1</v>
      </c>
      <c r="E4" s="7">
        <f>$B$16</f>
        <v>6022324.7999999998</v>
      </c>
    </row>
    <row r="5" spans="1:5" x14ac:dyDescent="0.55000000000000004">
      <c r="A5" s="2" t="s">
        <v>4</v>
      </c>
      <c r="B5" s="4">
        <v>9800</v>
      </c>
      <c r="D5" s="2">
        <v>2</v>
      </c>
      <c r="E5" s="7">
        <f>$B$16</f>
        <v>6022324.7999999998</v>
      </c>
    </row>
    <row r="6" spans="1:5" x14ac:dyDescent="0.55000000000000004">
      <c r="A6" s="2" t="s">
        <v>5</v>
      </c>
      <c r="B6" s="4">
        <v>9.8000000000000007</v>
      </c>
      <c r="D6" s="2">
        <v>3</v>
      </c>
      <c r="E6" s="7">
        <f>$B$16</f>
        <v>6022324.7999999998</v>
      </c>
    </row>
    <row r="7" spans="1:5" x14ac:dyDescent="0.55000000000000004">
      <c r="A7" s="2" t="s">
        <v>6</v>
      </c>
      <c r="B7" s="3">
        <v>1.1000000000000001</v>
      </c>
      <c r="D7" s="2">
        <v>4</v>
      </c>
      <c r="E7" s="7">
        <f>$B$16</f>
        <v>6022324.7999999998</v>
      </c>
    </row>
    <row r="8" spans="1:5" x14ac:dyDescent="0.55000000000000004">
      <c r="A8" s="2" t="s">
        <v>7</v>
      </c>
      <c r="B8" s="4">
        <v>7446</v>
      </c>
      <c r="D8" s="2">
        <v>5</v>
      </c>
      <c r="E8" s="7">
        <f>$B$16</f>
        <v>6022324.7999999998</v>
      </c>
    </row>
    <row r="9" spans="1:5" x14ac:dyDescent="0.55000000000000004">
      <c r="A9" s="2" t="s">
        <v>8</v>
      </c>
      <c r="B9" s="4">
        <v>85</v>
      </c>
      <c r="D9" s="2">
        <v>6</v>
      </c>
      <c r="E9" s="7">
        <f>$B$16</f>
        <v>6022324.7999999998</v>
      </c>
    </row>
    <row r="10" spans="1:5" x14ac:dyDescent="0.55000000000000004">
      <c r="A10" s="2" t="s">
        <v>9</v>
      </c>
      <c r="B10" s="3">
        <v>31</v>
      </c>
      <c r="D10" s="2">
        <v>7</v>
      </c>
      <c r="E10" s="7">
        <f>$B$16</f>
        <v>6022324.7999999998</v>
      </c>
    </row>
    <row r="11" spans="1:5" x14ac:dyDescent="0.55000000000000004">
      <c r="D11" s="2">
        <v>8</v>
      </c>
      <c r="E11" s="7">
        <f>$B$16</f>
        <v>6022324.7999999998</v>
      </c>
    </row>
    <row r="12" spans="1:5" x14ac:dyDescent="0.55000000000000004">
      <c r="A12" s="5" t="s">
        <v>24</v>
      </c>
      <c r="B12" s="2"/>
      <c r="D12" s="2">
        <v>9</v>
      </c>
      <c r="E12" s="7">
        <f>$B$16</f>
        <v>6022324.7999999998</v>
      </c>
    </row>
    <row r="13" spans="1:5" x14ac:dyDescent="0.55000000000000004">
      <c r="A13" s="2" t="s">
        <v>11</v>
      </c>
      <c r="B13" s="7">
        <f>B2*B4*1000</f>
        <v>48000000</v>
      </c>
      <c r="D13" s="2">
        <v>10</v>
      </c>
      <c r="E13" s="7">
        <f>$B$16</f>
        <v>6022324.7999999998</v>
      </c>
    </row>
    <row r="14" spans="1:5" x14ac:dyDescent="0.55000000000000004">
      <c r="A14" s="2" t="s">
        <v>12</v>
      </c>
      <c r="B14" s="8">
        <f>B8*B2</f>
        <v>297840</v>
      </c>
      <c r="D14" s="2">
        <v>11</v>
      </c>
      <c r="E14" s="7">
        <f>$B$16</f>
        <v>6022324.7999999998</v>
      </c>
    </row>
    <row r="15" spans="1:5" x14ac:dyDescent="0.55000000000000004">
      <c r="A15" s="2" t="s">
        <v>13</v>
      </c>
      <c r="B15" s="7">
        <f>B14*B7*B6</f>
        <v>3210715.2</v>
      </c>
      <c r="D15" s="2">
        <v>12</v>
      </c>
      <c r="E15" s="7">
        <f>$B$16</f>
        <v>6022324.7999999998</v>
      </c>
    </row>
    <row r="16" spans="1:5" x14ac:dyDescent="0.55000000000000004">
      <c r="A16" s="2" t="s">
        <v>14</v>
      </c>
      <c r="B16" s="7">
        <f>B14*B10-B15</f>
        <v>6022324.7999999998</v>
      </c>
      <c r="D16" s="2">
        <v>13</v>
      </c>
      <c r="E16" s="7">
        <f>$B$16</f>
        <v>6022324.7999999998</v>
      </c>
    </row>
    <row r="17" spans="1:5" x14ac:dyDescent="0.55000000000000004">
      <c r="D17" s="2">
        <v>14</v>
      </c>
      <c r="E17" s="7">
        <f>$B$16</f>
        <v>6022324.7999999998</v>
      </c>
    </row>
    <row r="18" spans="1:5" x14ac:dyDescent="0.55000000000000004">
      <c r="A18" s="5" t="s">
        <v>25</v>
      </c>
      <c r="B18" s="2"/>
      <c r="D18" s="2">
        <v>15</v>
      </c>
      <c r="E18" s="7">
        <f>$B$16</f>
        <v>6022324.7999999998</v>
      </c>
    </row>
    <row r="19" spans="1:5" x14ac:dyDescent="0.55000000000000004">
      <c r="A19" s="12" t="s">
        <v>16</v>
      </c>
      <c r="B19" s="13">
        <f>IRR(E3:E33)</f>
        <v>0.12143516718948688</v>
      </c>
      <c r="D19" s="2">
        <v>16</v>
      </c>
      <c r="E19" s="7">
        <f>$B$16</f>
        <v>6022324.7999999998</v>
      </c>
    </row>
    <row r="20" spans="1:5" x14ac:dyDescent="0.55000000000000004">
      <c r="D20" s="2">
        <v>17</v>
      </c>
      <c r="E20" s="7">
        <f>$B$16</f>
        <v>6022324.7999999998</v>
      </c>
    </row>
    <row r="21" spans="1:5" x14ac:dyDescent="0.55000000000000004">
      <c r="A21" s="2" t="s">
        <v>18</v>
      </c>
      <c r="B21" s="10">
        <v>0.13</v>
      </c>
      <c r="D21" s="2">
        <v>18</v>
      </c>
      <c r="E21" s="7">
        <f>$B$16</f>
        <v>6022324.7999999998</v>
      </c>
    </row>
    <row r="22" spans="1:5" x14ac:dyDescent="0.55000000000000004">
      <c r="A22" s="2" t="s">
        <v>26</v>
      </c>
      <c r="B22" s="11">
        <f>PMT(B21,B3,E3)</f>
        <v>6403711.2159074312</v>
      </c>
      <c r="D22" s="2">
        <v>19</v>
      </c>
      <c r="E22" s="7">
        <f>$B$16</f>
        <v>6022324.7999999998</v>
      </c>
    </row>
    <row r="23" spans="1:5" x14ac:dyDescent="0.55000000000000004">
      <c r="A23" s="12" t="s">
        <v>17</v>
      </c>
      <c r="B23" s="14">
        <f>(B22+B15)/B14</f>
        <v>32.280507708526159</v>
      </c>
      <c r="D23" s="2">
        <v>20</v>
      </c>
      <c r="E23" s="7">
        <f>$B$16</f>
        <v>6022324.7999999998</v>
      </c>
    </row>
    <row r="24" spans="1:5" x14ac:dyDescent="0.55000000000000004">
      <c r="D24" s="2">
        <v>21</v>
      </c>
      <c r="E24" s="7">
        <f>$B$16</f>
        <v>6022324.7999999998</v>
      </c>
    </row>
    <row r="25" spans="1:5" x14ac:dyDescent="0.55000000000000004">
      <c r="D25" s="2">
        <v>22</v>
      </c>
      <c r="E25" s="7">
        <f>$B$16</f>
        <v>6022324.7999999998</v>
      </c>
    </row>
    <row r="26" spans="1:5" x14ac:dyDescent="0.55000000000000004">
      <c r="D26" s="2">
        <v>23</v>
      </c>
      <c r="E26" s="7">
        <f>$B$16</f>
        <v>6022324.7999999998</v>
      </c>
    </row>
    <row r="27" spans="1:5" x14ac:dyDescent="0.55000000000000004">
      <c r="D27" s="2">
        <v>24</v>
      </c>
      <c r="E27" s="7">
        <f>$B$16</f>
        <v>6022324.7999999998</v>
      </c>
    </row>
    <row r="28" spans="1:5" x14ac:dyDescent="0.55000000000000004">
      <c r="D28" s="2">
        <v>25</v>
      </c>
      <c r="E28" s="7">
        <f>$B$16</f>
        <v>6022324.7999999998</v>
      </c>
    </row>
    <row r="29" spans="1:5" x14ac:dyDescent="0.55000000000000004">
      <c r="D29" s="2">
        <v>26</v>
      </c>
      <c r="E29" s="7">
        <f>$B$16</f>
        <v>6022324.7999999998</v>
      </c>
    </row>
    <row r="30" spans="1:5" x14ac:dyDescent="0.55000000000000004">
      <c r="D30" s="2">
        <v>27</v>
      </c>
      <c r="E30" s="7">
        <f>$B$16</f>
        <v>6022324.7999999998</v>
      </c>
    </row>
    <row r="31" spans="1:5" x14ac:dyDescent="0.55000000000000004">
      <c r="D31" s="2">
        <v>28</v>
      </c>
      <c r="E31" s="7">
        <f>$B$16</f>
        <v>6022324.7999999998</v>
      </c>
    </row>
    <row r="32" spans="1:5" x14ac:dyDescent="0.55000000000000004">
      <c r="D32" s="2">
        <v>29</v>
      </c>
      <c r="E32" s="7">
        <f>$B$16</f>
        <v>6022324.7999999998</v>
      </c>
    </row>
    <row r="33" spans="4:5" x14ac:dyDescent="0.55000000000000004">
      <c r="D33" s="2">
        <v>30</v>
      </c>
      <c r="E33" s="7">
        <f>$B$16</f>
        <v>6022324.7999999998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1F1F-2571-4D51-8A55-485FDAF4808E}">
  <dimension ref="A1:E33"/>
  <sheetViews>
    <sheetView tabSelected="1" zoomScale="110" zoomScaleNormal="110" workbookViewId="0">
      <selection activeCell="H25" sqref="H25"/>
    </sheetView>
  </sheetViews>
  <sheetFormatPr defaultRowHeight="14.4" x14ac:dyDescent="0.55000000000000004"/>
  <cols>
    <col min="1" max="1" width="41.20703125" style="1" bestFit="1" customWidth="1"/>
    <col min="2" max="2" width="15.3125" style="1" bestFit="1" customWidth="1"/>
    <col min="3" max="3" width="8.83984375" style="1"/>
    <col min="4" max="4" width="7.1015625" style="1" customWidth="1"/>
    <col min="5" max="5" width="34.5234375" style="1" bestFit="1" customWidth="1"/>
    <col min="6" max="16384" width="8.83984375" style="1"/>
  </cols>
  <sheetData>
    <row r="1" spans="1:5" x14ac:dyDescent="0.55000000000000004">
      <c r="A1" s="15" t="s">
        <v>28</v>
      </c>
      <c r="B1" s="15"/>
      <c r="D1" s="24" t="s">
        <v>41</v>
      </c>
      <c r="E1" s="24"/>
    </row>
    <row r="2" spans="1:5" x14ac:dyDescent="0.55000000000000004">
      <c r="A2" s="2" t="s">
        <v>1</v>
      </c>
      <c r="B2" s="2">
        <v>400</v>
      </c>
      <c r="D2" s="2" t="s">
        <v>27</v>
      </c>
      <c r="E2" s="2" t="s">
        <v>32</v>
      </c>
    </row>
    <row r="3" spans="1:5" x14ac:dyDescent="0.55000000000000004">
      <c r="A3" s="2" t="s">
        <v>2</v>
      </c>
      <c r="B3" s="2">
        <v>30</v>
      </c>
      <c r="D3" s="2">
        <v>0</v>
      </c>
      <c r="E3" s="3">
        <f>-$B$13</f>
        <v>-480000000</v>
      </c>
    </row>
    <row r="4" spans="1:5" x14ac:dyDescent="0.55000000000000004">
      <c r="A4" s="2" t="s">
        <v>3</v>
      </c>
      <c r="B4" s="3">
        <v>1200</v>
      </c>
      <c r="D4" s="2">
        <v>1</v>
      </c>
      <c r="E4" s="3">
        <f>$B$16-$B$15</f>
        <v>60223247.999999993</v>
      </c>
    </row>
    <row r="5" spans="1:5" x14ac:dyDescent="0.55000000000000004">
      <c r="A5" s="2" t="s">
        <v>4</v>
      </c>
      <c r="B5" s="2">
        <v>9800</v>
      </c>
      <c r="D5" s="2">
        <v>2</v>
      </c>
      <c r="E5" s="3">
        <f t="shared" ref="E5:E13" si="0">$B$16-$B$15</f>
        <v>60223247.999999993</v>
      </c>
    </row>
    <row r="6" spans="1:5" x14ac:dyDescent="0.55000000000000004">
      <c r="A6" s="2" t="s">
        <v>5</v>
      </c>
      <c r="B6" s="2">
        <f>B5/10^3</f>
        <v>9.8000000000000007</v>
      </c>
      <c r="D6" s="2">
        <v>3</v>
      </c>
      <c r="E6" s="3">
        <f t="shared" si="0"/>
        <v>60223247.999999993</v>
      </c>
    </row>
    <row r="7" spans="1:5" x14ac:dyDescent="0.55000000000000004">
      <c r="A7" s="2" t="s">
        <v>6</v>
      </c>
      <c r="B7" s="3">
        <v>1.1000000000000001</v>
      </c>
      <c r="D7" s="2">
        <v>4</v>
      </c>
      <c r="E7" s="3">
        <f t="shared" si="0"/>
        <v>60223247.999999993</v>
      </c>
    </row>
    <row r="8" spans="1:5" x14ac:dyDescent="0.55000000000000004">
      <c r="A8" s="2" t="s">
        <v>7</v>
      </c>
      <c r="B8" s="2">
        <v>7446</v>
      </c>
      <c r="D8" s="2">
        <v>5</v>
      </c>
      <c r="E8" s="3">
        <f t="shared" si="0"/>
        <v>60223247.999999993</v>
      </c>
    </row>
    <row r="9" spans="1:5" x14ac:dyDescent="0.55000000000000004">
      <c r="A9" s="2" t="s">
        <v>8</v>
      </c>
      <c r="B9" s="16">
        <f>B8/8760*100</f>
        <v>85</v>
      </c>
      <c r="D9" s="2">
        <v>6</v>
      </c>
      <c r="E9" s="3">
        <f t="shared" si="0"/>
        <v>60223247.999999993</v>
      </c>
    </row>
    <row r="10" spans="1:5" x14ac:dyDescent="0.55000000000000004">
      <c r="A10" s="2" t="s">
        <v>9</v>
      </c>
      <c r="B10" s="3">
        <v>31</v>
      </c>
      <c r="D10" s="2">
        <v>7</v>
      </c>
      <c r="E10" s="3">
        <f t="shared" si="0"/>
        <v>60223247.999999993</v>
      </c>
    </row>
    <row r="11" spans="1:5" x14ac:dyDescent="0.55000000000000004">
      <c r="D11" s="2">
        <v>8</v>
      </c>
      <c r="E11" s="3">
        <f t="shared" si="0"/>
        <v>60223247.999999993</v>
      </c>
    </row>
    <row r="12" spans="1:5" x14ac:dyDescent="0.55000000000000004">
      <c r="A12" s="5" t="s">
        <v>29</v>
      </c>
      <c r="B12" s="5"/>
      <c r="D12" s="2">
        <v>9</v>
      </c>
      <c r="E12" s="3">
        <f t="shared" si="0"/>
        <v>60223247.999999993</v>
      </c>
    </row>
    <row r="13" spans="1:5" x14ac:dyDescent="0.55000000000000004">
      <c r="A13" s="2" t="s">
        <v>11</v>
      </c>
      <c r="B13" s="3">
        <f>B2*B4*10^3</f>
        <v>480000000</v>
      </c>
      <c r="D13" s="2">
        <v>10</v>
      </c>
      <c r="E13" s="3">
        <f t="shared" si="0"/>
        <v>60223247.999999993</v>
      </c>
    </row>
    <row r="14" spans="1:5" x14ac:dyDescent="0.55000000000000004">
      <c r="A14" s="2" t="s">
        <v>12</v>
      </c>
      <c r="B14" s="8">
        <f>$B$2*$B$8</f>
        <v>2978400</v>
      </c>
      <c r="D14" s="2">
        <v>11</v>
      </c>
      <c r="E14" s="3">
        <f>$B$21-$B$20</f>
        <v>51189760.799999997</v>
      </c>
    </row>
    <row r="15" spans="1:5" x14ac:dyDescent="0.55000000000000004">
      <c r="A15" s="2" t="s">
        <v>13</v>
      </c>
      <c r="B15" s="3">
        <f>B14*$B$6*$B$7</f>
        <v>32107152.000000007</v>
      </c>
      <c r="D15" s="2">
        <v>12</v>
      </c>
      <c r="E15" s="3">
        <f t="shared" ref="E15:E23" si="1">$B$21-$B$20</f>
        <v>51189760.799999997</v>
      </c>
    </row>
    <row r="16" spans="1:5" x14ac:dyDescent="0.55000000000000004">
      <c r="A16" s="2" t="s">
        <v>14</v>
      </c>
      <c r="B16" s="3">
        <f>B14*$B$10</f>
        <v>92330400</v>
      </c>
      <c r="D16" s="2">
        <v>13</v>
      </c>
      <c r="E16" s="3">
        <f t="shared" si="1"/>
        <v>51189760.799999997</v>
      </c>
    </row>
    <row r="17" spans="1:5" x14ac:dyDescent="0.55000000000000004">
      <c r="D17" s="2">
        <v>14</v>
      </c>
      <c r="E17" s="3">
        <f t="shared" si="1"/>
        <v>51189760.799999997</v>
      </c>
    </row>
    <row r="18" spans="1:5" x14ac:dyDescent="0.55000000000000004">
      <c r="A18" s="5" t="s">
        <v>30</v>
      </c>
      <c r="B18" s="2"/>
      <c r="D18" s="2">
        <v>15</v>
      </c>
      <c r="E18" s="3">
        <f t="shared" si="1"/>
        <v>51189760.799999997</v>
      </c>
    </row>
    <row r="19" spans="1:5" x14ac:dyDescent="0.55000000000000004">
      <c r="A19" s="2" t="s">
        <v>12</v>
      </c>
      <c r="B19" s="8">
        <f>$B$14*0.85</f>
        <v>2531640</v>
      </c>
      <c r="D19" s="2">
        <v>16</v>
      </c>
      <c r="E19" s="3">
        <f t="shared" si="1"/>
        <v>51189760.799999997</v>
      </c>
    </row>
    <row r="20" spans="1:5" x14ac:dyDescent="0.55000000000000004">
      <c r="A20" s="2" t="s">
        <v>13</v>
      </c>
      <c r="B20" s="3">
        <f>B19*$B$6*$B$7</f>
        <v>27291079.200000003</v>
      </c>
      <c r="D20" s="2">
        <v>17</v>
      </c>
      <c r="E20" s="3">
        <f t="shared" si="1"/>
        <v>51189760.799999997</v>
      </c>
    </row>
    <row r="21" spans="1:5" x14ac:dyDescent="0.55000000000000004">
      <c r="A21" s="2" t="s">
        <v>14</v>
      </c>
      <c r="B21" s="3">
        <f>B19*$B$10</f>
        <v>78480840</v>
      </c>
      <c r="D21" s="2">
        <v>18</v>
      </c>
      <c r="E21" s="3">
        <f t="shared" si="1"/>
        <v>51189760.799999997</v>
      </c>
    </row>
    <row r="22" spans="1:5" x14ac:dyDescent="0.55000000000000004">
      <c r="D22" s="2">
        <v>19</v>
      </c>
      <c r="E22" s="3">
        <f t="shared" si="1"/>
        <v>51189760.799999997</v>
      </c>
    </row>
    <row r="23" spans="1:5" x14ac:dyDescent="0.55000000000000004">
      <c r="A23" s="5" t="s">
        <v>31</v>
      </c>
      <c r="B23" s="2"/>
      <c r="D23" s="2">
        <v>20</v>
      </c>
      <c r="E23" s="3">
        <f t="shared" si="1"/>
        <v>51189760.799999997</v>
      </c>
    </row>
    <row r="24" spans="1:5" x14ac:dyDescent="0.55000000000000004">
      <c r="A24" s="2" t="s">
        <v>12</v>
      </c>
      <c r="B24" s="8">
        <f>$B$19*0.85</f>
        <v>2151894</v>
      </c>
      <c r="D24" s="2">
        <v>21</v>
      </c>
      <c r="E24" s="3">
        <f>$B$26-$B$25</f>
        <v>43511296.679999992</v>
      </c>
    </row>
    <row r="25" spans="1:5" x14ac:dyDescent="0.55000000000000004">
      <c r="A25" s="2" t="s">
        <v>13</v>
      </c>
      <c r="B25" s="3">
        <f>B24*$B$6*$B$7</f>
        <v>23197417.320000004</v>
      </c>
      <c r="D25" s="2">
        <v>22</v>
      </c>
      <c r="E25" s="3">
        <f t="shared" ref="E25:E33" si="2">$B$26-$B$25</f>
        <v>43511296.679999992</v>
      </c>
    </row>
    <row r="26" spans="1:5" x14ac:dyDescent="0.55000000000000004">
      <c r="A26" s="2" t="s">
        <v>14</v>
      </c>
      <c r="B26" s="3">
        <f>B24*$B$10</f>
        <v>66708714</v>
      </c>
      <c r="D26" s="2">
        <v>23</v>
      </c>
      <c r="E26" s="3">
        <f t="shared" si="2"/>
        <v>43511296.679999992</v>
      </c>
    </row>
    <row r="27" spans="1:5" x14ac:dyDescent="0.55000000000000004">
      <c r="D27" s="2">
        <v>24</v>
      </c>
      <c r="E27" s="3">
        <f t="shared" si="2"/>
        <v>43511296.679999992</v>
      </c>
    </row>
    <row r="28" spans="1:5" ht="14.7" thickBot="1" x14ac:dyDescent="0.6">
      <c r="A28" s="18" t="s">
        <v>15</v>
      </c>
      <c r="B28" s="18"/>
      <c r="D28" s="2">
        <v>25</v>
      </c>
      <c r="E28" s="3">
        <f t="shared" si="2"/>
        <v>43511296.679999992</v>
      </c>
    </row>
    <row r="29" spans="1:5" ht="14.7" thickBot="1" x14ac:dyDescent="0.6">
      <c r="A29" s="22" t="s">
        <v>16</v>
      </c>
      <c r="B29" s="23">
        <f>IRR(E3:E33)</f>
        <v>0.1135942146910538</v>
      </c>
      <c r="D29" s="2">
        <v>26</v>
      </c>
      <c r="E29" s="3">
        <f t="shared" si="2"/>
        <v>43511296.679999992</v>
      </c>
    </row>
    <row r="30" spans="1:5" x14ac:dyDescent="0.55000000000000004">
      <c r="D30" s="2">
        <v>27</v>
      </c>
      <c r="E30" s="3">
        <f t="shared" si="2"/>
        <v>43511296.679999992</v>
      </c>
    </row>
    <row r="31" spans="1:5" x14ac:dyDescent="0.55000000000000004">
      <c r="B31" s="21"/>
      <c r="D31" s="2">
        <v>28</v>
      </c>
      <c r="E31" s="3">
        <f t="shared" si="2"/>
        <v>43511296.679999992</v>
      </c>
    </row>
    <row r="32" spans="1:5" x14ac:dyDescent="0.55000000000000004">
      <c r="B32" s="6"/>
      <c r="D32" s="2">
        <v>29</v>
      </c>
      <c r="E32" s="3">
        <f t="shared" si="2"/>
        <v>43511296.679999992</v>
      </c>
    </row>
    <row r="33" spans="4:5" x14ac:dyDescent="0.55000000000000004">
      <c r="D33" s="2">
        <v>30</v>
      </c>
      <c r="E33" s="3">
        <f t="shared" si="2"/>
        <v>43511296.679999992</v>
      </c>
    </row>
  </sheetData>
  <mergeCells count="3">
    <mergeCell ref="A1:B1"/>
    <mergeCell ref="A28:B28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285A-8C5D-4F12-A304-EF0EAF52C1AF}">
  <dimension ref="A1:F42"/>
  <sheetViews>
    <sheetView workbookViewId="0">
      <selection activeCell="D1" sqref="D1:F1"/>
    </sheetView>
  </sheetViews>
  <sheetFormatPr defaultRowHeight="14.4" x14ac:dyDescent="0.55000000000000004"/>
  <cols>
    <col min="1" max="1" width="41.20703125" style="1" bestFit="1" customWidth="1"/>
    <col min="2" max="2" width="23.83984375" style="1" bestFit="1" customWidth="1"/>
    <col min="3" max="3" width="8.83984375" style="1"/>
    <col min="4" max="4" width="5.1015625" style="1" bestFit="1" customWidth="1"/>
    <col min="5" max="5" width="34.7890625" style="1" customWidth="1"/>
    <col min="6" max="6" width="34.5234375" style="1" bestFit="1" customWidth="1"/>
    <col min="7" max="16384" width="8.83984375" style="1"/>
  </cols>
  <sheetData>
    <row r="1" spans="1:6" x14ac:dyDescent="0.55000000000000004">
      <c r="A1" s="15" t="s">
        <v>0</v>
      </c>
      <c r="B1" s="15"/>
      <c r="D1" s="26" t="s">
        <v>40</v>
      </c>
      <c r="E1" s="24"/>
      <c r="F1" s="24"/>
    </row>
    <row r="2" spans="1:6" x14ac:dyDescent="0.55000000000000004">
      <c r="A2" s="2" t="s">
        <v>1</v>
      </c>
      <c r="B2" s="2">
        <v>400</v>
      </c>
      <c r="D2" s="25"/>
      <c r="E2" s="25" t="s">
        <v>36</v>
      </c>
      <c r="F2" s="25" t="s">
        <v>37</v>
      </c>
    </row>
    <row r="3" spans="1:6" x14ac:dyDescent="0.55000000000000004">
      <c r="A3" s="2" t="s">
        <v>2</v>
      </c>
      <c r="B3" s="2">
        <v>30</v>
      </c>
      <c r="D3" s="2" t="s">
        <v>27</v>
      </c>
      <c r="E3" s="2" t="s">
        <v>32</v>
      </c>
      <c r="F3" s="2" t="s">
        <v>32</v>
      </c>
    </row>
    <row r="4" spans="1:6" x14ac:dyDescent="0.55000000000000004">
      <c r="A4" s="2" t="s">
        <v>3</v>
      </c>
      <c r="B4" s="2">
        <v>1200</v>
      </c>
      <c r="D4" s="2">
        <v>0</v>
      </c>
      <c r="E4" s="28">
        <f>-$B$13</f>
        <v>-480000000</v>
      </c>
      <c r="F4" s="28">
        <f>-$B$13</f>
        <v>-480000000</v>
      </c>
    </row>
    <row r="5" spans="1:6" x14ac:dyDescent="0.55000000000000004">
      <c r="A5" s="2" t="s">
        <v>4</v>
      </c>
      <c r="B5" s="2">
        <v>9800</v>
      </c>
      <c r="D5" s="2">
        <v>1</v>
      </c>
      <c r="E5" s="28">
        <f>$B$17-$B$15</f>
        <v>72136848</v>
      </c>
      <c r="F5" s="28">
        <f>$B$34-$B$32</f>
        <v>60223247.999999993</v>
      </c>
    </row>
    <row r="6" spans="1:6" x14ac:dyDescent="0.55000000000000004">
      <c r="A6" s="2" t="s">
        <v>5</v>
      </c>
      <c r="B6" s="2">
        <f>B5/10^3</f>
        <v>9.8000000000000007</v>
      </c>
      <c r="D6" s="2">
        <v>2</v>
      </c>
      <c r="E6" s="28">
        <f>$B$17-$B$15</f>
        <v>72136848</v>
      </c>
      <c r="F6" s="28">
        <f>$B$34-$B$32</f>
        <v>60223247.999999993</v>
      </c>
    </row>
    <row r="7" spans="1:6" x14ac:dyDescent="0.55000000000000004">
      <c r="A7" s="2" t="s">
        <v>6</v>
      </c>
      <c r="B7" s="2">
        <v>1.1000000000000001</v>
      </c>
      <c r="D7" s="2">
        <v>3</v>
      </c>
      <c r="E7" s="28">
        <f>$B$17-$B$15</f>
        <v>72136848</v>
      </c>
      <c r="F7" s="28">
        <f>$B$34-$B$32</f>
        <v>60223247.999999993</v>
      </c>
    </row>
    <row r="8" spans="1:6" x14ac:dyDescent="0.55000000000000004">
      <c r="A8" s="2" t="s">
        <v>7</v>
      </c>
      <c r="B8" s="2">
        <v>7446</v>
      </c>
      <c r="D8" s="2">
        <v>4</v>
      </c>
      <c r="E8" s="28">
        <f>$B$17-$B$15</f>
        <v>72136848</v>
      </c>
      <c r="F8" s="28">
        <f>$B$34-$B$32</f>
        <v>60223247.999999993</v>
      </c>
    </row>
    <row r="9" spans="1:6" x14ac:dyDescent="0.55000000000000004">
      <c r="A9" s="2" t="s">
        <v>8</v>
      </c>
      <c r="B9" s="16">
        <f>B8/8760*100</f>
        <v>85</v>
      </c>
      <c r="D9" s="2">
        <v>5</v>
      </c>
      <c r="E9" s="28">
        <f>$B$17-$B$15</f>
        <v>72136848</v>
      </c>
      <c r="F9" s="28">
        <f>$B$34-$B$32</f>
        <v>60223247.999999993</v>
      </c>
    </row>
    <row r="10" spans="1:6" x14ac:dyDescent="0.55000000000000004">
      <c r="D10" s="2">
        <v>6</v>
      </c>
      <c r="E10" s="28">
        <f>$B$17-$B$15</f>
        <v>72136848</v>
      </c>
      <c r="F10" s="28">
        <f>$B$34-$B$32</f>
        <v>60223247.999999993</v>
      </c>
    </row>
    <row r="11" spans="1:6" x14ac:dyDescent="0.55000000000000004">
      <c r="A11" s="27" t="s">
        <v>36</v>
      </c>
      <c r="B11" s="27"/>
      <c r="D11" s="2">
        <v>7</v>
      </c>
      <c r="E11" s="28">
        <f>$B$17-$B$15</f>
        <v>72136848</v>
      </c>
      <c r="F11" s="28">
        <f>$B$34-$B$32</f>
        <v>60223247.999999993</v>
      </c>
    </row>
    <row r="12" spans="1:6" x14ac:dyDescent="0.55000000000000004">
      <c r="A12" s="15" t="s">
        <v>33</v>
      </c>
      <c r="B12" s="15"/>
      <c r="D12" s="2">
        <v>8</v>
      </c>
      <c r="E12" s="28">
        <f>$B$17-$B$15</f>
        <v>72136848</v>
      </c>
      <c r="F12" s="28">
        <f>$B$34-$B$32</f>
        <v>60223247.999999993</v>
      </c>
    </row>
    <row r="13" spans="1:6" x14ac:dyDescent="0.55000000000000004">
      <c r="A13" s="2" t="s">
        <v>11</v>
      </c>
      <c r="B13" s="8">
        <f>B2*B4*1000</f>
        <v>480000000</v>
      </c>
      <c r="D13" s="2">
        <v>9</v>
      </c>
      <c r="E13" s="28">
        <f>$B$17-$B$15</f>
        <v>72136848</v>
      </c>
      <c r="F13" s="28">
        <f>$B$34-$B$32</f>
        <v>60223247.999999993</v>
      </c>
    </row>
    <row r="14" spans="1:6" x14ac:dyDescent="0.55000000000000004">
      <c r="A14" s="2" t="s">
        <v>12</v>
      </c>
      <c r="B14" s="8">
        <f>B2*B8</f>
        <v>2978400</v>
      </c>
      <c r="D14" s="2">
        <v>10</v>
      </c>
      <c r="E14" s="28">
        <f>$B$17-$B$15</f>
        <v>72136848</v>
      </c>
      <c r="F14" s="28">
        <f>$B$34-$B$32</f>
        <v>60223247.999999993</v>
      </c>
    </row>
    <row r="15" spans="1:6" x14ac:dyDescent="0.55000000000000004">
      <c r="A15" s="2" t="s">
        <v>13</v>
      </c>
      <c r="B15" s="17">
        <f>B14*B6*B7</f>
        <v>32107152.000000007</v>
      </c>
      <c r="D15" s="2">
        <v>11</v>
      </c>
      <c r="E15" s="28">
        <f>$B$23-$B$21</f>
        <v>60223247.999999993</v>
      </c>
      <c r="F15" s="28">
        <f>$B$34-$B$32</f>
        <v>60223247.999999993</v>
      </c>
    </row>
    <row r="16" spans="1:6" x14ac:dyDescent="0.55000000000000004">
      <c r="A16" s="2" t="s">
        <v>35</v>
      </c>
      <c r="B16" s="3">
        <v>35</v>
      </c>
      <c r="D16" s="2">
        <v>12</v>
      </c>
      <c r="E16" s="28">
        <f>$B$23-$B$21</f>
        <v>60223247.999999993</v>
      </c>
      <c r="F16" s="28">
        <f>$B$34-$B$32</f>
        <v>60223247.999999993</v>
      </c>
    </row>
    <row r="17" spans="1:6" x14ac:dyDescent="0.55000000000000004">
      <c r="A17" s="2" t="s">
        <v>14</v>
      </c>
      <c r="B17" s="3">
        <f>B14*B16</f>
        <v>104244000</v>
      </c>
      <c r="D17" s="2">
        <v>13</v>
      </c>
      <c r="E17" s="28">
        <f>$B$23-$B$21</f>
        <v>60223247.999999993</v>
      </c>
      <c r="F17" s="28">
        <f>$B$34-$B$32</f>
        <v>60223247.999999993</v>
      </c>
    </row>
    <row r="18" spans="1:6" x14ac:dyDescent="0.55000000000000004">
      <c r="D18" s="2">
        <v>14</v>
      </c>
      <c r="E18" s="28">
        <f>$B$23-$B$21</f>
        <v>60223247.999999993</v>
      </c>
      <c r="F18" s="28">
        <f>$B$34-$B$32</f>
        <v>60223247.999999993</v>
      </c>
    </row>
    <row r="19" spans="1:6" x14ac:dyDescent="0.55000000000000004">
      <c r="A19" s="15" t="s">
        <v>34</v>
      </c>
      <c r="B19" s="15"/>
      <c r="D19" s="2">
        <v>15</v>
      </c>
      <c r="E19" s="28">
        <f>$B$23-$B$21</f>
        <v>60223247.999999993</v>
      </c>
      <c r="F19" s="28">
        <f>$B$34-$B$32</f>
        <v>60223247.999999993</v>
      </c>
    </row>
    <row r="20" spans="1:6" x14ac:dyDescent="0.55000000000000004">
      <c r="A20" s="2" t="s">
        <v>12</v>
      </c>
      <c r="B20" s="8">
        <f>B2*B8</f>
        <v>2978400</v>
      </c>
      <c r="D20" s="2">
        <v>16</v>
      </c>
      <c r="E20" s="28">
        <f>$B$23-$B$21</f>
        <v>60223247.999999993</v>
      </c>
      <c r="F20" s="28">
        <f>$B$34-$B$32</f>
        <v>60223247.999999993</v>
      </c>
    </row>
    <row r="21" spans="1:6" x14ac:dyDescent="0.55000000000000004">
      <c r="A21" s="2" t="s">
        <v>13</v>
      </c>
      <c r="B21" s="17">
        <f>B14*B6*B7</f>
        <v>32107152.000000007</v>
      </c>
      <c r="D21" s="2">
        <v>17</v>
      </c>
      <c r="E21" s="28">
        <f>$B$23-$B$21</f>
        <v>60223247.999999993</v>
      </c>
      <c r="F21" s="28">
        <f>$B$34-$B$32</f>
        <v>60223247.999999993</v>
      </c>
    </row>
    <row r="22" spans="1:6" x14ac:dyDescent="0.55000000000000004">
      <c r="A22" s="2" t="s">
        <v>35</v>
      </c>
      <c r="B22" s="3">
        <v>31</v>
      </c>
      <c r="D22" s="2">
        <v>18</v>
      </c>
      <c r="E22" s="28">
        <f>$B$23-$B$21</f>
        <v>60223247.999999993</v>
      </c>
      <c r="F22" s="28">
        <f>$B$34-$B$32</f>
        <v>60223247.999999993</v>
      </c>
    </row>
    <row r="23" spans="1:6" x14ac:dyDescent="0.55000000000000004">
      <c r="A23" s="2" t="s">
        <v>14</v>
      </c>
      <c r="B23" s="3">
        <f>B20*B22</f>
        <v>92330400</v>
      </c>
      <c r="D23" s="2">
        <v>19</v>
      </c>
      <c r="E23" s="28">
        <f>$B$23-$B$21</f>
        <v>60223247.999999993</v>
      </c>
      <c r="F23" s="28">
        <f>$B$34-$B$32</f>
        <v>60223247.999999993</v>
      </c>
    </row>
    <row r="24" spans="1:6" ht="14.7" thickBot="1" x14ac:dyDescent="0.6">
      <c r="D24" s="2">
        <v>20</v>
      </c>
      <c r="E24" s="28">
        <f>$B$23-$B$21</f>
        <v>60223247.999999993</v>
      </c>
      <c r="F24" s="28">
        <f>$B$34-$B$32</f>
        <v>60223247.999999993</v>
      </c>
    </row>
    <row r="25" spans="1:6" ht="14.7" thickBot="1" x14ac:dyDescent="0.6">
      <c r="A25" s="22" t="s">
        <v>16</v>
      </c>
      <c r="B25" s="23">
        <f>IRR(E4:E34)</f>
        <v>0.14128430228653355</v>
      </c>
      <c r="D25" s="2">
        <v>21</v>
      </c>
      <c r="E25" s="28">
        <f>$B$23-$B$21</f>
        <v>60223247.999999993</v>
      </c>
      <c r="F25" s="28">
        <f>$B$40-$B$38</f>
        <v>72136848</v>
      </c>
    </row>
    <row r="26" spans="1:6" x14ac:dyDescent="0.55000000000000004">
      <c r="D26" s="2">
        <v>22</v>
      </c>
      <c r="E26" s="28">
        <f>$B$23-$B$21</f>
        <v>60223247.999999993</v>
      </c>
      <c r="F26" s="28">
        <f>$B$40-$B$38</f>
        <v>72136848</v>
      </c>
    </row>
    <row r="27" spans="1:6" x14ac:dyDescent="0.55000000000000004">
      <c r="D27" s="2">
        <v>23</v>
      </c>
      <c r="E27" s="28">
        <f>$B$23-$B$21</f>
        <v>60223247.999999993</v>
      </c>
      <c r="F27" s="28">
        <f>$B$40-$B$38</f>
        <v>72136848</v>
      </c>
    </row>
    <row r="28" spans="1:6" x14ac:dyDescent="0.55000000000000004">
      <c r="A28" s="27" t="s">
        <v>37</v>
      </c>
      <c r="B28" s="27"/>
      <c r="D28" s="2">
        <v>24</v>
      </c>
      <c r="E28" s="28">
        <f>$B$23-$B$21</f>
        <v>60223247.999999993</v>
      </c>
      <c r="F28" s="28">
        <f>$B$40-$B$38</f>
        <v>72136848</v>
      </c>
    </row>
    <row r="29" spans="1:6" x14ac:dyDescent="0.55000000000000004">
      <c r="A29" s="25" t="s">
        <v>38</v>
      </c>
      <c r="B29" s="25"/>
      <c r="D29" s="2">
        <v>25</v>
      </c>
      <c r="E29" s="28">
        <f>$B$23-$B$21</f>
        <v>60223247.999999993</v>
      </c>
      <c r="F29" s="28">
        <f>$B$40-$B$38</f>
        <v>72136848</v>
      </c>
    </row>
    <row r="30" spans="1:6" x14ac:dyDescent="0.55000000000000004">
      <c r="A30" s="2" t="s">
        <v>11</v>
      </c>
      <c r="B30" s="8">
        <f>B2*B4*1000</f>
        <v>480000000</v>
      </c>
      <c r="D30" s="2">
        <v>26</v>
      </c>
      <c r="E30" s="28">
        <f>$B$23-$B$21</f>
        <v>60223247.999999993</v>
      </c>
      <c r="F30" s="28">
        <f>$B$40-$B$38</f>
        <v>72136848</v>
      </c>
    </row>
    <row r="31" spans="1:6" x14ac:dyDescent="0.55000000000000004">
      <c r="A31" s="2" t="s">
        <v>12</v>
      </c>
      <c r="B31" s="8">
        <f>B2*B8</f>
        <v>2978400</v>
      </c>
      <c r="D31" s="2">
        <v>27</v>
      </c>
      <c r="E31" s="28">
        <f>$B$23-$B$21</f>
        <v>60223247.999999993</v>
      </c>
      <c r="F31" s="28">
        <f>$B$40-$B$38</f>
        <v>72136848</v>
      </c>
    </row>
    <row r="32" spans="1:6" x14ac:dyDescent="0.55000000000000004">
      <c r="A32" s="2" t="s">
        <v>13</v>
      </c>
      <c r="B32" s="17">
        <f>B14*B6*B7</f>
        <v>32107152.000000007</v>
      </c>
      <c r="D32" s="2">
        <v>28</v>
      </c>
      <c r="E32" s="28">
        <f>$B$23-$B$21</f>
        <v>60223247.999999993</v>
      </c>
      <c r="F32" s="28">
        <f>$B$40-$B$38</f>
        <v>72136848</v>
      </c>
    </row>
    <row r="33" spans="1:6" x14ac:dyDescent="0.55000000000000004">
      <c r="A33" s="2" t="s">
        <v>35</v>
      </c>
      <c r="B33" s="3">
        <v>31</v>
      </c>
      <c r="D33" s="2">
        <v>29</v>
      </c>
      <c r="E33" s="28">
        <f>$B$23-$B$21</f>
        <v>60223247.999999993</v>
      </c>
      <c r="F33" s="28">
        <f>$B$40-$B$38</f>
        <v>72136848</v>
      </c>
    </row>
    <row r="34" spans="1:6" x14ac:dyDescent="0.55000000000000004">
      <c r="A34" s="2" t="s">
        <v>14</v>
      </c>
      <c r="B34" s="3">
        <f>B31*B33</f>
        <v>92330400</v>
      </c>
      <c r="D34" s="2">
        <v>30</v>
      </c>
      <c r="E34" s="28">
        <f>$B$23-$B$21</f>
        <v>60223247.999999993</v>
      </c>
      <c r="F34" s="28">
        <f>$B$40-$B$38</f>
        <v>72136848</v>
      </c>
    </row>
    <row r="36" spans="1:6" x14ac:dyDescent="0.55000000000000004">
      <c r="A36" s="25" t="s">
        <v>39</v>
      </c>
      <c r="B36" s="25"/>
    </row>
    <row r="37" spans="1:6" x14ac:dyDescent="0.55000000000000004">
      <c r="A37" s="2" t="s">
        <v>12</v>
      </c>
      <c r="B37" s="8">
        <f>B2*B8</f>
        <v>2978400</v>
      </c>
    </row>
    <row r="38" spans="1:6" x14ac:dyDescent="0.55000000000000004">
      <c r="A38" s="2" t="s">
        <v>13</v>
      </c>
      <c r="B38" s="17">
        <f>B14*B6*B7</f>
        <v>32107152.000000007</v>
      </c>
    </row>
    <row r="39" spans="1:6" x14ac:dyDescent="0.55000000000000004">
      <c r="A39" s="2" t="s">
        <v>35</v>
      </c>
      <c r="B39" s="3">
        <v>35</v>
      </c>
    </row>
    <row r="40" spans="1:6" x14ac:dyDescent="0.55000000000000004">
      <c r="A40" s="2" t="s">
        <v>14</v>
      </c>
      <c r="B40" s="3">
        <f>B37*B39</f>
        <v>104244000</v>
      </c>
    </row>
    <row r="41" spans="1:6" ht="14.7" thickBot="1" x14ac:dyDescent="0.6"/>
    <row r="42" spans="1:6" ht="14.7" thickBot="1" x14ac:dyDescent="0.6">
      <c r="A42" s="22" t="s">
        <v>16</v>
      </c>
      <c r="B42" s="23">
        <f>IRR(F4:F34)</f>
        <v>0.12329852269007846</v>
      </c>
    </row>
  </sheetData>
  <mergeCells count="6">
    <mergeCell ref="A11:B11"/>
    <mergeCell ref="A28:B28"/>
    <mergeCell ref="D1:F1"/>
    <mergeCell ref="A1:B1"/>
    <mergeCell ref="A12:B12"/>
    <mergeCell ref="A19:B1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BC2-8DFE-4860-B210-D841B6231C7D}">
  <dimension ref="A1:E33"/>
  <sheetViews>
    <sheetView workbookViewId="0">
      <selection activeCell="A34" sqref="A34"/>
    </sheetView>
  </sheetViews>
  <sheetFormatPr defaultRowHeight="14.4" x14ac:dyDescent="0.55000000000000004"/>
  <cols>
    <col min="1" max="1" width="41.20703125" style="1" bestFit="1" customWidth="1"/>
    <col min="2" max="2" width="15.3125" style="1" bestFit="1" customWidth="1"/>
    <col min="3" max="4" width="8.83984375" style="1"/>
    <col min="5" max="5" width="34.5234375" style="1" bestFit="1" customWidth="1"/>
    <col min="6" max="16384" width="8.83984375" style="1"/>
  </cols>
  <sheetData>
    <row r="1" spans="1:5" x14ac:dyDescent="0.55000000000000004">
      <c r="A1" s="15" t="s">
        <v>19</v>
      </c>
      <c r="B1" s="15"/>
      <c r="D1" s="32" t="s">
        <v>41</v>
      </c>
      <c r="E1" s="32"/>
    </row>
    <row r="2" spans="1:5" x14ac:dyDescent="0.55000000000000004">
      <c r="A2" s="2" t="s">
        <v>1</v>
      </c>
      <c r="B2" s="2">
        <v>200</v>
      </c>
      <c r="D2" s="2" t="s">
        <v>27</v>
      </c>
      <c r="E2" s="2" t="s">
        <v>32</v>
      </c>
    </row>
    <row r="3" spans="1:5" x14ac:dyDescent="0.55000000000000004">
      <c r="A3" s="2" t="s">
        <v>2</v>
      </c>
      <c r="B3" s="2">
        <v>30</v>
      </c>
      <c r="D3" s="2">
        <v>0</v>
      </c>
      <c r="E3" s="3">
        <f>-B22</f>
        <v>-170000000</v>
      </c>
    </row>
    <row r="4" spans="1:5" x14ac:dyDescent="0.55000000000000004">
      <c r="A4" s="2" t="s">
        <v>3</v>
      </c>
      <c r="B4" s="3">
        <v>850</v>
      </c>
      <c r="D4" s="2">
        <v>1</v>
      </c>
      <c r="E4" s="3">
        <f>$B$25-$B$24</f>
        <v>21875000</v>
      </c>
    </row>
    <row r="5" spans="1:5" x14ac:dyDescent="0.55000000000000004">
      <c r="A5" s="2" t="s">
        <v>4</v>
      </c>
      <c r="B5" s="2">
        <v>0</v>
      </c>
      <c r="D5" s="2">
        <v>2</v>
      </c>
      <c r="E5" s="3">
        <f>$B$25-$B$24</f>
        <v>21875000</v>
      </c>
    </row>
    <row r="6" spans="1:5" x14ac:dyDescent="0.55000000000000004">
      <c r="A6" s="2" t="s">
        <v>5</v>
      </c>
      <c r="B6" s="2">
        <v>0</v>
      </c>
      <c r="D6" s="2">
        <v>3</v>
      </c>
      <c r="E6" s="3">
        <f>$B$25-$B$24</f>
        <v>21875000</v>
      </c>
    </row>
    <row r="7" spans="1:5" x14ac:dyDescent="0.55000000000000004">
      <c r="A7" s="2" t="s">
        <v>6</v>
      </c>
      <c r="B7" s="3">
        <v>0</v>
      </c>
      <c r="D7" s="2">
        <v>4</v>
      </c>
      <c r="E7" s="3">
        <f>$B$25-$B$24</f>
        <v>21875000</v>
      </c>
    </row>
    <row r="8" spans="1:5" x14ac:dyDescent="0.55000000000000004">
      <c r="A8" s="2" t="s">
        <v>9</v>
      </c>
      <c r="B8" s="2">
        <v>35</v>
      </c>
      <c r="D8" s="2">
        <v>5</v>
      </c>
      <c r="E8" s="3">
        <f>$B$25-$B$24</f>
        <v>21875000</v>
      </c>
    </row>
    <row r="9" spans="1:5" x14ac:dyDescent="0.55000000000000004">
      <c r="A9" s="2" t="s">
        <v>18</v>
      </c>
      <c r="B9" s="10">
        <v>0.12</v>
      </c>
      <c r="D9" s="2">
        <v>6</v>
      </c>
      <c r="E9" s="3">
        <f>$B$25-$B$24</f>
        <v>21875000</v>
      </c>
    </row>
    <row r="10" spans="1:5" x14ac:dyDescent="0.55000000000000004">
      <c r="D10" s="2">
        <v>7</v>
      </c>
      <c r="E10" s="3">
        <f>$B$25-$B$24</f>
        <v>21875000</v>
      </c>
    </row>
    <row r="11" spans="1:5" x14ac:dyDescent="0.55000000000000004">
      <c r="D11" s="2">
        <v>8</v>
      </c>
      <c r="E11" s="3">
        <f>$B$25-$B$24</f>
        <v>21875000</v>
      </c>
    </row>
    <row r="12" spans="1:5" x14ac:dyDescent="0.55000000000000004">
      <c r="A12" s="31" t="s">
        <v>43</v>
      </c>
      <c r="B12" s="31" t="s">
        <v>44</v>
      </c>
      <c r="D12" s="2">
        <v>9</v>
      </c>
      <c r="E12" s="3">
        <f>$B$25-$B$24</f>
        <v>21875000</v>
      </c>
    </row>
    <row r="13" spans="1:5" x14ac:dyDescent="0.55000000000000004">
      <c r="A13" s="30">
        <v>100</v>
      </c>
      <c r="B13" s="30">
        <v>1700</v>
      </c>
      <c r="D13" s="2">
        <v>10</v>
      </c>
      <c r="E13" s="3">
        <f>$B$25-$B$24</f>
        <v>21875000</v>
      </c>
    </row>
    <row r="14" spans="1:5" x14ac:dyDescent="0.55000000000000004">
      <c r="A14" s="30">
        <v>75</v>
      </c>
      <c r="B14" s="30">
        <v>1200</v>
      </c>
      <c r="D14" s="2">
        <v>11</v>
      </c>
      <c r="E14" s="3">
        <f>$B$25-$B$24</f>
        <v>21875000</v>
      </c>
    </row>
    <row r="15" spans="1:5" x14ac:dyDescent="0.55000000000000004">
      <c r="A15" s="30">
        <v>50</v>
      </c>
      <c r="B15" s="30">
        <v>850</v>
      </c>
      <c r="D15" s="2">
        <v>12</v>
      </c>
      <c r="E15" s="3">
        <f>$B$25-$B$24</f>
        <v>21875000</v>
      </c>
    </row>
    <row r="16" spans="1:5" x14ac:dyDescent="0.55000000000000004">
      <c r="A16" s="30">
        <v>25</v>
      </c>
      <c r="B16" s="30">
        <v>400</v>
      </c>
      <c r="D16" s="2">
        <v>13</v>
      </c>
      <c r="E16" s="3">
        <f>$B$25-$B$24</f>
        <v>21875000</v>
      </c>
    </row>
    <row r="17" spans="1:5" x14ac:dyDescent="0.55000000000000004">
      <c r="A17" s="30">
        <v>0</v>
      </c>
      <c r="B17" s="30">
        <v>4610</v>
      </c>
      <c r="D17" s="2">
        <v>14</v>
      </c>
      <c r="E17" s="3">
        <f>$B$25-$B$24</f>
        <v>21875000</v>
      </c>
    </row>
    <row r="18" spans="1:5" x14ac:dyDescent="0.55000000000000004">
      <c r="A18" s="2" t="s">
        <v>45</v>
      </c>
      <c r="B18" s="2">
        <f>SUM(B13:B17)</f>
        <v>8760</v>
      </c>
      <c r="D18" s="2">
        <v>15</v>
      </c>
      <c r="E18" s="3">
        <f>$B$25-$B$24</f>
        <v>21875000</v>
      </c>
    </row>
    <row r="19" spans="1:5" x14ac:dyDescent="0.55000000000000004">
      <c r="A19" s="2" t="s">
        <v>42</v>
      </c>
      <c r="B19" s="29">
        <f>SUMPRODUCT(A13:A17,B13:B17)/B18/100</f>
        <v>0.3567351598173516</v>
      </c>
      <c r="D19" s="2">
        <v>16</v>
      </c>
      <c r="E19" s="3">
        <f>$B$25-$B$24</f>
        <v>21875000</v>
      </c>
    </row>
    <row r="20" spans="1:5" x14ac:dyDescent="0.55000000000000004">
      <c r="D20" s="2">
        <v>17</v>
      </c>
      <c r="E20" s="3">
        <f>$B$25-$B$24</f>
        <v>21875000</v>
      </c>
    </row>
    <row r="21" spans="1:5" x14ac:dyDescent="0.55000000000000004">
      <c r="A21" s="33" t="s">
        <v>10</v>
      </c>
      <c r="B21" s="34"/>
      <c r="D21" s="2">
        <v>18</v>
      </c>
      <c r="E21" s="3">
        <f>$B$25-$B$24</f>
        <v>21875000</v>
      </c>
    </row>
    <row r="22" spans="1:5" x14ac:dyDescent="0.55000000000000004">
      <c r="A22" s="2" t="s">
        <v>11</v>
      </c>
      <c r="B22" s="3">
        <f>B2*B4*10^3</f>
        <v>170000000</v>
      </c>
      <c r="D22" s="2">
        <v>19</v>
      </c>
      <c r="E22" s="3">
        <f>$B$25-$B$24</f>
        <v>21875000</v>
      </c>
    </row>
    <row r="23" spans="1:5" x14ac:dyDescent="0.55000000000000004">
      <c r="A23" s="2" t="s">
        <v>12</v>
      </c>
      <c r="B23" s="8">
        <f>B2*B19*B18</f>
        <v>625000</v>
      </c>
      <c r="D23" s="2">
        <v>20</v>
      </c>
      <c r="E23" s="3">
        <f>$B$25-$B$24</f>
        <v>21875000</v>
      </c>
    </row>
    <row r="24" spans="1:5" x14ac:dyDescent="0.55000000000000004">
      <c r="A24" s="2" t="s">
        <v>13</v>
      </c>
      <c r="B24" s="2">
        <f>B23*0</f>
        <v>0</v>
      </c>
      <c r="D24" s="2">
        <v>21</v>
      </c>
      <c r="E24" s="3">
        <f>$B$25-$B$24</f>
        <v>21875000</v>
      </c>
    </row>
    <row r="25" spans="1:5" x14ac:dyDescent="0.55000000000000004">
      <c r="A25" s="2" t="s">
        <v>14</v>
      </c>
      <c r="B25" s="3">
        <f>B23*B8</f>
        <v>21875000</v>
      </c>
      <c r="D25" s="2">
        <v>22</v>
      </c>
      <c r="E25" s="3">
        <f>$B$25-$B$24</f>
        <v>21875000</v>
      </c>
    </row>
    <row r="26" spans="1:5" x14ac:dyDescent="0.55000000000000004">
      <c r="D26" s="2">
        <v>23</v>
      </c>
      <c r="E26" s="3">
        <f>$B$25-$B$24</f>
        <v>21875000</v>
      </c>
    </row>
    <row r="27" spans="1:5" ht="14.7" thickBot="1" x14ac:dyDescent="0.6">
      <c r="A27" s="18" t="s">
        <v>15</v>
      </c>
      <c r="B27" s="18"/>
      <c r="D27" s="2">
        <v>24</v>
      </c>
      <c r="E27" s="3">
        <f>$B$25-$B$24</f>
        <v>21875000</v>
      </c>
    </row>
    <row r="28" spans="1:5" ht="14.7" thickBot="1" x14ac:dyDescent="0.6">
      <c r="A28" s="19" t="s">
        <v>16</v>
      </c>
      <c r="B28" s="20">
        <f>IRR(E3:E33)</f>
        <v>0.12490969884986769</v>
      </c>
      <c r="D28" s="2">
        <v>25</v>
      </c>
      <c r="E28" s="3">
        <f>$B$25-$B$24</f>
        <v>21875000</v>
      </c>
    </row>
    <row r="29" spans="1:5" x14ac:dyDescent="0.55000000000000004">
      <c r="D29" s="2">
        <v>26</v>
      </c>
      <c r="E29" s="3">
        <f>$B$25-$B$24</f>
        <v>21875000</v>
      </c>
    </row>
    <row r="30" spans="1:5" x14ac:dyDescent="0.55000000000000004">
      <c r="D30" s="2">
        <v>27</v>
      </c>
      <c r="E30" s="3">
        <f>$B$25-$B$24</f>
        <v>21875000</v>
      </c>
    </row>
    <row r="31" spans="1:5" x14ac:dyDescent="0.55000000000000004">
      <c r="D31" s="2">
        <v>28</v>
      </c>
      <c r="E31" s="3">
        <f>$B$25-$B$24</f>
        <v>21875000</v>
      </c>
    </row>
    <row r="32" spans="1:5" x14ac:dyDescent="0.55000000000000004">
      <c r="D32" s="2">
        <v>29</v>
      </c>
      <c r="E32" s="3">
        <f>$B$25-$B$24</f>
        <v>21875000</v>
      </c>
    </row>
    <row r="33" spans="4:5" x14ac:dyDescent="0.55000000000000004">
      <c r="D33" s="2">
        <v>30</v>
      </c>
      <c r="E33" s="3">
        <f>$B$25-$B$24</f>
        <v>21875000</v>
      </c>
    </row>
  </sheetData>
  <mergeCells count="3">
    <mergeCell ref="A1:B1"/>
    <mergeCell ref="A27:B27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7.1</vt:lpstr>
      <vt:lpstr>7.2</vt:lpstr>
      <vt:lpstr>7.3</vt:lpstr>
      <vt:lpstr>7.4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MMH54-Admin</dc:creator>
  <cp:lastModifiedBy>MMH54-Admin</cp:lastModifiedBy>
  <dcterms:created xsi:type="dcterms:W3CDTF">2023-04-04T15:44:26Z</dcterms:created>
  <dcterms:modified xsi:type="dcterms:W3CDTF">2023-04-04T17:06:37Z</dcterms:modified>
</cp:coreProperties>
</file>