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767AC46-3771-4736-8E15-43DDE973D8CE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战队数据" sheetId="1" r:id="rId1"/>
    <sheet name="队员数据" sheetId="2" r:id="rId2"/>
    <sheet name="英雄名称" sheetId="3" r:id="rId3"/>
    <sheet name="英雄数据" sheetId="4" r:id="rId4"/>
    <sheet name="Sheet2" sheetId="6" r:id="rId5"/>
    <sheet name="数据看板" sheetId="5" r:id="rId6"/>
  </sheets>
  <definedNames>
    <definedName name="切片器_位置">#N/A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2" l="1"/>
  <c r="U5" i="2" s="1"/>
  <c r="X41" i="5" s="1"/>
  <c r="AE39" i="5"/>
  <c r="X4" i="2"/>
  <c r="AE33" i="5" s="1"/>
  <c r="E17" i="5"/>
  <c r="E15" i="5"/>
  <c r="E13" i="5"/>
  <c r="E11" i="5"/>
  <c r="E9" i="5"/>
  <c r="AM19" i="5"/>
  <c r="AM17" i="5"/>
  <c r="AM15" i="5"/>
  <c r="AM13" i="5"/>
  <c r="AM11" i="5"/>
  <c r="AM9" i="5"/>
  <c r="W5" i="2"/>
  <c r="W4" i="2"/>
  <c r="V4" i="2"/>
  <c r="V5" i="2" s="1"/>
  <c r="T5" i="2"/>
  <c r="X39" i="5" s="1"/>
  <c r="T4" i="2"/>
  <c r="R5" i="2"/>
  <c r="X35" i="5" s="1"/>
  <c r="S4" i="2"/>
  <c r="AE37" i="5" s="1"/>
  <c r="R4" i="2"/>
  <c r="AE35" i="5" s="1"/>
  <c r="AQ4" i="5"/>
  <c r="N17" i="5"/>
  <c r="K17" i="5"/>
  <c r="H17" i="5"/>
  <c r="N15" i="5"/>
  <c r="K15" i="5"/>
  <c r="H15" i="5"/>
  <c r="N13" i="5"/>
  <c r="K13" i="5"/>
  <c r="H13" i="5"/>
  <c r="H9" i="5"/>
  <c r="K9" i="5"/>
  <c r="N11" i="5"/>
  <c r="K11" i="5"/>
  <c r="H11" i="5"/>
  <c r="N9" i="5"/>
  <c r="AS15" i="5"/>
  <c r="AS13" i="5"/>
  <c r="AS19" i="5"/>
  <c r="AS11" i="5"/>
  <c r="AP15" i="5"/>
  <c r="AS9" i="5"/>
  <c r="AP13" i="5"/>
  <c r="AP19" i="5"/>
  <c r="AP11" i="5"/>
  <c r="AP17" i="5"/>
  <c r="AP9" i="5"/>
  <c r="AS17" i="5"/>
  <c r="S5" i="2" l="1"/>
  <c r="X37" i="5" s="1"/>
  <c r="X5" i="2"/>
  <c r="X33" i="5" s="1"/>
  <c r="AE41" i="5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3" i="2"/>
  <c r="B4" i="2"/>
  <c r="B2" i="2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</calcChain>
</file>

<file path=xl/sharedStrings.xml><?xml version="1.0" encoding="utf-8"?>
<sst xmlns="http://schemas.openxmlformats.org/spreadsheetml/2006/main" count="555" uniqueCount="352">
  <si>
    <t>战队名</t>
  </si>
  <si>
    <t>出场次数</t>
  </si>
  <si>
    <t>胜场</t>
  </si>
  <si>
    <t>败场</t>
  </si>
  <si>
    <t>总击杀</t>
  </si>
  <si>
    <t>总死亡</t>
  </si>
  <si>
    <t>场均插眼</t>
  </si>
  <si>
    <t>场均排眼</t>
  </si>
  <si>
    <t>胜率</t>
  </si>
  <si>
    <t>FPX</t>
  </si>
  <si>
    <t>RNG</t>
  </si>
  <si>
    <t>RA</t>
  </si>
  <si>
    <t>SN</t>
  </si>
  <si>
    <t>TES</t>
  </si>
  <si>
    <t>BLG</t>
  </si>
  <si>
    <t>RW</t>
  </si>
  <si>
    <t>TT</t>
  </si>
  <si>
    <t>ES</t>
  </si>
  <si>
    <t>队员</t>
  </si>
  <si>
    <t>位置</t>
  </si>
  <si>
    <t>助攻</t>
  </si>
  <si>
    <t>死亡</t>
  </si>
  <si>
    <t>场均死亡</t>
  </si>
  <si>
    <t>kda</t>
  </si>
  <si>
    <t>场均金钱</t>
  </si>
  <si>
    <t>场均补刀</t>
  </si>
  <si>
    <t>参团率</t>
  </si>
  <si>
    <t>mvp次数</t>
  </si>
  <si>
    <t>FPXDoinb</t>
  </si>
  <si>
    <t>TESKarsa</t>
  </si>
  <si>
    <t>JDGXiye</t>
  </si>
  <si>
    <t>IGRookie</t>
  </si>
  <si>
    <t>EDGFlandre</t>
  </si>
  <si>
    <t>RNGXiaohu</t>
  </si>
  <si>
    <t>EDGViper</t>
  </si>
  <si>
    <t>EDGScout</t>
  </si>
  <si>
    <t>TTTwila</t>
  </si>
  <si>
    <t>JDGZoom</t>
  </si>
  <si>
    <t>RNGWei</t>
  </si>
  <si>
    <t>V5y4</t>
  </si>
  <si>
    <t>LNGicon</t>
  </si>
  <si>
    <t>V5LANGX</t>
  </si>
  <si>
    <t>SNSofM</t>
  </si>
  <si>
    <t>IGBaolan</t>
  </si>
  <si>
    <t>JDGLokeN</t>
  </si>
  <si>
    <t>RNGMing</t>
  </si>
  <si>
    <t>FPXLwx</t>
  </si>
  <si>
    <t>FPXCrisp</t>
  </si>
  <si>
    <t>RWQiuQiu</t>
  </si>
  <si>
    <t>RWBetty</t>
  </si>
  <si>
    <t>FPXTian</t>
  </si>
  <si>
    <t>JDGLvMao</t>
  </si>
  <si>
    <t>V5Aodi</t>
  </si>
  <si>
    <t>ESH4cker</t>
  </si>
  <si>
    <t>IGTheShy</t>
  </si>
  <si>
    <t>V5Mole</t>
  </si>
  <si>
    <t>RWHaro</t>
  </si>
  <si>
    <t>JDGYagao</t>
  </si>
  <si>
    <t>RAFoFo</t>
  </si>
  <si>
    <t>RAiBoy</t>
  </si>
  <si>
    <t>TTTeeen</t>
  </si>
  <si>
    <t>OMGBright</t>
  </si>
  <si>
    <t>TESJackeyLove</t>
  </si>
  <si>
    <t>OMGAlielie</t>
  </si>
  <si>
    <t>TTCaptain</t>
  </si>
  <si>
    <t>LNGLight</t>
  </si>
  <si>
    <t>BLGAiming</t>
  </si>
  <si>
    <t>TTXiaopeng</t>
  </si>
  <si>
    <t>TTChelizi</t>
  </si>
  <si>
    <t>BLGMeteor</t>
  </si>
  <si>
    <t>BLGBiubiu</t>
  </si>
  <si>
    <t>RAAix</t>
  </si>
  <si>
    <t>RNGCryin</t>
  </si>
  <si>
    <t>LGDChance</t>
  </si>
  <si>
    <t>TES369</t>
  </si>
  <si>
    <t>V5Weiwei</t>
  </si>
  <si>
    <t>WEMissing</t>
  </si>
  <si>
    <t>LNGTarzan</t>
  </si>
  <si>
    <t>LGDUniboy</t>
  </si>
  <si>
    <t>SNAngel</t>
  </si>
  <si>
    <t>WEJiumeng</t>
  </si>
  <si>
    <t>SNhuanfeng</t>
  </si>
  <si>
    <t>TESZhuo</t>
  </si>
  <si>
    <t>LGDKui</t>
  </si>
  <si>
    <t>RACube</t>
  </si>
  <si>
    <t>BLGMark</t>
  </si>
  <si>
    <t>RNGGALA</t>
  </si>
  <si>
    <t>TESknight</t>
  </si>
  <si>
    <t>IGWink</t>
  </si>
  <si>
    <t>WEbeishang</t>
  </si>
  <si>
    <t>RAHang</t>
  </si>
  <si>
    <t>LNGM1kuya</t>
  </si>
  <si>
    <t>ESrat</t>
  </si>
  <si>
    <t>WEYimeng</t>
  </si>
  <si>
    <t>V5ppgod</t>
  </si>
  <si>
    <t>IGLucas</t>
  </si>
  <si>
    <t>SNBin</t>
  </si>
  <si>
    <t>ESShiauC</t>
  </si>
  <si>
    <t>LGDCult</t>
  </si>
  <si>
    <t>OMGEric</t>
  </si>
  <si>
    <t>EDGJiejie</t>
  </si>
  <si>
    <t>JDGKanavi</t>
  </si>
  <si>
    <t>OMGAki</t>
  </si>
  <si>
    <t>RWForge</t>
  </si>
  <si>
    <t>RALeyan</t>
  </si>
  <si>
    <t>OMGWuming</t>
  </si>
  <si>
    <t>LGDGarvey</t>
  </si>
  <si>
    <t>LGDFlora</t>
  </si>
  <si>
    <t>FPXNuguri</t>
  </si>
  <si>
    <t>TTbless</t>
  </si>
  <si>
    <t>ESzs</t>
  </si>
  <si>
    <t>LNGIwandy</t>
  </si>
  <si>
    <t>OMGCOLD</t>
  </si>
  <si>
    <t>LGDpeace</t>
  </si>
  <si>
    <t>BLGZeka</t>
  </si>
  <si>
    <t>TTSamD</t>
  </si>
  <si>
    <t>WEShanks</t>
  </si>
  <si>
    <t>IGXUN</t>
  </si>
  <si>
    <t>OMGNew</t>
  </si>
  <si>
    <t>ESirma</t>
  </si>
  <si>
    <t>ESInsulator</t>
  </si>
  <si>
    <t>V5Invincible</t>
  </si>
  <si>
    <t>FPXBo</t>
  </si>
  <si>
    <t>RWkelin</t>
  </si>
  <si>
    <t>SNON</t>
  </si>
  <si>
    <t>WEBreathe</t>
  </si>
  <si>
    <t>BLGJwei</t>
  </si>
  <si>
    <t>FPXBeichuan</t>
  </si>
  <si>
    <t>RWkaixuan</t>
  </si>
  <si>
    <t>RWMichi</t>
  </si>
  <si>
    <t>RWReheal</t>
  </si>
  <si>
    <t>V5Trigger</t>
  </si>
  <si>
    <t>LNGAle</t>
  </si>
  <si>
    <t>辅助</t>
  </si>
  <si>
    <t>上单</t>
  </si>
  <si>
    <t>中单</t>
  </si>
  <si>
    <t>打野</t>
  </si>
  <si>
    <t>ADC</t>
  </si>
  <si>
    <t>ID</t>
  </si>
  <si>
    <t>名字</t>
  </si>
  <si>
    <t>黑暗之女</t>
  </si>
  <si>
    <t>狂战士</t>
  </si>
  <si>
    <t>正义巨像</t>
  </si>
  <si>
    <t>卡牌大师</t>
  </si>
  <si>
    <t>德邦总管</t>
  </si>
  <si>
    <t>无畏战车</t>
  </si>
  <si>
    <t>诡术妖姬</t>
  </si>
  <si>
    <t>猩红收割者</t>
  </si>
  <si>
    <t>远古恐惧</t>
  </si>
  <si>
    <t>正义天使</t>
  </si>
  <si>
    <t>无极剑圣</t>
  </si>
  <si>
    <t>牛头酋长</t>
  </si>
  <si>
    <t>符文法师</t>
  </si>
  <si>
    <t>亡灵战神</t>
  </si>
  <si>
    <t>战争女神</t>
  </si>
  <si>
    <t>众星之子</t>
  </si>
  <si>
    <t>迅捷斥候</t>
  </si>
  <si>
    <t>麦林炮手</t>
  </si>
  <si>
    <t>祖安怒兽</t>
  </si>
  <si>
    <t>雪原双子</t>
  </si>
  <si>
    <t>赏金猎人</t>
  </si>
  <si>
    <t>寒冰射手</t>
  </si>
  <si>
    <t>蛮族之王</t>
  </si>
  <si>
    <t>武器大师</t>
  </si>
  <si>
    <t>堕落天使</t>
  </si>
  <si>
    <t>时光守护者</t>
  </si>
  <si>
    <t>炼金术士</t>
  </si>
  <si>
    <t>痛苦之拥</t>
  </si>
  <si>
    <t>瘟疫之源</t>
  </si>
  <si>
    <t>死亡颂唱者</t>
  </si>
  <si>
    <t>虚空恐惧</t>
  </si>
  <si>
    <t>殇之木乃伊</t>
  </si>
  <si>
    <t>披甲龙龟</t>
  </si>
  <si>
    <t>冰晶凤凰</t>
  </si>
  <si>
    <t>恶魔小丑</t>
  </si>
  <si>
    <t>祖安狂人</t>
  </si>
  <si>
    <t>琴瑟仙女</t>
  </si>
  <si>
    <t>虚空行者</t>
  </si>
  <si>
    <t>刀锋舞者</t>
  </si>
  <si>
    <t>风暴之怒</t>
  </si>
  <si>
    <t>海洋之灾</t>
  </si>
  <si>
    <t>英勇投弹手</t>
  </si>
  <si>
    <t>天启者</t>
  </si>
  <si>
    <t>瓦洛兰之盾</t>
  </si>
  <si>
    <t>邪恶小法师</t>
  </si>
  <si>
    <t>巨魔之王</t>
  </si>
  <si>
    <t>诺克萨斯统领</t>
  </si>
  <si>
    <t>皮城女警</t>
  </si>
  <si>
    <t>蒸汽机器人</t>
  </si>
  <si>
    <t>熔岩巨兽</t>
  </si>
  <si>
    <t>不祥之刃</t>
  </si>
  <si>
    <t>永恒梦魇</t>
  </si>
  <si>
    <t>扭曲树精</t>
  </si>
  <si>
    <t>荒漠屠夫</t>
  </si>
  <si>
    <t>德玛西亚皇子</t>
  </si>
  <si>
    <t>蜘蛛女皇</t>
  </si>
  <si>
    <t>发条魔灵</t>
  </si>
  <si>
    <t>齐天大圣</t>
  </si>
  <si>
    <t>复仇焰魂</t>
  </si>
  <si>
    <t>盲僧</t>
  </si>
  <si>
    <t>暗夜猎手</t>
  </si>
  <si>
    <t>机械公敌</t>
  </si>
  <si>
    <t>魔蛇之拥</t>
  </si>
  <si>
    <t>水晶先锋</t>
  </si>
  <si>
    <t>大发明家</t>
  </si>
  <si>
    <t>沙漠死神</t>
  </si>
  <si>
    <t>狂野女猎手</t>
  </si>
  <si>
    <t>兽灵行者</t>
  </si>
  <si>
    <t>圣锤之毅</t>
  </si>
  <si>
    <t>酒桶</t>
  </si>
  <si>
    <t>不屈之枪</t>
  </si>
  <si>
    <t>探险家</t>
  </si>
  <si>
    <t>铁铠冥魂</t>
  </si>
  <si>
    <t>牧魂人</t>
  </si>
  <si>
    <t>离群之刺</t>
  </si>
  <si>
    <t>狂暴之心</t>
  </si>
  <si>
    <t>德玛西亚之力</t>
  </si>
  <si>
    <t>曙光女神</t>
  </si>
  <si>
    <t>虚空先知</t>
  </si>
  <si>
    <t>刀锋之影</t>
  </si>
  <si>
    <t>放逐之刃</t>
  </si>
  <si>
    <t>深渊巨口</t>
  </si>
  <si>
    <t>暮光之眼</t>
  </si>
  <si>
    <t>光辉女郎</t>
  </si>
  <si>
    <t>远古巫灵</t>
  </si>
  <si>
    <t>龙血武姬</t>
  </si>
  <si>
    <t>九尾妖狐</t>
  </si>
  <si>
    <t>法外狂徒</t>
  </si>
  <si>
    <t>潮汐海灵</t>
  </si>
  <si>
    <t>不灭狂雷</t>
  </si>
  <si>
    <t>傲之追猎者</t>
  </si>
  <si>
    <t>惩戒之箭</t>
  </si>
  <si>
    <t>深海泰坦</t>
  </si>
  <si>
    <t>机械先驱</t>
  </si>
  <si>
    <t>北地之怒</t>
  </si>
  <si>
    <t>无双剑姬</t>
  </si>
  <si>
    <t>爆破鬼才</t>
  </si>
  <si>
    <t>仙灵女巫</t>
  </si>
  <si>
    <t>荣耀行刑官</t>
  </si>
  <si>
    <t>战争之影</t>
  </si>
  <si>
    <t>虚空掠夺者</t>
  </si>
  <si>
    <t>诺克萨斯之手</t>
  </si>
  <si>
    <t>未来守护者</t>
  </si>
  <si>
    <t>冰霜女巫</t>
  </si>
  <si>
    <t>皎月女神</t>
  </si>
  <si>
    <t>德玛西亚之翼</t>
  </si>
  <si>
    <t>暗黑元首</t>
  </si>
  <si>
    <t>铸星龙王</t>
  </si>
  <si>
    <t>影流之镰</t>
  </si>
  <si>
    <t>暮光星灵</t>
  </si>
  <si>
    <t>荆棘之兴</t>
  </si>
  <si>
    <t>虚空之女</t>
  </si>
  <si>
    <t>星籁歌姬</t>
  </si>
  <si>
    <t>迷失之牙</t>
  </si>
  <si>
    <t>生化魔人</t>
  </si>
  <si>
    <t>疾风剑豪</t>
  </si>
  <si>
    <t>虚空之眼</t>
  </si>
  <si>
    <t>岩雀</t>
  </si>
  <si>
    <t>青钢影</t>
  </si>
  <si>
    <t>弗雷尔卓德之心</t>
  </si>
  <si>
    <t>戏命师</t>
  </si>
  <si>
    <t>永猎双子</t>
  </si>
  <si>
    <t>暴走萝莉</t>
  </si>
  <si>
    <t>河流之王</t>
  </si>
  <si>
    <t>破败之王</t>
  </si>
  <si>
    <t>涤魂圣枪</t>
  </si>
  <si>
    <t>圣枪游侠</t>
  </si>
  <si>
    <t>影流之主</t>
  </si>
  <si>
    <t>暴怒骑士</t>
  </si>
  <si>
    <t>时间刺客</t>
  </si>
  <si>
    <t>元素女皇</t>
  </si>
  <si>
    <t>皮城执法官</t>
  </si>
  <si>
    <t>暗裔剑魔</t>
  </si>
  <si>
    <t>唤潮鲛姬</t>
  </si>
  <si>
    <t>沙漠皇帝</t>
  </si>
  <si>
    <t>魔法猫咪</t>
  </si>
  <si>
    <t>沙漠玫瑰</t>
  </si>
  <si>
    <t>魂锁典狱长</t>
  </si>
  <si>
    <t>海兽祭司</t>
  </si>
  <si>
    <t>虚空遁地兽</t>
  </si>
  <si>
    <t>翠神</t>
  </si>
  <si>
    <t>复仇之矛</t>
  </si>
  <si>
    <t>星界游神</t>
  </si>
  <si>
    <t>幻翎</t>
  </si>
  <si>
    <t>逆羽</t>
  </si>
  <si>
    <t>山隐之焰</t>
  </si>
  <si>
    <t>解脱者</t>
  </si>
  <si>
    <t>万花通灵</t>
  </si>
  <si>
    <t>残月之肃</t>
  </si>
  <si>
    <t>镕铁少女</t>
  </si>
  <si>
    <t>血港鬼影</t>
  </si>
  <si>
    <t>封魔剑魂</t>
  </si>
  <si>
    <t>腕豪</t>
  </si>
  <si>
    <t>含羞蓓蕾</t>
  </si>
  <si>
    <t>灵罗娃娃</t>
  </si>
  <si>
    <t>pick比率</t>
  </si>
  <si>
    <t>ban比率</t>
  </si>
  <si>
    <t>英雄名称</t>
    <phoneticPr fontId="2" type="noConversion"/>
  </si>
  <si>
    <t>LNG</t>
  </si>
  <si>
    <t>WE</t>
  </si>
  <si>
    <t>JDG</t>
  </si>
  <si>
    <t>V5</t>
  </si>
  <si>
    <t>EDGMeiko</t>
    <phoneticPr fontId="2" type="noConversion"/>
  </si>
  <si>
    <t>战队名</t>
    <phoneticPr fontId="2" type="noConversion"/>
  </si>
  <si>
    <t>RWZiv</t>
    <phoneticPr fontId="2" type="noConversion"/>
  </si>
  <si>
    <t>EDG</t>
    <phoneticPr fontId="2" type="noConversion"/>
  </si>
  <si>
    <t>IG</t>
    <phoneticPr fontId="2" type="noConversion"/>
  </si>
  <si>
    <t>LGD</t>
    <phoneticPr fontId="2" type="noConversion"/>
  </si>
  <si>
    <t>OMG</t>
    <phoneticPr fontId="2" type="noConversion"/>
  </si>
  <si>
    <t>IGPuff</t>
    <phoneticPr fontId="2" type="noConversion"/>
  </si>
  <si>
    <t>LGDKramer</t>
    <phoneticPr fontId="2" type="noConversion"/>
  </si>
  <si>
    <t>OMGkane</t>
    <phoneticPr fontId="2" type="noConversion"/>
  </si>
  <si>
    <t>行标签</t>
  </si>
  <si>
    <t>EDG</t>
  </si>
  <si>
    <t>IG</t>
  </si>
  <si>
    <t>LGD</t>
  </si>
  <si>
    <t>OMG</t>
  </si>
  <si>
    <t>总计</t>
  </si>
  <si>
    <t>求和项:胜率</t>
  </si>
  <si>
    <t xml:space="preserve">胜场 </t>
  </si>
  <si>
    <t xml:space="preserve">败场 </t>
  </si>
  <si>
    <t xml:space="preserve">胜率 </t>
  </si>
  <si>
    <t>最高击杀</t>
    <phoneticPr fontId="2" type="noConversion"/>
  </si>
  <si>
    <t>最多助攻</t>
    <phoneticPr fontId="2" type="noConversion"/>
  </si>
  <si>
    <t>最少死亡</t>
    <phoneticPr fontId="2" type="noConversion"/>
  </si>
  <si>
    <t>最高kda</t>
    <phoneticPr fontId="2" type="noConversion"/>
  </si>
  <si>
    <t>最多插眼</t>
    <phoneticPr fontId="2" type="noConversion"/>
  </si>
  <si>
    <t>最高参团</t>
    <phoneticPr fontId="2" type="noConversion"/>
  </si>
  <si>
    <t>求和项:总击杀</t>
  </si>
  <si>
    <t>战队排行榜</t>
    <phoneticPr fontId="2" type="noConversion"/>
  </si>
  <si>
    <t>求和项:出场次数</t>
  </si>
  <si>
    <t>排名</t>
    <phoneticPr fontId="2" type="noConversion"/>
  </si>
  <si>
    <t>战队</t>
    <phoneticPr fontId="2" type="noConversion"/>
  </si>
  <si>
    <t>出场次数</t>
    <phoneticPr fontId="2" type="noConversion"/>
  </si>
  <si>
    <t>胜率</t>
    <phoneticPr fontId="2" type="noConversion"/>
  </si>
  <si>
    <t>位置选取</t>
  </si>
  <si>
    <t>个人击杀榜</t>
    <phoneticPr fontId="2" type="noConversion"/>
  </si>
  <si>
    <t>英雄数据</t>
    <phoneticPr fontId="2" type="noConversion"/>
  </si>
  <si>
    <t>求和项:pick比率</t>
  </si>
  <si>
    <t>英雄名称</t>
    <phoneticPr fontId="2" type="noConversion"/>
  </si>
  <si>
    <t>pick比率</t>
    <phoneticPr fontId="2" type="noConversion"/>
  </si>
  <si>
    <t>胜率</t>
    <phoneticPr fontId="2" type="noConversion"/>
  </si>
  <si>
    <t>英雄名</t>
    <phoneticPr fontId="2" type="noConversion"/>
  </si>
  <si>
    <t>pick比率   胜率</t>
    <phoneticPr fontId="2" type="noConversion"/>
  </si>
  <si>
    <t>"最" 佳数据</t>
    <phoneticPr fontId="2" type="noConversion"/>
  </si>
  <si>
    <t>mvp最多次数</t>
    <phoneticPr fontId="2" type="noConversion"/>
  </si>
  <si>
    <t>mvp</t>
    <phoneticPr fontId="2" type="noConversion"/>
  </si>
  <si>
    <t>最高击杀</t>
    <phoneticPr fontId="2" type="noConversion"/>
  </si>
  <si>
    <t>最多助攻</t>
    <phoneticPr fontId="2" type="noConversion"/>
  </si>
  <si>
    <t>最少死亡</t>
    <phoneticPr fontId="2" type="noConversion"/>
  </si>
  <si>
    <t>最高KDA</t>
    <phoneticPr fontId="2" type="noConversion"/>
  </si>
  <si>
    <t>求和项:参团率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</si>
</sst>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_ "/>
    <numFmt numFmtId="177" formatCode="0_ "/>
    <numFmt numFmtId="178" formatCode="yyyy&quot;年&quot;m&quot;月&quot;d&quot;日&quot;;@"/>
  </numFmts>
  <fonts count="1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FF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rgb="FFFFC000"/>
      <name val="宋体"/>
      <family val="2"/>
      <scheme val="minor"/>
    </font>
    <font>
      <sz val="11"/>
      <color rgb="FF00B0F0"/>
      <name val="宋体"/>
      <family val="2"/>
      <scheme val="minor"/>
    </font>
    <font>
      <sz val="14"/>
      <color theme="5"/>
      <name val="宋体"/>
      <family val="2"/>
      <scheme val="minor"/>
    </font>
    <font>
      <sz val="14"/>
      <color rgb="FFFFC000"/>
      <name val="宋体"/>
      <family val="2"/>
      <scheme val="minor"/>
    </font>
    <font>
      <sz val="14"/>
      <color rgb="FF00B0F0"/>
      <name val="宋体"/>
      <family val="2"/>
      <scheme val="minor"/>
    </font>
    <font>
      <sz val="14"/>
      <color theme="0" tint="-4.9989318521683403E-2"/>
      <name val="宋体"/>
      <family val="2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34998626667073579"/>
      <name val="宋体"/>
      <family val="2"/>
      <scheme val="minor"/>
    </font>
    <font>
      <sz val="11"/>
      <color theme="5" tint="0.79998168889431442"/>
      <name val="宋体"/>
      <family val="2"/>
      <scheme val="minor"/>
    </font>
    <font>
      <sz val="11"/>
      <color theme="6" tint="0.59999389629810485"/>
      <name val="宋体"/>
      <family val="2"/>
      <scheme val="minor"/>
    </font>
    <font>
      <sz val="11"/>
      <color theme="6" tint="0.39997558519241921"/>
      <name val="宋体"/>
      <family val="2"/>
      <scheme val="minor"/>
    </font>
    <font>
      <sz val="11"/>
      <color theme="6" tint="-0.249977111117893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9" fontId="1" fillId="0" borderId="1" xfId="0" applyNumberFormat="1" applyFont="1" applyBorder="1" applyAlignment="1">
      <alignment horizontal="center" vertical="top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0" fontId="0" fillId="0" borderId="0" xfId="0" applyAlignment="1">
      <alignment horizontal="right"/>
    </xf>
    <xf numFmtId="0" fontId="3" fillId="3" borderId="0" xfId="0" applyFont="1" applyFill="1"/>
    <xf numFmtId="9" fontId="3" fillId="3" borderId="0" xfId="0" applyNumberFormat="1" applyFont="1" applyFill="1"/>
    <xf numFmtId="9" fontId="7" fillId="3" borderId="0" xfId="0" applyNumberFormat="1" applyFont="1" applyFill="1"/>
    <xf numFmtId="9" fontId="8" fillId="3" borderId="0" xfId="0" applyNumberFormat="1" applyFont="1" applyFill="1"/>
    <xf numFmtId="0" fontId="13" fillId="3" borderId="0" xfId="0" applyFont="1" applyFill="1"/>
    <xf numFmtId="0" fontId="4" fillId="3" borderId="0" xfId="0" applyFont="1" applyFill="1"/>
    <xf numFmtId="0" fontId="14" fillId="3" borderId="0" xfId="0" applyFont="1" applyFill="1"/>
    <xf numFmtId="9" fontId="13" fillId="3" borderId="0" xfId="0" applyNumberFormat="1" applyFont="1" applyFill="1"/>
    <xf numFmtId="9" fontId="14" fillId="3" borderId="0" xfId="0" applyNumberFormat="1" applyFont="1" applyFill="1"/>
    <xf numFmtId="0" fontId="7" fillId="4" borderId="0" xfId="0" applyFont="1" applyFill="1"/>
    <xf numFmtId="0" fontId="15" fillId="3" borderId="0" xfId="0" applyFont="1" applyFill="1"/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178" fontId="3" fillId="3" borderId="0" xfId="0" applyNumberFormat="1" applyFont="1" applyFill="1"/>
    <xf numFmtId="0" fontId="6" fillId="3" borderId="0" xfId="0" applyFont="1" applyFill="1"/>
  </cellXfs>
  <cellStyles count="1">
    <cellStyle name="常规" xfId="0" builtinId="0"/>
  </cellStyles>
  <dxfs count="4">
    <dxf>
      <numFmt numFmtId="13" formatCode="0%"/>
    </dxf>
    <dxf>
      <numFmt numFmtId="13" formatCode="0%"/>
    </dxf>
    <dxf>
      <fill>
        <patternFill>
          <bgColor theme="8"/>
        </patternFill>
      </fill>
    </dxf>
    <dxf>
      <font>
        <color rgb="FFFFC000"/>
        <name val="宋体"/>
        <family val="3"/>
        <charset val="134"/>
        <scheme val="minor"/>
      </font>
      <fill>
        <patternFill patternType="solid">
          <bgColor theme="3"/>
        </patternFill>
      </fill>
    </dxf>
  </dxfs>
  <tableStyles count="1" defaultTableStyle="TableStyleMedium9" defaultPivotStyle="PivotStyleLight16">
    <tableStyle name="切片器样式 1" pivot="0" table="0" count="7" xr9:uid="{CFC0A285-A272-463B-96E7-28F3F918A1E0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5">
        <dxf>
          <fill>
            <patternFill>
              <bgColor rgb="FFFF0000"/>
            </patternFill>
          </fill>
        </dxf>
        <dxf>
          <fill>
            <patternFill>
              <bgColor theme="5"/>
            </patternFill>
          </fill>
        </dxf>
        <dxf>
          <fill>
            <patternFill>
              <bgColor rgb="FFFF0000"/>
            </patternFill>
          </fill>
        </dxf>
        <dxf>
          <fill>
            <patternFill>
              <bgColor rgb="FFFFFF00"/>
            </patternFill>
          </fill>
        </dxf>
        <dxf>
          <fill>
            <patternFill>
              <bgColor rgb="FFFF0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[lol数据分析.xlsx]战队数据!数据透视表1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战队数据!$O$2</c:f>
              <c:strCache>
                <c:ptCount val="1"/>
                <c:pt idx="0">
                  <c:v>胜场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战队数据!$N$3:$N$20</c:f>
              <c:strCache>
                <c:ptCount val="17"/>
                <c:pt idx="0">
                  <c:v>EDG</c:v>
                </c:pt>
                <c:pt idx="1">
                  <c:v>RNG</c:v>
                </c:pt>
                <c:pt idx="2">
                  <c:v>FPX</c:v>
                </c:pt>
                <c:pt idx="3">
                  <c:v>JDG</c:v>
                </c:pt>
                <c:pt idx="4">
                  <c:v>SN</c:v>
                </c:pt>
                <c:pt idx="5">
                  <c:v>TES</c:v>
                </c:pt>
                <c:pt idx="6">
                  <c:v>IG</c:v>
                </c:pt>
                <c:pt idx="7">
                  <c:v>WE</c:v>
                </c:pt>
                <c:pt idx="8">
                  <c:v>RA</c:v>
                </c:pt>
                <c:pt idx="9">
                  <c:v>BLG</c:v>
                </c:pt>
                <c:pt idx="10">
                  <c:v>LNG</c:v>
                </c:pt>
                <c:pt idx="11">
                  <c:v>V5</c:v>
                </c:pt>
                <c:pt idx="12">
                  <c:v>TT</c:v>
                </c:pt>
                <c:pt idx="13">
                  <c:v>LGD</c:v>
                </c:pt>
                <c:pt idx="14">
                  <c:v>OMG</c:v>
                </c:pt>
                <c:pt idx="15">
                  <c:v>ES</c:v>
                </c:pt>
                <c:pt idx="16">
                  <c:v>RW</c:v>
                </c:pt>
              </c:strCache>
            </c:strRef>
          </c:cat>
          <c:val>
            <c:numRef>
              <c:f>战队数据!$O$3:$O$20</c:f>
              <c:numCache>
                <c:formatCode>General</c:formatCode>
                <c:ptCount val="17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E-4744-9551-7C2542715565}"/>
            </c:ext>
          </c:extLst>
        </c:ser>
        <c:ser>
          <c:idx val="1"/>
          <c:order val="1"/>
          <c:tx>
            <c:strRef>
              <c:f>战队数据!$P$2</c:f>
              <c:strCache>
                <c:ptCount val="1"/>
                <c:pt idx="0">
                  <c:v>败场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战队数据!$N$3:$N$20</c:f>
              <c:strCache>
                <c:ptCount val="17"/>
                <c:pt idx="0">
                  <c:v>EDG</c:v>
                </c:pt>
                <c:pt idx="1">
                  <c:v>RNG</c:v>
                </c:pt>
                <c:pt idx="2">
                  <c:v>FPX</c:v>
                </c:pt>
                <c:pt idx="3">
                  <c:v>JDG</c:v>
                </c:pt>
                <c:pt idx="4">
                  <c:v>SN</c:v>
                </c:pt>
                <c:pt idx="5">
                  <c:v>TES</c:v>
                </c:pt>
                <c:pt idx="6">
                  <c:v>IG</c:v>
                </c:pt>
                <c:pt idx="7">
                  <c:v>WE</c:v>
                </c:pt>
                <c:pt idx="8">
                  <c:v>RA</c:v>
                </c:pt>
                <c:pt idx="9">
                  <c:v>BLG</c:v>
                </c:pt>
                <c:pt idx="10">
                  <c:v>LNG</c:v>
                </c:pt>
                <c:pt idx="11">
                  <c:v>V5</c:v>
                </c:pt>
                <c:pt idx="12">
                  <c:v>TT</c:v>
                </c:pt>
                <c:pt idx="13">
                  <c:v>LGD</c:v>
                </c:pt>
                <c:pt idx="14">
                  <c:v>OMG</c:v>
                </c:pt>
                <c:pt idx="15">
                  <c:v>ES</c:v>
                </c:pt>
                <c:pt idx="16">
                  <c:v>RW</c:v>
                </c:pt>
              </c:strCache>
            </c:strRef>
          </c:cat>
          <c:val>
            <c:numRef>
              <c:f>战队数据!$P$3:$P$20</c:f>
              <c:numCache>
                <c:formatCode>General</c:formatCode>
                <c:ptCount val="17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E-4744-9551-7C254271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64496"/>
        <c:axId val="590959248"/>
      </c:barChart>
      <c:lineChart>
        <c:grouping val="standard"/>
        <c:varyColors val="0"/>
        <c:ser>
          <c:idx val="2"/>
          <c:order val="2"/>
          <c:tx>
            <c:strRef>
              <c:f>战队数据!$Q$2</c:f>
              <c:strCache>
                <c:ptCount val="1"/>
                <c:pt idx="0">
                  <c:v>胜率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战队数据!$N$3:$N$20</c:f>
              <c:strCache>
                <c:ptCount val="17"/>
                <c:pt idx="0">
                  <c:v>EDG</c:v>
                </c:pt>
                <c:pt idx="1">
                  <c:v>RNG</c:v>
                </c:pt>
                <c:pt idx="2">
                  <c:v>FPX</c:v>
                </c:pt>
                <c:pt idx="3">
                  <c:v>JDG</c:v>
                </c:pt>
                <c:pt idx="4">
                  <c:v>SN</c:v>
                </c:pt>
                <c:pt idx="5">
                  <c:v>TES</c:v>
                </c:pt>
                <c:pt idx="6">
                  <c:v>IG</c:v>
                </c:pt>
                <c:pt idx="7">
                  <c:v>WE</c:v>
                </c:pt>
                <c:pt idx="8">
                  <c:v>RA</c:v>
                </c:pt>
                <c:pt idx="9">
                  <c:v>BLG</c:v>
                </c:pt>
                <c:pt idx="10">
                  <c:v>LNG</c:v>
                </c:pt>
                <c:pt idx="11">
                  <c:v>V5</c:v>
                </c:pt>
                <c:pt idx="12">
                  <c:v>TT</c:v>
                </c:pt>
                <c:pt idx="13">
                  <c:v>LGD</c:v>
                </c:pt>
                <c:pt idx="14">
                  <c:v>OMG</c:v>
                </c:pt>
                <c:pt idx="15">
                  <c:v>ES</c:v>
                </c:pt>
                <c:pt idx="16">
                  <c:v>RW</c:v>
                </c:pt>
              </c:strCache>
            </c:strRef>
          </c:cat>
          <c:val>
            <c:numRef>
              <c:f>战队数据!$Q$3:$Q$20</c:f>
              <c:numCache>
                <c:formatCode>General</c:formatCode>
                <c:ptCount val="17"/>
                <c:pt idx="0">
                  <c:v>71</c:v>
                </c:pt>
                <c:pt idx="1">
                  <c:v>70</c:v>
                </c:pt>
                <c:pt idx="2">
                  <c:v>67</c:v>
                </c:pt>
                <c:pt idx="3">
                  <c:v>67</c:v>
                </c:pt>
                <c:pt idx="4">
                  <c:v>65</c:v>
                </c:pt>
                <c:pt idx="5">
                  <c:v>63</c:v>
                </c:pt>
                <c:pt idx="6">
                  <c:v>57</c:v>
                </c:pt>
                <c:pt idx="7">
                  <c:v>56</c:v>
                </c:pt>
                <c:pt idx="8">
                  <c:v>54</c:v>
                </c:pt>
                <c:pt idx="9">
                  <c:v>42</c:v>
                </c:pt>
                <c:pt idx="10">
                  <c:v>40</c:v>
                </c:pt>
                <c:pt idx="11">
                  <c:v>39</c:v>
                </c:pt>
                <c:pt idx="12">
                  <c:v>31</c:v>
                </c:pt>
                <c:pt idx="13">
                  <c:v>29</c:v>
                </c:pt>
                <c:pt idx="14">
                  <c:v>28</c:v>
                </c:pt>
                <c:pt idx="15">
                  <c:v>19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E-4744-9551-7C254271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55640"/>
        <c:axId val="590961216"/>
      </c:lineChart>
      <c:catAx>
        <c:axId val="5909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59248"/>
        <c:crosses val="autoZero"/>
        <c:auto val="1"/>
        <c:lblAlgn val="ctr"/>
        <c:lblOffset val="100"/>
        <c:noMultiLvlLbl val="0"/>
      </c:catAx>
      <c:valAx>
        <c:axId val="5909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64496"/>
        <c:crosses val="autoZero"/>
        <c:crossBetween val="between"/>
      </c:valAx>
      <c:valAx>
        <c:axId val="59096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55640"/>
        <c:crosses val="max"/>
        <c:crossBetween val="between"/>
      </c:valAx>
      <c:catAx>
        <c:axId val="59095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96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[lol数据分析.xlsx]队员数据!数据透视表4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队员数据!$S$13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队员数据!$R$14:$R$23</c:f>
              <c:strCache>
                <c:ptCount val="10"/>
                <c:pt idx="0">
                  <c:v>IGXUN</c:v>
                </c:pt>
                <c:pt idx="1">
                  <c:v>RNGCryin</c:v>
                </c:pt>
                <c:pt idx="2">
                  <c:v>RNGXiaohu</c:v>
                </c:pt>
                <c:pt idx="3">
                  <c:v>EDGScout</c:v>
                </c:pt>
                <c:pt idx="4">
                  <c:v>TESknight</c:v>
                </c:pt>
                <c:pt idx="5">
                  <c:v>TESJackeyLove</c:v>
                </c:pt>
                <c:pt idx="6">
                  <c:v>SNhuanfeng</c:v>
                </c:pt>
                <c:pt idx="7">
                  <c:v>EDGViper</c:v>
                </c:pt>
                <c:pt idx="8">
                  <c:v>FPXLwx</c:v>
                </c:pt>
                <c:pt idx="9">
                  <c:v>RNGGALA</c:v>
                </c:pt>
              </c:strCache>
            </c:strRef>
          </c:cat>
          <c:val>
            <c:numRef>
              <c:f>队员数据!$S$14:$S$23</c:f>
              <c:numCache>
                <c:formatCode>General</c:formatCode>
                <c:ptCount val="10"/>
                <c:pt idx="0">
                  <c:v>170</c:v>
                </c:pt>
                <c:pt idx="1">
                  <c:v>171</c:v>
                </c:pt>
                <c:pt idx="2">
                  <c:v>185</c:v>
                </c:pt>
                <c:pt idx="3">
                  <c:v>196</c:v>
                </c:pt>
                <c:pt idx="4">
                  <c:v>207</c:v>
                </c:pt>
                <c:pt idx="5">
                  <c:v>233</c:v>
                </c:pt>
                <c:pt idx="6">
                  <c:v>240</c:v>
                </c:pt>
                <c:pt idx="7">
                  <c:v>250</c:v>
                </c:pt>
                <c:pt idx="8">
                  <c:v>279</c:v>
                </c:pt>
                <c:pt idx="9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8-47DE-BF4A-6076D636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48240"/>
        <c:axId val="550246928"/>
      </c:barChart>
      <c:catAx>
        <c:axId val="55024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46928"/>
        <c:crosses val="autoZero"/>
        <c:auto val="1"/>
        <c:lblAlgn val="ctr"/>
        <c:lblOffset val="100"/>
        <c:noMultiLvlLbl val="0"/>
      </c:catAx>
      <c:valAx>
        <c:axId val="5502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[lol数据分析.xlsx]队员数据!数据透视表6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队员数据!$W$13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队员数据!$V$14:$V$22</c:f>
              <c:strCache>
                <c:ptCount val="8"/>
                <c:pt idx="0">
                  <c:v>RAiBoy</c:v>
                </c:pt>
                <c:pt idx="1">
                  <c:v>WEJiumeng</c:v>
                </c:pt>
                <c:pt idx="2">
                  <c:v>JDGLokeN</c:v>
                </c:pt>
                <c:pt idx="3">
                  <c:v>TESJackeyLove</c:v>
                </c:pt>
                <c:pt idx="4">
                  <c:v>SNhuanfeng</c:v>
                </c:pt>
                <c:pt idx="5">
                  <c:v>EDGViper</c:v>
                </c:pt>
                <c:pt idx="6">
                  <c:v>FPXLwx</c:v>
                </c:pt>
                <c:pt idx="7">
                  <c:v>RNGGALA</c:v>
                </c:pt>
              </c:strCache>
            </c:strRef>
          </c:cat>
          <c:val>
            <c:numRef>
              <c:f>队员数据!$W$14:$W$22</c:f>
              <c:numCache>
                <c:formatCode>General</c:formatCode>
                <c:ptCount val="8"/>
                <c:pt idx="0">
                  <c:v>147</c:v>
                </c:pt>
                <c:pt idx="1">
                  <c:v>161</c:v>
                </c:pt>
                <c:pt idx="2">
                  <c:v>161</c:v>
                </c:pt>
                <c:pt idx="3">
                  <c:v>233</c:v>
                </c:pt>
                <c:pt idx="4">
                  <c:v>240</c:v>
                </c:pt>
                <c:pt idx="5">
                  <c:v>250</c:v>
                </c:pt>
                <c:pt idx="6">
                  <c:v>279</c:v>
                </c:pt>
                <c:pt idx="7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1-4C0F-93B2-349FE18B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8139016"/>
        <c:axId val="628140000"/>
      </c:barChart>
      <c:catAx>
        <c:axId val="62813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40000"/>
        <c:crosses val="autoZero"/>
        <c:auto val="1"/>
        <c:lblAlgn val="ctr"/>
        <c:lblOffset val="100"/>
        <c:noMultiLvlLbl val="0"/>
      </c:catAx>
      <c:valAx>
        <c:axId val="6281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[lol数据分析.xlsx]队员数据!数据透视表8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队员数据!$S$40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队员数据!$R$41:$R$50</c:f>
              <c:strCache>
                <c:ptCount val="10"/>
                <c:pt idx="0">
                  <c:v>RWkelin</c:v>
                </c:pt>
                <c:pt idx="1">
                  <c:v>WEYimeng</c:v>
                </c:pt>
                <c:pt idx="2">
                  <c:v>LNGLight</c:v>
                </c:pt>
                <c:pt idx="3">
                  <c:v>JDGKanavi</c:v>
                </c:pt>
                <c:pt idx="4">
                  <c:v>LNGIwandy</c:v>
                </c:pt>
                <c:pt idx="5">
                  <c:v>FPXBeichuan</c:v>
                </c:pt>
                <c:pt idx="6">
                  <c:v>V5Weiwei</c:v>
                </c:pt>
                <c:pt idx="7">
                  <c:v>JDGXiye</c:v>
                </c:pt>
                <c:pt idx="8">
                  <c:v>OMGAki</c:v>
                </c:pt>
                <c:pt idx="9">
                  <c:v>OMGAlielie</c:v>
                </c:pt>
              </c:strCache>
            </c:strRef>
          </c:cat>
          <c:val>
            <c:numRef>
              <c:f>队员数据!$S$41:$S$50</c:f>
              <c:numCache>
                <c:formatCode>0%</c:formatCode>
                <c:ptCount val="10"/>
                <c:pt idx="0">
                  <c:v>0.82599999999999996</c:v>
                </c:pt>
                <c:pt idx="1">
                  <c:v>0.81499999999999995</c:v>
                </c:pt>
                <c:pt idx="2">
                  <c:v>0.78800000000000003</c:v>
                </c:pt>
                <c:pt idx="3">
                  <c:v>0.73899999999999999</c:v>
                </c:pt>
                <c:pt idx="4">
                  <c:v>0.73699999999999999</c:v>
                </c:pt>
                <c:pt idx="5">
                  <c:v>0.73499999999999999</c:v>
                </c:pt>
                <c:pt idx="6">
                  <c:v>0.73299999999999998</c:v>
                </c:pt>
                <c:pt idx="7">
                  <c:v>0.73</c:v>
                </c:pt>
                <c:pt idx="8">
                  <c:v>0.72699999999999998</c:v>
                </c:pt>
                <c:pt idx="9">
                  <c:v>0.72599999999999998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B-48CA-BAC9-DED953C9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170968"/>
        <c:axId val="630171296"/>
      </c:barChart>
      <c:catAx>
        <c:axId val="63017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71296"/>
        <c:crosses val="autoZero"/>
        <c:auto val="1"/>
        <c:lblAlgn val="ctr"/>
        <c:lblOffset val="100"/>
        <c:noMultiLvlLbl val="0"/>
      </c:catAx>
      <c:valAx>
        <c:axId val="630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[lol数据分析.xlsx]英雄数据!数据透视表7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英雄数据!$K$3</c:f>
              <c:strCache>
                <c:ptCount val="1"/>
                <c:pt idx="0">
                  <c:v>求和项:出场次数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英雄数据!$J$4:$J$14</c:f>
              <c:strCache>
                <c:ptCount val="10"/>
                <c:pt idx="0">
                  <c:v>虚空之女</c:v>
                </c:pt>
                <c:pt idx="1">
                  <c:v>镕铁少女</c:v>
                </c:pt>
                <c:pt idx="2">
                  <c:v>酒桶</c:v>
                </c:pt>
                <c:pt idx="3">
                  <c:v>发条魔灵</c:v>
                </c:pt>
                <c:pt idx="4">
                  <c:v>迷失之牙</c:v>
                </c:pt>
                <c:pt idx="5">
                  <c:v>荒漠屠夫</c:v>
                </c:pt>
                <c:pt idx="6">
                  <c:v>麦林炮手</c:v>
                </c:pt>
                <c:pt idx="7">
                  <c:v>牛头酋长</c:v>
                </c:pt>
                <c:pt idx="8">
                  <c:v>狂战士</c:v>
                </c:pt>
                <c:pt idx="9">
                  <c:v>兽灵行者</c:v>
                </c:pt>
              </c:strCache>
            </c:strRef>
          </c:cat>
          <c:val>
            <c:numRef>
              <c:f>英雄数据!$K$4:$K$14</c:f>
              <c:numCache>
                <c:formatCode>General</c:formatCode>
                <c:ptCount val="10"/>
                <c:pt idx="0">
                  <c:v>191</c:v>
                </c:pt>
                <c:pt idx="1">
                  <c:v>132</c:v>
                </c:pt>
                <c:pt idx="2">
                  <c:v>116</c:v>
                </c:pt>
                <c:pt idx="3">
                  <c:v>136</c:v>
                </c:pt>
                <c:pt idx="4">
                  <c:v>141</c:v>
                </c:pt>
                <c:pt idx="5">
                  <c:v>118</c:v>
                </c:pt>
                <c:pt idx="6">
                  <c:v>112</c:v>
                </c:pt>
                <c:pt idx="7">
                  <c:v>167</c:v>
                </c:pt>
                <c:pt idx="8">
                  <c:v>117</c:v>
                </c:pt>
                <c:pt idx="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4BD7-9AD6-50F3C488A8E6}"/>
            </c:ext>
          </c:extLst>
        </c:ser>
        <c:ser>
          <c:idx val="1"/>
          <c:order val="1"/>
          <c:tx>
            <c:strRef>
              <c:f>英雄数据!$L$3</c:f>
              <c:strCache>
                <c:ptCount val="1"/>
                <c:pt idx="0">
                  <c:v>求和项:pick比率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英雄数据!$J$4:$J$14</c:f>
              <c:strCache>
                <c:ptCount val="10"/>
                <c:pt idx="0">
                  <c:v>虚空之女</c:v>
                </c:pt>
                <c:pt idx="1">
                  <c:v>镕铁少女</c:v>
                </c:pt>
                <c:pt idx="2">
                  <c:v>酒桶</c:v>
                </c:pt>
                <c:pt idx="3">
                  <c:v>发条魔灵</c:v>
                </c:pt>
                <c:pt idx="4">
                  <c:v>迷失之牙</c:v>
                </c:pt>
                <c:pt idx="5">
                  <c:v>荒漠屠夫</c:v>
                </c:pt>
                <c:pt idx="6">
                  <c:v>麦林炮手</c:v>
                </c:pt>
                <c:pt idx="7">
                  <c:v>牛头酋长</c:v>
                </c:pt>
                <c:pt idx="8">
                  <c:v>狂战士</c:v>
                </c:pt>
                <c:pt idx="9">
                  <c:v>兽灵行者</c:v>
                </c:pt>
              </c:strCache>
            </c:strRef>
          </c:cat>
          <c:val>
            <c:numRef>
              <c:f>英雄数据!$L$4:$L$14</c:f>
              <c:numCache>
                <c:formatCode>General</c:formatCode>
                <c:ptCount val="10"/>
                <c:pt idx="0">
                  <c:v>0.53949999999999998</c:v>
                </c:pt>
                <c:pt idx="1">
                  <c:v>0.37290000000000001</c:v>
                </c:pt>
                <c:pt idx="2">
                  <c:v>0.32769999999999999</c:v>
                </c:pt>
                <c:pt idx="3">
                  <c:v>0.38419999999999999</c:v>
                </c:pt>
                <c:pt idx="4">
                  <c:v>0.39829999999999999</c:v>
                </c:pt>
                <c:pt idx="5">
                  <c:v>0.33329999999999999</c:v>
                </c:pt>
                <c:pt idx="6">
                  <c:v>0.31640000000000001</c:v>
                </c:pt>
                <c:pt idx="7">
                  <c:v>0.4718</c:v>
                </c:pt>
                <c:pt idx="8">
                  <c:v>0.33050000000000002</c:v>
                </c:pt>
                <c:pt idx="9">
                  <c:v>0.4209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4BD7-9AD6-50F3C488A8E6}"/>
            </c:ext>
          </c:extLst>
        </c:ser>
        <c:ser>
          <c:idx val="2"/>
          <c:order val="2"/>
          <c:tx>
            <c:strRef>
              <c:f>英雄数据!$M$3</c:f>
              <c:strCache>
                <c:ptCount val="1"/>
                <c:pt idx="0">
                  <c:v>求和项:胜率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英雄数据!$J$4:$J$14</c:f>
              <c:strCache>
                <c:ptCount val="10"/>
                <c:pt idx="0">
                  <c:v>虚空之女</c:v>
                </c:pt>
                <c:pt idx="1">
                  <c:v>镕铁少女</c:v>
                </c:pt>
                <c:pt idx="2">
                  <c:v>酒桶</c:v>
                </c:pt>
                <c:pt idx="3">
                  <c:v>发条魔灵</c:v>
                </c:pt>
                <c:pt idx="4">
                  <c:v>迷失之牙</c:v>
                </c:pt>
                <c:pt idx="5">
                  <c:v>荒漠屠夫</c:v>
                </c:pt>
                <c:pt idx="6">
                  <c:v>麦林炮手</c:v>
                </c:pt>
                <c:pt idx="7">
                  <c:v>牛头酋长</c:v>
                </c:pt>
                <c:pt idx="8">
                  <c:v>狂战士</c:v>
                </c:pt>
                <c:pt idx="9">
                  <c:v>兽灵行者</c:v>
                </c:pt>
              </c:strCache>
            </c:strRef>
          </c:cat>
          <c:val>
            <c:numRef>
              <c:f>英雄数据!$M$4:$M$14</c:f>
              <c:numCache>
                <c:formatCode>General</c:formatCode>
                <c:ptCount val="10"/>
                <c:pt idx="0">
                  <c:v>0.57589999999999997</c:v>
                </c:pt>
                <c:pt idx="1">
                  <c:v>0.56820000000000004</c:v>
                </c:pt>
                <c:pt idx="2">
                  <c:v>0.56030000000000002</c:v>
                </c:pt>
                <c:pt idx="3">
                  <c:v>0.53680000000000005</c:v>
                </c:pt>
                <c:pt idx="4">
                  <c:v>0.53190000000000004</c:v>
                </c:pt>
                <c:pt idx="5">
                  <c:v>0.52539999999999998</c:v>
                </c:pt>
                <c:pt idx="6">
                  <c:v>0.51790000000000003</c:v>
                </c:pt>
                <c:pt idx="7">
                  <c:v>0.503</c:v>
                </c:pt>
                <c:pt idx="8">
                  <c:v>0.48720000000000002</c:v>
                </c:pt>
                <c:pt idx="9">
                  <c:v>0.46310000000000001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9-4BD7-9AD6-50F3C488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693864"/>
        <c:axId val="593694520"/>
      </c:barChart>
      <c:catAx>
        <c:axId val="5936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694520"/>
        <c:crosses val="autoZero"/>
        <c:auto val="1"/>
        <c:lblAlgn val="ctr"/>
        <c:lblOffset val="100"/>
        <c:noMultiLvlLbl val="0"/>
      </c:catAx>
      <c:valAx>
        <c:axId val="59369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6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[lol数据分析.xlsx]战队数据!数据透视表1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rgbClr val="FF0000"/>
                </a:solidFill>
              </a:rPr>
              <a:t>战队胜负数据</a:t>
            </a:r>
          </a:p>
        </c:rich>
      </c:tx>
      <c:layout>
        <c:manualLayout>
          <c:xMode val="edge"/>
          <c:yMode val="edge"/>
          <c:x val="1.8587686081224564E-2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战队数据!$O$2</c:f>
              <c:strCache>
                <c:ptCount val="1"/>
                <c:pt idx="0">
                  <c:v>胜场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战队数据!$N$3:$N$20</c:f>
              <c:strCache>
                <c:ptCount val="17"/>
                <c:pt idx="0">
                  <c:v>EDG</c:v>
                </c:pt>
                <c:pt idx="1">
                  <c:v>RNG</c:v>
                </c:pt>
                <c:pt idx="2">
                  <c:v>FPX</c:v>
                </c:pt>
                <c:pt idx="3">
                  <c:v>JDG</c:v>
                </c:pt>
                <c:pt idx="4">
                  <c:v>SN</c:v>
                </c:pt>
                <c:pt idx="5">
                  <c:v>TES</c:v>
                </c:pt>
                <c:pt idx="6">
                  <c:v>IG</c:v>
                </c:pt>
                <c:pt idx="7">
                  <c:v>WE</c:v>
                </c:pt>
                <c:pt idx="8">
                  <c:v>RA</c:v>
                </c:pt>
                <c:pt idx="9">
                  <c:v>BLG</c:v>
                </c:pt>
                <c:pt idx="10">
                  <c:v>LNG</c:v>
                </c:pt>
                <c:pt idx="11">
                  <c:v>V5</c:v>
                </c:pt>
                <c:pt idx="12">
                  <c:v>TT</c:v>
                </c:pt>
                <c:pt idx="13">
                  <c:v>LGD</c:v>
                </c:pt>
                <c:pt idx="14">
                  <c:v>OMG</c:v>
                </c:pt>
                <c:pt idx="15">
                  <c:v>ES</c:v>
                </c:pt>
                <c:pt idx="16">
                  <c:v>RW</c:v>
                </c:pt>
              </c:strCache>
            </c:strRef>
          </c:cat>
          <c:val>
            <c:numRef>
              <c:f>战队数据!$O$3:$O$20</c:f>
              <c:numCache>
                <c:formatCode>General</c:formatCode>
                <c:ptCount val="17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F-4324-A2AC-5A69FAD8ADA1}"/>
            </c:ext>
          </c:extLst>
        </c:ser>
        <c:ser>
          <c:idx val="1"/>
          <c:order val="1"/>
          <c:tx>
            <c:strRef>
              <c:f>战队数据!$P$2</c:f>
              <c:strCache>
                <c:ptCount val="1"/>
                <c:pt idx="0">
                  <c:v>败场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战队数据!$N$3:$N$20</c:f>
              <c:strCache>
                <c:ptCount val="17"/>
                <c:pt idx="0">
                  <c:v>EDG</c:v>
                </c:pt>
                <c:pt idx="1">
                  <c:v>RNG</c:v>
                </c:pt>
                <c:pt idx="2">
                  <c:v>FPX</c:v>
                </c:pt>
                <c:pt idx="3">
                  <c:v>JDG</c:v>
                </c:pt>
                <c:pt idx="4">
                  <c:v>SN</c:v>
                </c:pt>
                <c:pt idx="5">
                  <c:v>TES</c:v>
                </c:pt>
                <c:pt idx="6">
                  <c:v>IG</c:v>
                </c:pt>
                <c:pt idx="7">
                  <c:v>WE</c:v>
                </c:pt>
                <c:pt idx="8">
                  <c:v>RA</c:v>
                </c:pt>
                <c:pt idx="9">
                  <c:v>BLG</c:v>
                </c:pt>
                <c:pt idx="10">
                  <c:v>LNG</c:v>
                </c:pt>
                <c:pt idx="11">
                  <c:v>V5</c:v>
                </c:pt>
                <c:pt idx="12">
                  <c:v>TT</c:v>
                </c:pt>
                <c:pt idx="13">
                  <c:v>LGD</c:v>
                </c:pt>
                <c:pt idx="14">
                  <c:v>OMG</c:v>
                </c:pt>
                <c:pt idx="15">
                  <c:v>ES</c:v>
                </c:pt>
                <c:pt idx="16">
                  <c:v>RW</c:v>
                </c:pt>
              </c:strCache>
            </c:strRef>
          </c:cat>
          <c:val>
            <c:numRef>
              <c:f>战队数据!$P$3:$P$20</c:f>
              <c:numCache>
                <c:formatCode>General</c:formatCode>
                <c:ptCount val="17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F-4324-A2AC-5A69FAD8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64496"/>
        <c:axId val="590959248"/>
      </c:barChart>
      <c:lineChart>
        <c:grouping val="standard"/>
        <c:varyColors val="0"/>
        <c:ser>
          <c:idx val="2"/>
          <c:order val="2"/>
          <c:tx>
            <c:strRef>
              <c:f>战队数据!$Q$2</c:f>
              <c:strCache>
                <c:ptCount val="1"/>
                <c:pt idx="0">
                  <c:v>胜率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战队数据!$N$3:$N$20</c:f>
              <c:strCache>
                <c:ptCount val="17"/>
                <c:pt idx="0">
                  <c:v>EDG</c:v>
                </c:pt>
                <c:pt idx="1">
                  <c:v>RNG</c:v>
                </c:pt>
                <c:pt idx="2">
                  <c:v>FPX</c:v>
                </c:pt>
                <c:pt idx="3">
                  <c:v>JDG</c:v>
                </c:pt>
                <c:pt idx="4">
                  <c:v>SN</c:v>
                </c:pt>
                <c:pt idx="5">
                  <c:v>TES</c:v>
                </c:pt>
                <c:pt idx="6">
                  <c:v>IG</c:v>
                </c:pt>
                <c:pt idx="7">
                  <c:v>WE</c:v>
                </c:pt>
                <c:pt idx="8">
                  <c:v>RA</c:v>
                </c:pt>
                <c:pt idx="9">
                  <c:v>BLG</c:v>
                </c:pt>
                <c:pt idx="10">
                  <c:v>LNG</c:v>
                </c:pt>
                <c:pt idx="11">
                  <c:v>V5</c:v>
                </c:pt>
                <c:pt idx="12">
                  <c:v>TT</c:v>
                </c:pt>
                <c:pt idx="13">
                  <c:v>LGD</c:v>
                </c:pt>
                <c:pt idx="14">
                  <c:v>OMG</c:v>
                </c:pt>
                <c:pt idx="15">
                  <c:v>ES</c:v>
                </c:pt>
                <c:pt idx="16">
                  <c:v>RW</c:v>
                </c:pt>
              </c:strCache>
            </c:strRef>
          </c:cat>
          <c:val>
            <c:numRef>
              <c:f>战队数据!$Q$3:$Q$20</c:f>
              <c:numCache>
                <c:formatCode>General</c:formatCode>
                <c:ptCount val="17"/>
                <c:pt idx="0">
                  <c:v>71</c:v>
                </c:pt>
                <c:pt idx="1">
                  <c:v>70</c:v>
                </c:pt>
                <c:pt idx="2">
                  <c:v>67</c:v>
                </c:pt>
                <c:pt idx="3">
                  <c:v>67</c:v>
                </c:pt>
                <c:pt idx="4">
                  <c:v>65</c:v>
                </c:pt>
                <c:pt idx="5">
                  <c:v>63</c:v>
                </c:pt>
                <c:pt idx="6">
                  <c:v>57</c:v>
                </c:pt>
                <c:pt idx="7">
                  <c:v>56</c:v>
                </c:pt>
                <c:pt idx="8">
                  <c:v>54</c:v>
                </c:pt>
                <c:pt idx="9">
                  <c:v>42</c:v>
                </c:pt>
                <c:pt idx="10">
                  <c:v>40</c:v>
                </c:pt>
                <c:pt idx="11">
                  <c:v>39</c:v>
                </c:pt>
                <c:pt idx="12">
                  <c:v>31</c:v>
                </c:pt>
                <c:pt idx="13">
                  <c:v>29</c:v>
                </c:pt>
                <c:pt idx="14">
                  <c:v>28</c:v>
                </c:pt>
                <c:pt idx="15">
                  <c:v>19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F-4324-A2AC-5A69FAD8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55640"/>
        <c:axId val="590961216"/>
      </c:lineChart>
      <c:catAx>
        <c:axId val="59096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59248"/>
        <c:crosses val="autoZero"/>
        <c:auto val="1"/>
        <c:lblAlgn val="ctr"/>
        <c:lblOffset val="100"/>
        <c:noMultiLvlLbl val="0"/>
      </c:catAx>
      <c:valAx>
        <c:axId val="590959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64496"/>
        <c:crosses val="autoZero"/>
        <c:crossBetween val="between"/>
      </c:valAx>
      <c:valAx>
        <c:axId val="59096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55640"/>
        <c:crosses val="max"/>
        <c:crossBetween val="between"/>
      </c:valAx>
      <c:catAx>
        <c:axId val="5909556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9096121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055478752178868"/>
          <c:y val="3.1638418079096051E-2"/>
          <c:w val="0.39810153674293536"/>
          <c:h val="5.2447919534533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[lol数据分析.xlsx]队员数据!数据透视表6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队员数据!$W$13</c:f>
              <c:strCache>
                <c:ptCount val="1"/>
                <c:pt idx="0">
                  <c:v>汇总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队员数据!$V$14:$V$22</c:f>
              <c:strCache>
                <c:ptCount val="8"/>
                <c:pt idx="0">
                  <c:v>RAiBoy</c:v>
                </c:pt>
                <c:pt idx="1">
                  <c:v>WEJiumeng</c:v>
                </c:pt>
                <c:pt idx="2">
                  <c:v>JDGLokeN</c:v>
                </c:pt>
                <c:pt idx="3">
                  <c:v>TESJackeyLove</c:v>
                </c:pt>
                <c:pt idx="4">
                  <c:v>SNhuanfeng</c:v>
                </c:pt>
                <c:pt idx="5">
                  <c:v>EDGViper</c:v>
                </c:pt>
                <c:pt idx="6">
                  <c:v>FPXLwx</c:v>
                </c:pt>
                <c:pt idx="7">
                  <c:v>RNGGALA</c:v>
                </c:pt>
              </c:strCache>
            </c:strRef>
          </c:cat>
          <c:val>
            <c:numRef>
              <c:f>队员数据!$W$14:$W$22</c:f>
              <c:numCache>
                <c:formatCode>General</c:formatCode>
                <c:ptCount val="8"/>
                <c:pt idx="0">
                  <c:v>147</c:v>
                </c:pt>
                <c:pt idx="1">
                  <c:v>161</c:v>
                </c:pt>
                <c:pt idx="2">
                  <c:v>161</c:v>
                </c:pt>
                <c:pt idx="3">
                  <c:v>233</c:v>
                </c:pt>
                <c:pt idx="4">
                  <c:v>240</c:v>
                </c:pt>
                <c:pt idx="5">
                  <c:v>250</c:v>
                </c:pt>
                <c:pt idx="6">
                  <c:v>279</c:v>
                </c:pt>
                <c:pt idx="7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5-4207-951B-1B8795C702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8139016"/>
        <c:axId val="628140000"/>
      </c:barChart>
      <c:catAx>
        <c:axId val="62813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40000"/>
        <c:crosses val="autoZero"/>
        <c:auto val="1"/>
        <c:lblAlgn val="ctr"/>
        <c:lblOffset val="100"/>
        <c:noMultiLvlLbl val="0"/>
      </c:catAx>
      <c:valAx>
        <c:axId val="6281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3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FFC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261938</xdr:colOff>
      <xdr:row>20</xdr:row>
      <xdr:rowOff>114300</xdr:rowOff>
    </xdr:from>
    <xdr:to>
      <xdr:col>19</xdr:col>
      <xdr:colOff>171450</xdr:colOff>
      <xdr:row>35</xdr:row>
      <xdr:rowOff>38099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BBDB59-E487-46FC-A23C-A089861AA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23</xdr:row>
      <xdr:rowOff>4762</xdr:rowOff>
    </xdr:from>
    <xdr:to>
      <xdr:col>20</xdr:col>
      <xdr:colOff>219075</xdr:colOff>
      <xdr:row>33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004C6-6883-456D-9831-C7C0D71B7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22</xdr:row>
      <xdr:rowOff>76200</xdr:rowOff>
    </xdr:from>
    <xdr:to>
      <xdr:col>25</xdr:col>
      <xdr:colOff>9525</xdr:colOff>
      <xdr:row>32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24976E-DAF0-4D60-8D93-B3C2F6BCE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533399</xdr:colOff>
      <xdr:row>20</xdr:row>
      <xdr:rowOff>47626</xdr:rowOff>
    </xdr:from>
    <xdr:to>
      <xdr:col>23</xdr:col>
      <xdr:colOff>704850</xdr:colOff>
      <xdr:row>22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位置选取">
              <a:extLst>
                <a:ext uri="{FF2B5EF4-FFF2-40B4-BE49-F238E27FC236}">
                  <a16:creationId xmlns:a16="http://schemas.microsoft.com/office/drawing/2014/main" id="{A2C62965-1783-47E8-BED5-9AAB5C918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位置选取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1974" y="3476626"/>
              <a:ext cx="2819401" cy="342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19</xdr:col>
      <xdr:colOff>409575</xdr:colOff>
      <xdr:row>34</xdr:row>
      <xdr:rowOff>104775</xdr:rowOff>
    </xdr:from>
    <xdr:to>
      <xdr:col>27</xdr:col>
      <xdr:colOff>0</xdr:colOff>
      <xdr:row>55</xdr:row>
      <xdr:rowOff>42862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7E66338-D7C9-4332-8A73-80D99846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17</xdr:row>
      <xdr:rowOff>52387</xdr:rowOff>
    </xdr:from>
    <xdr:to>
      <xdr:col>13</xdr:col>
      <xdr:colOff>266700</xdr:colOff>
      <xdr:row>33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4BD555-E6D9-4862-B763-5A0FC12C1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161925</xdr:rowOff>
    </xdr:from>
    <xdr:to>
      <xdr:col>33</xdr:col>
      <xdr:colOff>19050</xdr:colOff>
      <xdr:row>29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C2583E3-981B-404E-86DA-13B83E045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304799</xdr:colOff>
      <xdr:row>0</xdr:row>
      <xdr:rowOff>66675</xdr:rowOff>
    </xdr:from>
    <xdr:to>
      <xdr:col>40</xdr:col>
      <xdr:colOff>28575</xdr:colOff>
      <xdr:row>3</xdr:row>
      <xdr:rowOff>85725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744C2E9B-2347-40E2-B644-FDCF95394BC6}"/>
            </a:ext>
          </a:extLst>
        </xdr:cNvPr>
        <xdr:cNvSpPr txBox="1"/>
      </xdr:nvSpPr>
      <xdr:spPr>
        <a:xfrm>
          <a:off x="3962399" y="66675"/>
          <a:ext cx="7248526" cy="533400"/>
        </a:xfrm>
        <a:prstGeom prst="rect">
          <a:avLst/>
        </a:prstGeom>
        <a:solidFill>
          <a:schemeClr val="tx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3200" b="1">
              <a:solidFill>
                <a:srgbClr val="FFC000"/>
              </a:solidFill>
            </a:rPr>
            <a:t>英雄联盟 </a:t>
          </a:r>
          <a:r>
            <a:rPr lang="en-US" altLang="zh-CN" sz="3200" b="1">
              <a:solidFill>
                <a:srgbClr val="FFC000"/>
              </a:solidFill>
            </a:rPr>
            <a:t>2021 </a:t>
          </a:r>
          <a:r>
            <a:rPr lang="zh-CN" altLang="en-US" sz="3200" b="1">
              <a:solidFill>
                <a:srgbClr val="FFC000"/>
              </a:solidFill>
            </a:rPr>
            <a:t>春季赛比赛数据</a:t>
          </a:r>
        </a:p>
      </xdr:txBody>
    </xdr:sp>
    <xdr:clientData/>
  </xdr:twoCellAnchor>
  <xdr:oneCellAnchor>
    <xdr:from>
      <xdr:col>27</xdr:col>
      <xdr:colOff>57150</xdr:colOff>
      <xdr:row>17</xdr:row>
      <xdr:rowOff>9525</xdr:rowOff>
    </xdr:from>
    <xdr:ext cx="184731" cy="264560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E03962C1-90CC-44C4-9DE9-8D93D7A9EBAC}"/>
            </a:ext>
          </a:extLst>
        </xdr:cNvPr>
        <xdr:cNvSpPr txBox="1"/>
      </xdr:nvSpPr>
      <xdr:spPr>
        <a:xfrm>
          <a:off x="7515225" y="292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 editAs="oneCell">
    <xdr:from>
      <xdr:col>35</xdr:col>
      <xdr:colOff>47625</xdr:colOff>
      <xdr:row>7</xdr:row>
      <xdr:rowOff>152400</xdr:rowOff>
    </xdr:from>
    <xdr:to>
      <xdr:col>36</xdr:col>
      <xdr:colOff>28543</xdr:colOff>
      <xdr:row>9</xdr:row>
      <xdr:rowOff>38068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D38596AE-607E-45FC-B442-5FE1EF0D1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0" y="1352550"/>
          <a:ext cx="257143" cy="257143"/>
        </a:xfrm>
        <a:prstGeom prst="rect">
          <a:avLst/>
        </a:prstGeom>
      </xdr:spPr>
    </xdr:pic>
    <xdr:clientData/>
  </xdr:twoCellAnchor>
  <xdr:twoCellAnchor editAs="oneCell">
    <xdr:from>
      <xdr:col>35</xdr:col>
      <xdr:colOff>57150</xdr:colOff>
      <xdr:row>10</xdr:row>
      <xdr:rowOff>0</xdr:rowOff>
    </xdr:from>
    <xdr:to>
      <xdr:col>36</xdr:col>
      <xdr:colOff>9496</xdr:colOff>
      <xdr:row>10</xdr:row>
      <xdr:rowOff>228571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54BE0647-87D5-4AFC-A264-341112B97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91700" y="1743075"/>
          <a:ext cx="228571" cy="228571"/>
        </a:xfrm>
        <a:prstGeom prst="rect">
          <a:avLst/>
        </a:prstGeom>
      </xdr:spPr>
    </xdr:pic>
    <xdr:clientData/>
  </xdr:twoCellAnchor>
  <xdr:twoCellAnchor editAs="oneCell">
    <xdr:from>
      <xdr:col>35</xdr:col>
      <xdr:colOff>57150</xdr:colOff>
      <xdr:row>11</xdr:row>
      <xdr:rowOff>161925</xdr:rowOff>
    </xdr:from>
    <xdr:to>
      <xdr:col>36</xdr:col>
      <xdr:colOff>9496</xdr:colOff>
      <xdr:row>13</xdr:row>
      <xdr:rowOff>28546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4AB079A0-10A8-4B44-8A2A-EC4DFF14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5025" y="2047875"/>
          <a:ext cx="228571" cy="228571"/>
        </a:xfrm>
        <a:prstGeom prst="rect">
          <a:avLst/>
        </a:prstGeom>
      </xdr:spPr>
    </xdr:pic>
    <xdr:clientData/>
  </xdr:twoCellAnchor>
  <xdr:twoCellAnchor editAs="oneCell">
    <xdr:from>
      <xdr:col>35</xdr:col>
      <xdr:colOff>57150</xdr:colOff>
      <xdr:row>14</xdr:row>
      <xdr:rowOff>0</xdr:rowOff>
    </xdr:from>
    <xdr:to>
      <xdr:col>35</xdr:col>
      <xdr:colOff>276198</xdr:colOff>
      <xdr:row>15</xdr:row>
      <xdr:rowOff>9498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1BA9ADFB-5CA0-45CD-B97D-1C395869E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25025" y="2400300"/>
          <a:ext cx="219048" cy="219048"/>
        </a:xfrm>
        <a:prstGeom prst="rect">
          <a:avLst/>
        </a:prstGeom>
      </xdr:spPr>
    </xdr:pic>
    <xdr:clientData/>
  </xdr:twoCellAnchor>
  <xdr:twoCellAnchor editAs="oneCell">
    <xdr:from>
      <xdr:col>35</xdr:col>
      <xdr:colOff>66675</xdr:colOff>
      <xdr:row>15</xdr:row>
      <xdr:rowOff>161925</xdr:rowOff>
    </xdr:from>
    <xdr:to>
      <xdr:col>36</xdr:col>
      <xdr:colOff>9498</xdr:colOff>
      <xdr:row>17</xdr:row>
      <xdr:rowOff>38070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FF1AE476-DD40-47E5-90B3-D0BC5BEA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34550" y="2733675"/>
          <a:ext cx="219048" cy="238095"/>
        </a:xfrm>
        <a:prstGeom prst="rect">
          <a:avLst/>
        </a:prstGeom>
      </xdr:spPr>
    </xdr:pic>
    <xdr:clientData/>
  </xdr:twoCellAnchor>
  <xdr:twoCellAnchor editAs="oneCell">
    <xdr:from>
      <xdr:col>34</xdr:col>
      <xdr:colOff>95250</xdr:colOff>
      <xdr:row>22</xdr:row>
      <xdr:rowOff>66675</xdr:rowOff>
    </xdr:from>
    <xdr:to>
      <xdr:col>45</xdr:col>
      <xdr:colOff>104775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位置选取 1">
              <a:extLst>
                <a:ext uri="{FF2B5EF4-FFF2-40B4-BE49-F238E27FC236}">
                  <a16:creationId xmlns:a16="http://schemas.microsoft.com/office/drawing/2014/main" id="{BD715350-8B46-4960-9D38-05672F3E4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位置选取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6925" y="3800475"/>
              <a:ext cx="3143250" cy="371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35</xdr:col>
      <xdr:colOff>57150</xdr:colOff>
      <xdr:row>17</xdr:row>
      <xdr:rowOff>161925</xdr:rowOff>
    </xdr:from>
    <xdr:to>
      <xdr:col>36</xdr:col>
      <xdr:colOff>19049</xdr:colOff>
      <xdr:row>19</xdr:row>
      <xdr:rowOff>28575</xdr:rowOff>
    </xdr:to>
    <xdr:sp macro="" textlink="">
      <xdr:nvSpPr>
        <xdr:cNvPr id="24" name="矩形: 圆角 23">
          <a:extLst>
            <a:ext uri="{FF2B5EF4-FFF2-40B4-BE49-F238E27FC236}">
              <a16:creationId xmlns:a16="http://schemas.microsoft.com/office/drawing/2014/main" id="{7FAEAA7F-E594-44AD-BA48-ED7C7F9F85CE}"/>
            </a:ext>
          </a:extLst>
        </xdr:cNvPr>
        <xdr:cNvSpPr/>
      </xdr:nvSpPr>
      <xdr:spPr>
        <a:xfrm>
          <a:off x="9725025" y="3409950"/>
          <a:ext cx="238124" cy="276225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28800" rtlCol="0" anchor="t"/>
        <a:lstStyle/>
        <a:p>
          <a:pPr algn="ctr"/>
          <a:r>
            <a:rPr lang="en-US" altLang="zh-CN" sz="1400"/>
            <a:t>6</a:t>
          </a:r>
          <a:endParaRPr lang="zh-CN" altLang="en-US" sz="1400"/>
        </a:p>
      </xdr:txBody>
    </xdr:sp>
    <xdr:clientData/>
  </xdr:twoCellAnchor>
  <xdr:twoCellAnchor>
    <xdr:from>
      <xdr:col>34</xdr:col>
      <xdr:colOff>9525</xdr:colOff>
      <xdr:row>24</xdr:row>
      <xdr:rowOff>152400</xdr:rowOff>
    </xdr:from>
    <xdr:to>
      <xdr:col>46</xdr:col>
      <xdr:colOff>76200</xdr:colOff>
      <xdr:row>40</xdr:row>
      <xdr:rowOff>152400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8AC1A551-00E3-40E5-AE68-0B74B0E17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257174</xdr:colOff>
      <xdr:row>7</xdr:row>
      <xdr:rowOff>171449</xdr:rowOff>
    </xdr:from>
    <xdr:ext cx="295276" cy="238125"/>
    <xdr:sp macro="" textlink="">
      <xdr:nvSpPr>
        <xdr:cNvPr id="27" name="矩形: 圆角 26">
          <a:extLst>
            <a:ext uri="{FF2B5EF4-FFF2-40B4-BE49-F238E27FC236}">
              <a16:creationId xmlns:a16="http://schemas.microsoft.com/office/drawing/2014/main" id="{E2241213-FC90-4117-B62B-7D3E9325C870}"/>
            </a:ext>
          </a:extLst>
        </xdr:cNvPr>
        <xdr:cNvSpPr/>
      </xdr:nvSpPr>
      <xdr:spPr>
        <a:xfrm>
          <a:off x="533399" y="1371599"/>
          <a:ext cx="295276" cy="2381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08000" tIns="36000" rIns="72000" rtlCol="0" anchor="t">
          <a:noAutofit/>
        </a:bodyPr>
        <a:lstStyle/>
        <a:p>
          <a:pPr algn="l"/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oneCellAnchor>
    <xdr:from>
      <xdr:col>1</xdr:col>
      <xdr:colOff>257174</xdr:colOff>
      <xdr:row>9</xdr:row>
      <xdr:rowOff>104774</xdr:rowOff>
    </xdr:from>
    <xdr:ext cx="304801" cy="238125"/>
    <xdr:sp macro="" textlink="">
      <xdr:nvSpPr>
        <xdr:cNvPr id="28" name="矩形: 圆角 27">
          <a:extLst>
            <a:ext uri="{FF2B5EF4-FFF2-40B4-BE49-F238E27FC236}">
              <a16:creationId xmlns:a16="http://schemas.microsoft.com/office/drawing/2014/main" id="{04C638C9-AF1D-4FC4-BD68-CAD300385DAF}"/>
            </a:ext>
          </a:extLst>
        </xdr:cNvPr>
        <xdr:cNvSpPr/>
      </xdr:nvSpPr>
      <xdr:spPr>
        <a:xfrm>
          <a:off x="533399" y="1676399"/>
          <a:ext cx="304801" cy="23812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08000" tIns="36000" rIns="72000" rtlCol="0" anchor="t">
          <a:noAutofit/>
        </a:bodyPr>
        <a:lstStyle/>
        <a:p>
          <a:pPr algn="l"/>
          <a:r>
            <a:rPr lang="en-US" altLang="zh-CN" sz="1100"/>
            <a:t>2</a:t>
          </a:r>
          <a:endParaRPr lang="zh-CN" altLang="en-US" sz="1100"/>
        </a:p>
      </xdr:txBody>
    </xdr:sp>
    <xdr:clientData/>
  </xdr:oneCellAnchor>
  <xdr:oneCellAnchor>
    <xdr:from>
      <xdr:col>1</xdr:col>
      <xdr:colOff>257174</xdr:colOff>
      <xdr:row>11</xdr:row>
      <xdr:rowOff>66674</xdr:rowOff>
    </xdr:from>
    <xdr:ext cx="304801" cy="238125"/>
    <xdr:sp macro="" textlink="">
      <xdr:nvSpPr>
        <xdr:cNvPr id="29" name="矩形: 圆角 28">
          <a:extLst>
            <a:ext uri="{FF2B5EF4-FFF2-40B4-BE49-F238E27FC236}">
              <a16:creationId xmlns:a16="http://schemas.microsoft.com/office/drawing/2014/main" id="{54021595-13D4-4DA3-8541-4ED84E44C653}"/>
            </a:ext>
          </a:extLst>
        </xdr:cNvPr>
        <xdr:cNvSpPr/>
      </xdr:nvSpPr>
      <xdr:spPr>
        <a:xfrm>
          <a:off x="533399" y="1971674"/>
          <a:ext cx="304801" cy="2381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08000" tIns="36000" rIns="72000" rtlCol="0" anchor="t">
          <a:noAutofit/>
        </a:bodyPr>
        <a:lstStyle/>
        <a:p>
          <a:pPr algn="l"/>
          <a:r>
            <a:rPr lang="en-US" altLang="zh-CN" sz="1100"/>
            <a:t>3</a:t>
          </a:r>
          <a:endParaRPr lang="zh-CN" altLang="en-US" sz="1100"/>
        </a:p>
      </xdr:txBody>
    </xdr:sp>
    <xdr:clientData/>
  </xdr:oneCellAnchor>
  <xdr:oneCellAnchor>
    <xdr:from>
      <xdr:col>1</xdr:col>
      <xdr:colOff>247649</xdr:colOff>
      <xdr:row>13</xdr:row>
      <xdr:rowOff>95249</xdr:rowOff>
    </xdr:from>
    <xdr:ext cx="304801" cy="238125"/>
    <xdr:sp macro="" textlink="">
      <xdr:nvSpPr>
        <xdr:cNvPr id="30" name="矩形: 圆角 29">
          <a:extLst>
            <a:ext uri="{FF2B5EF4-FFF2-40B4-BE49-F238E27FC236}">
              <a16:creationId xmlns:a16="http://schemas.microsoft.com/office/drawing/2014/main" id="{F784E7D7-A376-4B9B-A8B1-6514F574B491}"/>
            </a:ext>
          </a:extLst>
        </xdr:cNvPr>
        <xdr:cNvSpPr/>
      </xdr:nvSpPr>
      <xdr:spPr>
        <a:xfrm>
          <a:off x="523874" y="2295524"/>
          <a:ext cx="304801" cy="2381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08000" tIns="36000" rIns="72000" rtlCol="0" anchor="t">
          <a:noAutofit/>
        </a:bodyPr>
        <a:lstStyle/>
        <a:p>
          <a:pPr algn="l"/>
          <a:r>
            <a:rPr lang="en-US" altLang="zh-CN" sz="1100"/>
            <a:t>4</a:t>
          </a:r>
          <a:endParaRPr lang="zh-CN" altLang="en-US" sz="1100"/>
        </a:p>
      </xdr:txBody>
    </xdr:sp>
    <xdr:clientData/>
  </xdr:oneCellAnchor>
  <xdr:oneCellAnchor>
    <xdr:from>
      <xdr:col>1</xdr:col>
      <xdr:colOff>247649</xdr:colOff>
      <xdr:row>15</xdr:row>
      <xdr:rowOff>85724</xdr:rowOff>
    </xdr:from>
    <xdr:ext cx="304801" cy="238125"/>
    <xdr:sp macro="" textlink="">
      <xdr:nvSpPr>
        <xdr:cNvPr id="31" name="矩形: 圆角 30">
          <a:extLst>
            <a:ext uri="{FF2B5EF4-FFF2-40B4-BE49-F238E27FC236}">
              <a16:creationId xmlns:a16="http://schemas.microsoft.com/office/drawing/2014/main" id="{9CC96EA9-7BB0-4514-97C9-FD927E3891B8}"/>
            </a:ext>
          </a:extLst>
        </xdr:cNvPr>
        <xdr:cNvSpPr/>
      </xdr:nvSpPr>
      <xdr:spPr>
        <a:xfrm>
          <a:off x="523874" y="2619374"/>
          <a:ext cx="304801" cy="238125"/>
        </a:xfrm>
        <a:prstGeom prst="round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08000" tIns="36000" rIns="72000" rtlCol="0" anchor="t">
          <a:noAutofit/>
        </a:bodyPr>
        <a:lstStyle/>
        <a:p>
          <a:pPr algn="l"/>
          <a:r>
            <a:rPr lang="en-US" altLang="zh-CN" sz="1100"/>
            <a:t>5</a:t>
          </a:r>
          <a:endParaRPr lang="zh-CN" alt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bany" refreshedDate="44353.658837615738" createdVersion="6" refreshedVersion="6" minRefreshableVersion="3" recordCount="17" xr:uid="{66539FCF-4392-4E14-9610-6D4DDF26FF2F}">
  <cacheSource type="worksheet">
    <worksheetSource ref="A1:I18" sheet="战队数据"/>
  </cacheSource>
  <cacheFields count="9">
    <cacheField name="战队名" numFmtId="0">
      <sharedItems count="17">
        <s v="EDG"/>
        <s v="IG"/>
        <s v="LGD"/>
        <s v="OMG"/>
        <s v="FPX"/>
        <s v="RNG"/>
        <s v="LNG"/>
        <s v="RA"/>
        <s v="WE"/>
        <s v="JDG"/>
        <s v="SN"/>
        <s v="TES"/>
        <s v="BLG"/>
        <s v="RW"/>
        <s v="TT"/>
        <s v="V5"/>
        <s v="ES"/>
      </sharedItems>
    </cacheField>
    <cacheField name="出场次数" numFmtId="0">
      <sharedItems containsSemiMixedTypes="0" containsString="0" containsNumber="1" containsInteger="1" minValue="34" maxValue="55"/>
    </cacheField>
    <cacheField name="胜场" numFmtId="0">
      <sharedItems containsSemiMixedTypes="0" containsString="0" containsNumber="1" containsInteger="1" minValue="3" maxValue="38" count="15">
        <n v="35"/>
        <n v="23"/>
        <n v="11"/>
        <n v="37"/>
        <n v="38"/>
        <n v="15"/>
        <n v="24"/>
        <n v="22"/>
        <n v="25"/>
        <n v="28"/>
        <n v="30"/>
        <n v="16"/>
        <n v="3"/>
        <n v="12"/>
        <n v="7"/>
      </sharedItems>
    </cacheField>
    <cacheField name="败场" numFmtId="0">
      <sharedItems containsSemiMixedTypes="0" containsString="0" containsNumber="1" containsInteger="1" minValue="12" maxValue="31"/>
    </cacheField>
    <cacheField name="总击杀" numFmtId="0">
      <sharedItems containsSemiMixedTypes="0" containsString="0" containsNumber="1" containsInteger="1" minValue="293" maxValue="873"/>
    </cacheField>
    <cacheField name="总死亡" numFmtId="0">
      <sharedItems containsSemiMixedTypes="0" containsString="0" containsNumber="1" containsInteger="1" minValue="426" maxValue="708"/>
    </cacheField>
    <cacheField name="场均插眼" numFmtId="0">
      <sharedItems containsSemiMixedTypes="0" containsString="0" containsNumber="1" containsInteger="1" minValue="91" maxValue="118"/>
    </cacheField>
    <cacheField name="场均排眼" numFmtId="0">
      <sharedItems containsSemiMixedTypes="0" containsString="0" containsNumber="1" containsInteger="1" minValue="42" maxValue="58"/>
    </cacheField>
    <cacheField name="胜率" numFmtId="0">
      <sharedItems containsSemiMixedTypes="0" containsString="0" containsNumber="1" containsInteger="1" minValue="8" maxValue="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bany" refreshedDate="44353.754597106483" createdVersion="6" refreshedVersion="6" minRefreshableVersion="3" recordCount="20" xr:uid="{8EA8CD8D-FA73-47C2-9D29-2988E85EADDE}">
  <cacheSource type="worksheet">
    <worksheetSource ref="A1:I1048576" sheet="战队数据"/>
  </cacheSource>
  <cacheFields count="9">
    <cacheField name="战队名" numFmtId="0">
      <sharedItems containsBlank="1" count="18">
        <s v="EDG"/>
        <s v="IG"/>
        <s v="LGD"/>
        <s v="OMG"/>
        <s v="FPX"/>
        <s v="RNG"/>
        <s v="LNG"/>
        <s v="RA"/>
        <s v="WE"/>
        <s v="JDG"/>
        <s v="SN"/>
        <s v="TES"/>
        <s v="BLG"/>
        <s v="RW"/>
        <s v="TT"/>
        <s v="V5"/>
        <s v="ES"/>
        <m/>
      </sharedItems>
    </cacheField>
    <cacheField name="出场次数" numFmtId="0">
      <sharedItems containsString="0" containsBlank="1" containsNumber="1" containsInteger="1" minValue="34" maxValue="55"/>
    </cacheField>
    <cacheField name="胜场" numFmtId="0">
      <sharedItems containsString="0" containsBlank="1" containsNumber="1" containsInteger="1" minValue="3" maxValue="38"/>
    </cacheField>
    <cacheField name="败场" numFmtId="0">
      <sharedItems containsString="0" containsBlank="1" containsNumber="1" containsInteger="1" minValue="12" maxValue="31"/>
    </cacheField>
    <cacheField name="总击杀" numFmtId="0">
      <sharedItems containsString="0" containsBlank="1" containsNumber="1" containsInteger="1" minValue="293" maxValue="873"/>
    </cacheField>
    <cacheField name="总死亡" numFmtId="0">
      <sharedItems containsString="0" containsBlank="1" containsNumber="1" containsInteger="1" minValue="426" maxValue="708"/>
    </cacheField>
    <cacheField name="场均插眼" numFmtId="0">
      <sharedItems containsString="0" containsBlank="1" containsNumber="1" containsInteger="1" minValue="91" maxValue="118"/>
    </cacheField>
    <cacheField name="场均排眼" numFmtId="0">
      <sharedItems containsString="0" containsBlank="1" containsNumber="1" containsInteger="1" minValue="42" maxValue="58"/>
    </cacheField>
    <cacheField name="胜率" numFmtId="177">
      <sharedItems containsString="0" containsBlank="1" containsNumber="1" containsInteger="1" minValue="8" maxValue="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bany" refreshedDate="44353.79682476852" createdVersion="6" refreshedVersion="6" minRefreshableVersion="3" recordCount="97" xr:uid="{873AA4D5-E8B8-48E5-8173-779E18DB8EEA}">
  <cacheSource type="worksheet">
    <worksheetSource ref="A1:F1048576" sheet="英雄数据"/>
  </cacheSource>
  <cacheFields count="6">
    <cacheField name="ID" numFmtId="0">
      <sharedItems containsString="0" containsBlank="1" containsNumber="1" containsInteger="1" minValue="2" maxValue="876"/>
    </cacheField>
    <cacheField name="英雄名称" numFmtId="0">
      <sharedItems containsBlank="1" count="97">
        <s v="狂战士"/>
        <s v="正义巨像"/>
        <s v="卡牌大师"/>
        <s v="德邦总管"/>
        <s v="诡术妖姬"/>
        <s v="牛头酋长"/>
        <s v="符文法师"/>
        <s v="亡灵战神"/>
        <s v="战争女神"/>
        <s v="麦林炮手"/>
        <s v="赏金猎人"/>
        <s v="寒冰射手"/>
        <s v="武器大师"/>
        <s v="堕落天使"/>
        <s v="时光守护者"/>
        <s v="死亡颂唱者"/>
        <s v="虚空恐惧"/>
        <s v="祖安狂人"/>
        <s v="虚空行者"/>
        <s v="刀锋舞者"/>
        <s v="风暴之怒"/>
        <s v="海洋之灾"/>
        <s v="英勇投弹手"/>
        <s v="天启者"/>
        <s v="瓦洛兰之盾"/>
        <s v="巨魔之王"/>
        <s v="皮城女警"/>
        <s v="熔岩巨兽"/>
        <s v="永恒梦魇"/>
        <s v="扭曲树精"/>
        <s v="荒漠屠夫"/>
        <s v="德玛西亚皇子"/>
        <s v="蜘蛛女皇"/>
        <s v="发条魔灵"/>
        <s v="齐天大圣"/>
        <s v="盲僧"/>
        <s v="暗夜猎手"/>
        <s v="机械公敌"/>
        <s v="魔蛇之拥"/>
        <s v="水晶先锋"/>
        <s v="狂野女猎手"/>
        <s v="兽灵行者"/>
        <s v="酒桶"/>
        <s v="不屈之枪"/>
        <s v="探险家"/>
        <s v="离群之刺"/>
        <s v="狂暴之心"/>
        <s v="曙光女神"/>
        <s v="暮光之眼"/>
        <s v="法外狂徒"/>
        <s v="不灭狂雷"/>
        <s v="惩戒之箭"/>
        <s v="深海泰坦"/>
        <s v="机械先驱"/>
        <s v="北地之怒"/>
        <s v="无双剑姬"/>
        <s v="仙灵女巫"/>
        <s v="荣耀行刑官"/>
        <s v="战争之影"/>
        <s v="未来守护者"/>
        <s v="德玛西亚之翼"/>
        <s v="暗黑元首"/>
        <s v="影流之镰"/>
        <s v="暮光星灵"/>
        <s v="虚空之女"/>
        <s v="星籁歌姬"/>
        <s v="迷失之牙"/>
        <s v="岩雀"/>
        <s v="青钢影"/>
        <s v="弗雷尔卓德之心"/>
        <s v="戏命师"/>
        <s v="永猎双子"/>
        <s v="暴走萝莉"/>
        <s v="河流之王"/>
        <s v="涤魂圣枪"/>
        <s v="圣枪游侠"/>
        <s v="暴怒骑士"/>
        <s v="时间刺客"/>
        <s v="元素女皇"/>
        <s v="暗裔剑魔"/>
        <s v="沙漠皇帝"/>
        <s v="沙漠玫瑰"/>
        <s v="魂锁典狱长"/>
        <s v="虚空遁地兽"/>
        <s v="复仇之矛"/>
        <s v="星界游神"/>
        <s v="幻翎"/>
        <s v="逆羽"/>
        <s v="山隐之焰"/>
        <s v="解脱者"/>
        <s v="万花通灵"/>
        <s v="残月之肃"/>
        <s v="镕铁少女"/>
        <s v="封魔剑魂"/>
        <s v="腕豪"/>
        <s v="含羞蓓蕾"/>
        <m/>
      </sharedItems>
    </cacheField>
    <cacheField name="出场次数" numFmtId="0">
      <sharedItems containsString="0" containsBlank="1" containsNumber="1" containsInteger="1" minValue="1" maxValue="191"/>
    </cacheField>
    <cacheField name="pick比率" numFmtId="9">
      <sharedItems containsString="0" containsBlank="1" containsNumber="1" minValue="3.3E-3" maxValue="0.53949999999999998"/>
    </cacheField>
    <cacheField name="ban比率" numFmtId="9">
      <sharedItems containsString="0" containsBlank="1" containsNumber="1" minValue="0" maxValue="0.53949999999999998"/>
    </cacheField>
    <cacheField name="胜率" numFmtId="9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bany" refreshedDate="44353.866988773145" createdVersion="6" refreshedVersion="6" minRefreshableVersion="3" recordCount="152" xr:uid="{A06B7874-B2A7-4023-8EF5-27C5F2A25B90}">
  <cacheSource type="worksheet">
    <worksheetSource ref="A1:O1048576" sheet="队员数据"/>
  </cacheSource>
  <cacheFields count="15">
    <cacheField name="队员" numFmtId="0">
      <sharedItems containsBlank="1" count="111">
        <s v="EDGMeiko"/>
        <s v="RWZiv"/>
        <s v="FPXDoinb"/>
        <s v="TESKarsa"/>
        <s v="JDGXiye"/>
        <s v="IGRookie"/>
        <s v="EDGFlandre"/>
        <s v="RNGXiaohu"/>
        <s v="EDGViper"/>
        <s v="EDGScout"/>
        <s v="TTTwila"/>
        <s v="JDGZoom"/>
        <s v="RNGWei"/>
        <s v="V5y4"/>
        <s v="LNGicon"/>
        <s v="V5LANGX"/>
        <s v="SNSofM"/>
        <s v="IGBaolan"/>
        <s v="JDGLokeN"/>
        <s v="LGDKramer"/>
        <s v="RNGMing"/>
        <s v="FPXLwx"/>
        <s v="FPXCrisp"/>
        <s v="RWQiuQiu"/>
        <s v="RWBetty"/>
        <s v="IGPuff"/>
        <s v="FPXTian"/>
        <s v="JDGLvMao"/>
        <s v="V5Aodi"/>
        <s v="ESH4cker"/>
        <s v="IGTheShy"/>
        <s v="V5Mole"/>
        <s v="RWHaro"/>
        <s v="JDGYagao"/>
        <s v="RAFoFo"/>
        <s v="RAiBoy"/>
        <s v="TTTeeen"/>
        <s v="OMGBright"/>
        <s v="TESJackeyLove"/>
        <s v="OMGAlielie"/>
        <s v="TTCaptain"/>
        <s v="LNGLight"/>
        <s v="BLGAiming"/>
        <s v="TTXiaopeng"/>
        <s v="TTChelizi"/>
        <s v="BLGMeteor"/>
        <s v="BLGBiubiu"/>
        <s v="RAAix"/>
        <s v="OMGkane"/>
        <s v="RNGCryin"/>
        <s v="LGDChance"/>
        <s v="TES369"/>
        <s v="V5Weiwei"/>
        <s v="WEMissing"/>
        <s v="LNGTarzan"/>
        <s v="LGDUniboy"/>
        <s v="SNAngel"/>
        <s v="WEJiumeng"/>
        <s v="SNhuanfeng"/>
        <s v="TESZhuo"/>
        <s v="LGDKui"/>
        <s v="RACube"/>
        <s v="BLGMark"/>
        <s v="RNGGALA"/>
        <s v="TESknight"/>
        <s v="IGWink"/>
        <s v="WEbeishang"/>
        <s v="RAHang"/>
        <s v="LNGM1kuya"/>
        <s v="ESrat"/>
        <s v="WEYimeng"/>
        <s v="V5ppgod"/>
        <s v="IGLucas"/>
        <s v="SNBin"/>
        <s v="ESShiauC"/>
        <s v="LGDCult"/>
        <s v="OMGEric"/>
        <s v="EDGJiejie"/>
        <s v="JDGKanavi"/>
        <s v="OMGAki"/>
        <s v="RWForge"/>
        <s v="RALeyan"/>
        <s v="OMGWuming"/>
        <s v="LGDGarvey"/>
        <s v="LGDFlora"/>
        <s v="FPXNuguri"/>
        <s v="TTbless"/>
        <s v="ESzs"/>
        <s v="LNGIwandy"/>
        <s v="OMGCOLD"/>
        <s v="LGDpeace"/>
        <s v="BLGZeka"/>
        <s v="TTSamD"/>
        <s v="WEShanks"/>
        <s v="IGXUN"/>
        <s v="OMGNew"/>
        <s v="ESirma"/>
        <s v="ESInsulator"/>
        <s v="V5Invincible"/>
        <s v="FPXBo"/>
        <s v="RWkelin"/>
        <s v="SNON"/>
        <s v="WEBreathe"/>
        <s v="BLGJwei"/>
        <s v="FPXBeichuan"/>
        <s v="RWkaixuan"/>
        <s v="RWMichi"/>
        <s v="RWReheal"/>
        <s v="V5Trigger"/>
        <s v="LNGAle"/>
        <m/>
      </sharedItems>
    </cacheField>
    <cacheField name="战队名" numFmtId="0">
      <sharedItems containsBlank="1"/>
    </cacheField>
    <cacheField name="位置" numFmtId="0">
      <sharedItems containsBlank="1" count="6">
        <s v="辅助"/>
        <s v="上单"/>
        <s v="中单"/>
        <s v="打野"/>
        <s v="ADC"/>
        <m/>
      </sharedItems>
    </cacheField>
    <cacheField name="出场次数" numFmtId="0">
      <sharedItems containsString="0" containsBlank="1" containsNumber="1" containsInteger="1" minValue="1" maxValue="55"/>
    </cacheField>
    <cacheField name="总击杀" numFmtId="0">
      <sharedItems containsString="0" containsBlank="1" containsNumber="1" containsInteger="1" minValue="2" maxValue="302"/>
    </cacheField>
    <cacheField name="助攻" numFmtId="0">
      <sharedItems containsString="0" containsBlank="1" containsNumber="1" containsInteger="1" minValue="4" maxValue="559"/>
    </cacheField>
    <cacheField name="死亡" numFmtId="0">
      <sharedItems containsString="0" containsBlank="1" containsNumber="1" containsInteger="1" minValue="5" maxValue="162"/>
    </cacheField>
    <cacheField name="场均死亡" numFmtId="0">
      <sharedItems containsString="0" containsBlank="1" containsNumber="1" minValue="1.3023" maxValue="6"/>
    </cacheField>
    <cacheField name="kda" numFmtId="0">
      <sharedItems containsString="0" containsBlank="1" containsNumber="1" minValue="0.6452" maxValue="8.1428999999999991"/>
    </cacheField>
    <cacheField name="场均金钱" numFmtId="0">
      <sharedItems containsString="0" containsBlank="1" containsNumber="1" minValue="5419.8571000000002" maxValue="14964.2778"/>
    </cacheField>
    <cacheField name="场均补刀" numFmtId="0">
      <sharedItems containsString="0" containsBlank="1" containsNumber="1" minValue="30" maxValue="322.5"/>
    </cacheField>
    <cacheField name="场均插眼" numFmtId="0">
      <sharedItems containsString="0" containsBlank="1" containsNumber="1" minValue="6" maxValue="57"/>
    </cacheField>
    <cacheField name="场均排眼" numFmtId="0">
      <sharedItems containsString="0" containsBlank="1" containsNumber="1" minValue="1" maxValue="16.5"/>
    </cacheField>
    <cacheField name="参团率" numFmtId="0">
      <sharedItems containsString="0" containsBlank="1" containsNumber="1" minValue="0.33" maxValue="0.82599999999999996"/>
    </cacheField>
    <cacheField name="mvp次数" numFmtId="0">
      <sharedItems containsString="0" containsBlank="1" containsNumber="1" containsInteger="1" minValue="0" maxValue="12"/>
    </cacheField>
  </cacheFields>
  <extLst>
    <ext xmlns:x14="http://schemas.microsoft.com/office/spreadsheetml/2009/9/main" uri="{725AE2AE-9491-48be-B2B4-4EB974FC3084}">
      <x14:pivotCacheDefinition pivotCacheId="253427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49"/>
    <x v="0"/>
    <n v="14"/>
    <n v="708"/>
    <n v="489"/>
    <n v="108"/>
    <n v="54"/>
    <n v="71"/>
  </r>
  <r>
    <x v="1"/>
    <n v="40"/>
    <x v="1"/>
    <n v="17"/>
    <n v="576"/>
    <n v="492"/>
    <n v="93"/>
    <n v="45"/>
    <n v="57"/>
  </r>
  <r>
    <x v="2"/>
    <n v="37"/>
    <x v="2"/>
    <n v="26"/>
    <n v="392"/>
    <n v="547"/>
    <n v="96"/>
    <n v="48"/>
    <n v="29"/>
  </r>
  <r>
    <x v="3"/>
    <n v="38"/>
    <x v="2"/>
    <n v="27"/>
    <n v="397"/>
    <n v="570"/>
    <n v="100"/>
    <n v="44"/>
    <n v="28"/>
  </r>
  <r>
    <x v="4"/>
    <n v="55"/>
    <x v="3"/>
    <n v="18"/>
    <n v="835"/>
    <n v="708"/>
    <n v="96"/>
    <n v="42"/>
    <n v="67"/>
  </r>
  <r>
    <x v="5"/>
    <n v="54"/>
    <x v="4"/>
    <n v="16"/>
    <n v="873"/>
    <n v="638"/>
    <n v="116"/>
    <n v="56"/>
    <n v="70"/>
  </r>
  <r>
    <x v="6"/>
    <n v="37"/>
    <x v="5"/>
    <n v="22"/>
    <n v="392"/>
    <n v="449"/>
    <n v="105"/>
    <n v="45"/>
    <n v="40"/>
  </r>
  <r>
    <x v="7"/>
    <n v="44"/>
    <x v="6"/>
    <n v="20"/>
    <n v="542"/>
    <n v="565"/>
    <n v="115"/>
    <n v="58"/>
    <n v="54"/>
  </r>
  <r>
    <x v="8"/>
    <n v="39"/>
    <x v="7"/>
    <n v="17"/>
    <n v="517"/>
    <n v="472"/>
    <n v="97"/>
    <n v="49"/>
    <n v="56"/>
  </r>
  <r>
    <x v="9"/>
    <n v="37"/>
    <x v="8"/>
    <n v="12"/>
    <n v="571"/>
    <n v="484"/>
    <n v="107"/>
    <n v="51"/>
    <n v="67"/>
  </r>
  <r>
    <x v="10"/>
    <n v="43"/>
    <x v="9"/>
    <n v="15"/>
    <n v="645"/>
    <n v="426"/>
    <n v="118"/>
    <n v="54"/>
    <n v="65"/>
  </r>
  <r>
    <x v="11"/>
    <n v="47"/>
    <x v="10"/>
    <n v="17"/>
    <n v="789"/>
    <n v="566"/>
    <n v="96"/>
    <n v="54"/>
    <n v="63"/>
  </r>
  <r>
    <x v="12"/>
    <n v="38"/>
    <x v="11"/>
    <n v="22"/>
    <n v="438"/>
    <n v="544"/>
    <n v="105"/>
    <n v="48"/>
    <n v="42"/>
  </r>
  <r>
    <x v="13"/>
    <n v="34"/>
    <x v="12"/>
    <n v="31"/>
    <n v="293"/>
    <n v="590"/>
    <n v="98"/>
    <n v="43"/>
    <n v="8"/>
  </r>
  <r>
    <x v="14"/>
    <n v="38"/>
    <x v="13"/>
    <n v="26"/>
    <n v="424"/>
    <n v="598"/>
    <n v="102"/>
    <n v="47"/>
    <n v="31"/>
  </r>
  <r>
    <x v="15"/>
    <n v="38"/>
    <x v="5"/>
    <n v="23"/>
    <n v="456"/>
    <n v="539"/>
    <n v="91"/>
    <n v="42"/>
    <n v="39"/>
  </r>
  <r>
    <x v="16"/>
    <n v="36"/>
    <x v="14"/>
    <n v="29"/>
    <n v="376"/>
    <n v="559"/>
    <n v="104"/>
    <n v="48"/>
    <n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9"/>
    <n v="35"/>
    <n v="14"/>
    <n v="708"/>
    <n v="489"/>
    <n v="108"/>
    <n v="54"/>
    <n v="71"/>
  </r>
  <r>
    <x v="1"/>
    <n v="40"/>
    <n v="23"/>
    <n v="17"/>
    <n v="576"/>
    <n v="492"/>
    <n v="93"/>
    <n v="45"/>
    <n v="57"/>
  </r>
  <r>
    <x v="2"/>
    <n v="37"/>
    <n v="11"/>
    <n v="26"/>
    <n v="392"/>
    <n v="547"/>
    <n v="96"/>
    <n v="48"/>
    <n v="29"/>
  </r>
  <r>
    <x v="3"/>
    <n v="38"/>
    <n v="11"/>
    <n v="27"/>
    <n v="397"/>
    <n v="570"/>
    <n v="100"/>
    <n v="44"/>
    <n v="28"/>
  </r>
  <r>
    <x v="4"/>
    <n v="55"/>
    <n v="37"/>
    <n v="18"/>
    <n v="835"/>
    <n v="708"/>
    <n v="96"/>
    <n v="42"/>
    <n v="67"/>
  </r>
  <r>
    <x v="5"/>
    <n v="54"/>
    <n v="38"/>
    <n v="16"/>
    <n v="873"/>
    <n v="638"/>
    <n v="116"/>
    <n v="56"/>
    <n v="70"/>
  </r>
  <r>
    <x v="6"/>
    <n v="37"/>
    <n v="15"/>
    <n v="22"/>
    <n v="392"/>
    <n v="449"/>
    <n v="105"/>
    <n v="45"/>
    <n v="40"/>
  </r>
  <r>
    <x v="7"/>
    <n v="44"/>
    <n v="24"/>
    <n v="20"/>
    <n v="542"/>
    <n v="565"/>
    <n v="115"/>
    <n v="58"/>
    <n v="54"/>
  </r>
  <r>
    <x v="8"/>
    <n v="39"/>
    <n v="22"/>
    <n v="17"/>
    <n v="517"/>
    <n v="472"/>
    <n v="97"/>
    <n v="49"/>
    <n v="56"/>
  </r>
  <r>
    <x v="9"/>
    <n v="37"/>
    <n v="25"/>
    <n v="12"/>
    <n v="571"/>
    <n v="484"/>
    <n v="107"/>
    <n v="51"/>
    <n v="67"/>
  </r>
  <r>
    <x v="10"/>
    <n v="43"/>
    <n v="28"/>
    <n v="15"/>
    <n v="645"/>
    <n v="426"/>
    <n v="118"/>
    <n v="54"/>
    <n v="65"/>
  </r>
  <r>
    <x v="11"/>
    <n v="47"/>
    <n v="30"/>
    <n v="17"/>
    <n v="789"/>
    <n v="566"/>
    <n v="96"/>
    <n v="54"/>
    <n v="63"/>
  </r>
  <r>
    <x v="12"/>
    <n v="38"/>
    <n v="16"/>
    <n v="22"/>
    <n v="438"/>
    <n v="544"/>
    <n v="105"/>
    <n v="48"/>
    <n v="42"/>
  </r>
  <r>
    <x v="13"/>
    <n v="34"/>
    <n v="3"/>
    <n v="31"/>
    <n v="293"/>
    <n v="590"/>
    <n v="98"/>
    <n v="43"/>
    <n v="8"/>
  </r>
  <r>
    <x v="14"/>
    <n v="38"/>
    <n v="12"/>
    <n v="26"/>
    <n v="424"/>
    <n v="598"/>
    <n v="102"/>
    <n v="47"/>
    <n v="31"/>
  </r>
  <r>
    <x v="15"/>
    <n v="38"/>
    <n v="15"/>
    <n v="23"/>
    <n v="456"/>
    <n v="539"/>
    <n v="91"/>
    <n v="42"/>
    <n v="39"/>
  </r>
  <r>
    <x v="16"/>
    <n v="36"/>
    <n v="7"/>
    <n v="29"/>
    <n v="376"/>
    <n v="559"/>
    <n v="104"/>
    <n v="48"/>
    <n v="19"/>
  </r>
  <r>
    <x v="17"/>
    <m/>
    <m/>
    <m/>
    <m/>
    <m/>
    <m/>
    <m/>
    <m/>
  </r>
  <r>
    <x v="17"/>
    <m/>
    <m/>
    <m/>
    <m/>
    <m/>
    <m/>
    <m/>
    <m/>
  </r>
  <r>
    <x v="17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2"/>
    <x v="0"/>
    <n v="117"/>
    <n v="0.33050000000000002"/>
    <n v="0.32200000000000001"/>
    <n v="0.48720000000000002"/>
  </r>
  <r>
    <n v="3"/>
    <x v="1"/>
    <n v="59"/>
    <n v="0.16669999999999999"/>
    <n v="0.1215"/>
    <n v="0.42370000000000002"/>
  </r>
  <r>
    <n v="4"/>
    <x v="2"/>
    <n v="45"/>
    <n v="0.12709999999999999"/>
    <n v="0.435"/>
    <n v="0.5111"/>
  </r>
  <r>
    <n v="5"/>
    <x v="3"/>
    <n v="2"/>
    <n v="4.1700000000000001E-2"/>
    <n v="2.0799999999999999E-2"/>
    <n v="0.5"/>
  </r>
  <r>
    <n v="7"/>
    <x v="4"/>
    <n v="11"/>
    <n v="3.5900000000000001E-2"/>
    <n v="9.7999999999999997E-3"/>
    <n v="0.2727"/>
  </r>
  <r>
    <n v="12"/>
    <x v="5"/>
    <n v="167"/>
    <n v="0.4718"/>
    <n v="0.30509999999999998"/>
    <n v="0.503"/>
  </r>
  <r>
    <n v="13"/>
    <x v="6"/>
    <n v="30"/>
    <n v="8.4699999999999998E-2"/>
    <n v="7.0599999999999996E-2"/>
    <n v="0.5333"/>
  </r>
  <r>
    <n v="14"/>
    <x v="7"/>
    <n v="46"/>
    <n v="0.12989999999999999"/>
    <n v="7.0599999999999996E-2"/>
    <n v="0.39129999999999998"/>
  </r>
  <r>
    <n v="15"/>
    <x v="8"/>
    <n v="3"/>
    <n v="9.7999999999999997E-3"/>
    <n v="0"/>
    <n v="0"/>
  </r>
  <r>
    <n v="18"/>
    <x v="9"/>
    <n v="112"/>
    <n v="0.31640000000000001"/>
    <n v="0.21190000000000001"/>
    <n v="0.51790000000000003"/>
  </r>
  <r>
    <n v="21"/>
    <x v="10"/>
    <n v="17"/>
    <n v="5.5599999999999997E-2"/>
    <n v="1.9599999999999999E-2"/>
    <n v="0.47060000000000002"/>
  </r>
  <r>
    <n v="22"/>
    <x v="11"/>
    <n v="2"/>
    <n v="6.4999999999999997E-3"/>
    <n v="0"/>
    <n v="0"/>
  </r>
  <r>
    <n v="24"/>
    <x v="12"/>
    <n v="5"/>
    <n v="1.6299999999999999E-2"/>
    <n v="0"/>
    <n v="0.2"/>
  </r>
  <r>
    <n v="25"/>
    <x v="13"/>
    <n v="2"/>
    <n v="6.4999999999999997E-3"/>
    <n v="3.3E-3"/>
    <n v="0"/>
  </r>
  <r>
    <n v="26"/>
    <x v="14"/>
    <n v="4"/>
    <n v="1.1299999999999999E-2"/>
    <n v="2.2599999999999999E-2"/>
    <n v="0.5"/>
  </r>
  <r>
    <n v="30"/>
    <x v="15"/>
    <n v="8"/>
    <n v="2.6100000000000002E-2"/>
    <n v="1.3100000000000001E-2"/>
    <n v="0.625"/>
  </r>
  <r>
    <n v="31"/>
    <x v="16"/>
    <n v="6"/>
    <n v="1.9599999999999999E-2"/>
    <n v="6.4999999999999997E-3"/>
    <n v="0.5"/>
  </r>
  <r>
    <n v="36"/>
    <x v="17"/>
    <n v="6"/>
    <n v="1.9599999999999999E-2"/>
    <n v="6.4999999999999997E-3"/>
    <n v="0.33329999999999999"/>
  </r>
  <r>
    <n v="38"/>
    <x v="18"/>
    <n v="6"/>
    <n v="1.6899999999999998E-2"/>
    <n v="5.5999999999999999E-3"/>
    <n v="1"/>
  </r>
  <r>
    <n v="39"/>
    <x v="19"/>
    <n v="17"/>
    <n v="4.8000000000000001E-2"/>
    <n v="5.6500000000000002E-2"/>
    <n v="0.52939999999999998"/>
  </r>
  <r>
    <n v="40"/>
    <x v="20"/>
    <n v="1"/>
    <n v="3.3E-3"/>
    <n v="0"/>
    <n v="0"/>
  </r>
  <r>
    <n v="41"/>
    <x v="21"/>
    <n v="29"/>
    <n v="8.1900000000000001E-2"/>
    <n v="6.7799999999999999E-2"/>
    <n v="0.58620000000000005"/>
  </r>
  <r>
    <n v="42"/>
    <x v="22"/>
    <n v="10"/>
    <n v="2.8199999999999999E-2"/>
    <n v="1.1299999999999999E-2"/>
    <n v="0.5"/>
  </r>
  <r>
    <n v="43"/>
    <x v="23"/>
    <n v="12"/>
    <n v="3.39E-2"/>
    <n v="5.5999999999999999E-3"/>
    <n v="0.33329999999999999"/>
  </r>
  <r>
    <n v="44"/>
    <x v="24"/>
    <n v="1"/>
    <n v="3.3E-3"/>
    <n v="0"/>
    <n v="0"/>
  </r>
  <r>
    <n v="48"/>
    <x v="25"/>
    <n v="3"/>
    <n v="9.7999999999999997E-3"/>
    <n v="0"/>
    <n v="0.33329999999999999"/>
  </r>
  <r>
    <n v="51"/>
    <x v="26"/>
    <n v="2"/>
    <n v="6.4999999999999997E-3"/>
    <n v="0"/>
    <n v="0.5"/>
  </r>
  <r>
    <n v="54"/>
    <x v="27"/>
    <n v="7"/>
    <n v="1.9800000000000002E-2"/>
    <n v="2.8199999999999999E-2"/>
    <n v="0.1429"/>
  </r>
  <r>
    <n v="56"/>
    <x v="28"/>
    <n v="20"/>
    <n v="5.6500000000000002E-2"/>
    <n v="0.12429999999999999"/>
    <n v="0.55000000000000004"/>
  </r>
  <r>
    <n v="57"/>
    <x v="29"/>
    <n v="9"/>
    <n v="2.5399999999999999E-2"/>
    <n v="8.5000000000000006E-3"/>
    <n v="0.55559999999999998"/>
  </r>
  <r>
    <n v="58"/>
    <x v="30"/>
    <n v="118"/>
    <n v="0.33329999999999999"/>
    <n v="0.52539999999999998"/>
    <n v="0.52539999999999998"/>
  </r>
  <r>
    <n v="59"/>
    <x v="31"/>
    <n v="3"/>
    <n v="9.7999999999999997E-3"/>
    <n v="3.3E-3"/>
    <n v="0"/>
  </r>
  <r>
    <n v="60"/>
    <x v="32"/>
    <n v="1"/>
    <n v="3.3E-3"/>
    <n v="1.9599999999999999E-2"/>
    <n v="1"/>
  </r>
  <r>
    <n v="61"/>
    <x v="33"/>
    <n v="136"/>
    <n v="0.38419999999999999"/>
    <n v="0.32200000000000001"/>
    <n v="0.53680000000000005"/>
  </r>
  <r>
    <n v="62"/>
    <x v="34"/>
    <n v="11"/>
    <n v="3.5900000000000001E-2"/>
    <n v="2.29E-2"/>
    <n v="0.36359999999999998"/>
  </r>
  <r>
    <n v="64"/>
    <x v="35"/>
    <n v="6"/>
    <n v="1.6899999999999998E-2"/>
    <n v="5.5999999999999999E-3"/>
    <n v="0.66669999999999996"/>
  </r>
  <r>
    <n v="67"/>
    <x v="36"/>
    <n v="19"/>
    <n v="6.2100000000000002E-2"/>
    <n v="3.27E-2"/>
    <n v="0.36840000000000001"/>
  </r>
  <r>
    <n v="68"/>
    <x v="37"/>
    <n v="14"/>
    <n v="4.58E-2"/>
    <n v="1.6299999999999999E-2"/>
    <n v="0.42859999999999998"/>
  </r>
  <r>
    <n v="69"/>
    <x v="38"/>
    <n v="5"/>
    <n v="1.6299999999999999E-2"/>
    <n v="2.29E-2"/>
    <n v="0.6"/>
  </r>
  <r>
    <n v="72"/>
    <x v="39"/>
    <n v="4"/>
    <n v="1.3100000000000001E-2"/>
    <n v="6.4999999999999997E-3"/>
    <n v="0.75"/>
  </r>
  <r>
    <n v="76"/>
    <x v="40"/>
    <n v="45"/>
    <n v="0.12709999999999999"/>
    <n v="0.32769999999999999"/>
    <n v="0.57779999999999998"/>
  </r>
  <r>
    <n v="77"/>
    <x v="41"/>
    <n v="149"/>
    <n v="0.4209"/>
    <n v="0.2429"/>
    <n v="0.46310000000000001"/>
  </r>
  <r>
    <n v="79"/>
    <x v="42"/>
    <n v="116"/>
    <n v="0.32769999999999999"/>
    <n v="0.32200000000000001"/>
    <n v="0.56030000000000002"/>
  </r>
  <r>
    <n v="80"/>
    <x v="43"/>
    <n v="33"/>
    <n v="0.10780000000000001"/>
    <n v="0.3039"/>
    <n v="0.69699999999999995"/>
  </r>
  <r>
    <n v="81"/>
    <x v="44"/>
    <n v="13"/>
    <n v="3.6700000000000003E-2"/>
    <n v="1.1299999999999999E-2"/>
    <n v="0.3846"/>
  </r>
  <r>
    <n v="84"/>
    <x v="45"/>
    <n v="11"/>
    <n v="3.1099999999999999E-2"/>
    <n v="0.161"/>
    <n v="0.54549999999999998"/>
  </r>
  <r>
    <n v="85"/>
    <x v="46"/>
    <n v="9"/>
    <n v="2.9399999999999999E-2"/>
    <n v="1.3100000000000001E-2"/>
    <n v="0.1111"/>
  </r>
  <r>
    <n v="89"/>
    <x v="47"/>
    <n v="86"/>
    <n v="0.2429"/>
    <n v="0.1384"/>
    <n v="0.4884"/>
  </r>
  <r>
    <n v="98"/>
    <x v="48"/>
    <n v="4"/>
    <n v="1.3100000000000001E-2"/>
    <n v="0"/>
    <n v="0.5"/>
  </r>
  <r>
    <n v="104"/>
    <x v="49"/>
    <n v="64"/>
    <n v="0.18079999999999999"/>
    <n v="7.3400000000000007E-2"/>
    <n v="0.2969"/>
  </r>
  <r>
    <n v="106"/>
    <x v="50"/>
    <n v="18"/>
    <n v="5.0799999999999998E-2"/>
    <n v="1.6899999999999998E-2"/>
    <n v="0.22220000000000001"/>
  </r>
  <r>
    <n v="110"/>
    <x v="51"/>
    <n v="18"/>
    <n v="5.0799999999999998E-2"/>
    <n v="2.8199999999999999E-2"/>
    <n v="0.72219999999999995"/>
  </r>
  <r>
    <n v="111"/>
    <x v="52"/>
    <n v="39"/>
    <n v="0.11020000000000001"/>
    <n v="4.8000000000000001E-2"/>
    <n v="0.25640000000000002"/>
  </r>
  <r>
    <n v="112"/>
    <x v="53"/>
    <n v="63"/>
    <n v="0.17799999999999999"/>
    <n v="5.6500000000000002E-2"/>
    <n v="0.49209999999999998"/>
  </r>
  <r>
    <n v="113"/>
    <x v="54"/>
    <n v="9"/>
    <n v="2.5399999999999999E-2"/>
    <n v="8.5000000000000006E-3"/>
    <n v="0.66669999999999996"/>
  </r>
  <r>
    <n v="114"/>
    <x v="55"/>
    <n v="2"/>
    <n v="6.4999999999999997E-3"/>
    <n v="3.3E-3"/>
    <n v="0"/>
  </r>
  <r>
    <n v="117"/>
    <x v="56"/>
    <n v="4"/>
    <n v="1.1299999999999999E-2"/>
    <n v="0"/>
    <n v="0.25"/>
  </r>
  <r>
    <n v="119"/>
    <x v="57"/>
    <n v="4"/>
    <n v="1.1299999999999999E-2"/>
    <n v="2.8E-3"/>
    <n v="0.5"/>
  </r>
  <r>
    <n v="120"/>
    <x v="58"/>
    <n v="94"/>
    <n v="0.26550000000000001"/>
    <n v="0.21190000000000001"/>
    <n v="0.54259999999999997"/>
  </r>
  <r>
    <n v="126"/>
    <x v="59"/>
    <n v="82"/>
    <n v="0.2316"/>
    <n v="0.25140000000000001"/>
    <n v="0.58540000000000003"/>
  </r>
  <r>
    <n v="133"/>
    <x v="60"/>
    <n v="5"/>
    <n v="1.41E-2"/>
    <n v="3.1099999999999999E-2"/>
    <n v="0.8"/>
  </r>
  <r>
    <n v="134"/>
    <x v="61"/>
    <n v="64"/>
    <n v="0.18079999999999999"/>
    <n v="0.1893"/>
    <n v="0.3125"/>
  </r>
  <r>
    <n v="141"/>
    <x v="62"/>
    <n v="9"/>
    <n v="2.5399999999999999E-2"/>
    <n v="5.5999999999999999E-3"/>
    <n v="0.55559999999999998"/>
  </r>
  <r>
    <n v="142"/>
    <x v="63"/>
    <n v="65"/>
    <n v="0.18360000000000001"/>
    <n v="0.53949999999999998"/>
    <n v="0.46150000000000002"/>
  </r>
  <r>
    <n v="145"/>
    <x v="64"/>
    <n v="191"/>
    <n v="0.53949999999999998"/>
    <n v="0.37569999999999998"/>
    <n v="0.57589999999999997"/>
  </r>
  <r>
    <n v="147"/>
    <x v="65"/>
    <n v="26"/>
    <n v="7.3400000000000007E-2"/>
    <n v="0.1525"/>
    <n v="0.42309999999999998"/>
  </r>
  <r>
    <n v="150"/>
    <x v="66"/>
    <n v="141"/>
    <n v="0.39829999999999999"/>
    <n v="0.42370000000000002"/>
    <n v="0.53190000000000004"/>
  </r>
  <r>
    <n v="163"/>
    <x v="67"/>
    <n v="22"/>
    <n v="7.1900000000000006E-2"/>
    <n v="0.1176"/>
    <n v="0.72729999999999995"/>
  </r>
  <r>
    <n v="164"/>
    <x v="68"/>
    <n v="46"/>
    <n v="0.12989999999999999"/>
    <n v="0.34460000000000002"/>
    <n v="0.52170000000000005"/>
  </r>
  <r>
    <n v="201"/>
    <x v="69"/>
    <n v="4"/>
    <n v="1.1299999999999999E-2"/>
    <n v="2.8E-3"/>
    <n v="0.25"/>
  </r>
  <r>
    <n v="202"/>
    <x v="70"/>
    <n v="32"/>
    <n v="0.1046"/>
    <n v="2.29E-2"/>
    <n v="0.40629999999999999"/>
  </r>
  <r>
    <n v="203"/>
    <x v="71"/>
    <n v="5"/>
    <n v="1.6299999999999999E-2"/>
    <n v="1.9599999999999999E-2"/>
    <n v="0.2"/>
  </r>
  <r>
    <n v="222"/>
    <x v="72"/>
    <n v="43"/>
    <n v="0.1215"/>
    <n v="4.5199999999999997E-2"/>
    <n v="0.55810000000000004"/>
  </r>
  <r>
    <n v="223"/>
    <x v="73"/>
    <n v="22"/>
    <n v="6.2100000000000002E-2"/>
    <n v="5.3699999999999998E-2"/>
    <n v="0.5"/>
  </r>
  <r>
    <n v="235"/>
    <x v="74"/>
    <n v="18"/>
    <n v="5.0799999999999998E-2"/>
    <n v="2.8199999999999999E-2"/>
    <n v="0.27779999999999999"/>
  </r>
  <r>
    <n v="236"/>
    <x v="75"/>
    <n v="38"/>
    <n v="0.10730000000000001"/>
    <n v="0.19489999999999999"/>
    <n v="0.68420000000000003"/>
  </r>
  <r>
    <n v="240"/>
    <x v="76"/>
    <n v="4"/>
    <n v="1.1299999999999999E-2"/>
    <n v="1.1299999999999999E-2"/>
    <n v="1"/>
  </r>
  <r>
    <n v="245"/>
    <x v="77"/>
    <n v="2"/>
    <n v="6.4999999999999997E-3"/>
    <n v="6.4999999999999997E-3"/>
    <n v="0"/>
  </r>
  <r>
    <n v="246"/>
    <x v="78"/>
    <n v="1"/>
    <n v="2.0799999999999999E-2"/>
    <n v="2.0799999999999999E-2"/>
    <n v="1"/>
  </r>
  <r>
    <n v="266"/>
    <x v="79"/>
    <n v="58"/>
    <n v="0.1638"/>
    <n v="0.1215"/>
    <n v="0.39660000000000001"/>
  </r>
  <r>
    <n v="268"/>
    <x v="80"/>
    <n v="91"/>
    <n v="0.2571"/>
    <n v="0.2316"/>
    <n v="0.51649999999999996"/>
  </r>
  <r>
    <n v="360"/>
    <x v="81"/>
    <n v="60"/>
    <n v="0.16950000000000001"/>
    <n v="0.22600000000000001"/>
    <n v="0.38329999999999997"/>
  </r>
  <r>
    <n v="412"/>
    <x v="82"/>
    <n v="77"/>
    <n v="0.2175"/>
    <n v="0.45760000000000001"/>
    <n v="0.51949999999999996"/>
  </r>
  <r>
    <n v="421"/>
    <x v="83"/>
    <n v="1"/>
    <n v="3.3E-3"/>
    <n v="0"/>
    <n v="0"/>
  </r>
  <r>
    <n v="429"/>
    <x v="84"/>
    <n v="19"/>
    <n v="6.2100000000000002E-2"/>
    <n v="5.5599999999999997E-2"/>
    <n v="0.31580000000000003"/>
  </r>
  <r>
    <n v="432"/>
    <x v="85"/>
    <n v="4"/>
    <n v="1.1299999999999999E-2"/>
    <n v="2.8E-3"/>
    <n v="0.75"/>
  </r>
  <r>
    <n v="497"/>
    <x v="86"/>
    <n v="31"/>
    <n v="8.7599999999999997E-2"/>
    <n v="7.6300000000000007E-2"/>
    <n v="0.5484"/>
  </r>
  <r>
    <n v="498"/>
    <x v="87"/>
    <n v="89"/>
    <n v="0.25140000000000001"/>
    <n v="9.8900000000000002E-2"/>
    <n v="0.58430000000000004"/>
  </r>
  <r>
    <n v="516"/>
    <x v="88"/>
    <n v="38"/>
    <n v="0.10730000000000001"/>
    <n v="0.12989999999999999"/>
    <n v="0.34210000000000002"/>
  </r>
  <r>
    <n v="517"/>
    <x v="89"/>
    <n v="27"/>
    <n v="7.6300000000000007E-2"/>
    <n v="7.9100000000000004E-2"/>
    <n v="0.66669999999999996"/>
  </r>
  <r>
    <n v="518"/>
    <x v="90"/>
    <n v="2"/>
    <n v="6.4999999999999997E-3"/>
    <n v="0"/>
    <n v="1"/>
  </r>
  <r>
    <n v="523"/>
    <x v="91"/>
    <n v="61"/>
    <n v="0.17230000000000001"/>
    <n v="0.14119999999999999"/>
    <n v="0.47539999999999999"/>
  </r>
  <r>
    <n v="526"/>
    <x v="92"/>
    <n v="132"/>
    <n v="0.37290000000000001"/>
    <n v="0.24579999999999999"/>
    <n v="0.56820000000000004"/>
  </r>
  <r>
    <n v="777"/>
    <x v="93"/>
    <n v="9"/>
    <n v="2.9399999999999999E-2"/>
    <n v="5.5599999999999997E-2"/>
    <n v="0.44440000000000002"/>
  </r>
  <r>
    <n v="875"/>
    <x v="94"/>
    <n v="44"/>
    <n v="0.12429999999999999"/>
    <n v="0.10730000000000001"/>
    <n v="0.52270000000000005"/>
  </r>
  <r>
    <n v="876"/>
    <x v="95"/>
    <n v="100"/>
    <n v="0.28249999999999997"/>
    <n v="0.2712"/>
    <n v="0.51"/>
  </r>
  <r>
    <m/>
    <x v="96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s v="EDG"/>
    <x v="0"/>
    <n v="49"/>
    <n v="50"/>
    <n v="455"/>
    <n v="132"/>
    <n v="2.6939000000000002"/>
    <n v="3.8258000000000001"/>
    <n v="7770.7959000000001"/>
    <n v="38.5"/>
    <n v="49"/>
    <n v="7"/>
    <n v="0.69399999999999995"/>
    <n v="2"/>
  </r>
  <r>
    <x v="1"/>
    <s v="RW"/>
    <x v="1"/>
    <n v="34"/>
    <n v="47"/>
    <n v="131"/>
    <n v="107"/>
    <n v="3.1471"/>
    <n v="1.6636"/>
    <n v="9944.4706000000006"/>
    <n v="216"/>
    <n v="10"/>
    <n v="7"/>
    <n v="0.56399999999999995"/>
    <n v="0"/>
  </r>
  <r>
    <x v="2"/>
    <s v="FPX"/>
    <x v="2"/>
    <n v="55"/>
    <n v="165"/>
    <n v="415"/>
    <n v="116"/>
    <n v="2.1091000000000002"/>
    <n v="5"/>
    <n v="12210.909100000001"/>
    <n v="259.5"/>
    <n v="13.5"/>
    <n v="5"/>
    <n v="0.71450000000000002"/>
    <n v="5"/>
  </r>
  <r>
    <x v="3"/>
    <s v="TES"/>
    <x v="3"/>
    <n v="47"/>
    <n v="158"/>
    <n v="349"/>
    <n v="113"/>
    <n v="2.4043000000000001"/>
    <n v="4.4866999999999999"/>
    <n v="11114.2979"/>
    <n v="190.5"/>
    <n v="14.5"/>
    <n v="11.5"/>
    <n v="0.66149999999999998"/>
    <n v="8"/>
  </r>
  <r>
    <x v="4"/>
    <s v="JDG"/>
    <x v="2"/>
    <n v="2"/>
    <n v="4"/>
    <n v="4"/>
    <n v="8"/>
    <n v="4"/>
    <n v="1"/>
    <n v="9753.5"/>
    <n v="216"/>
    <n v="11"/>
    <n v="1"/>
    <n v="0.73"/>
    <n v="0"/>
  </r>
  <r>
    <x v="5"/>
    <s v="IG"/>
    <x v="2"/>
    <n v="40"/>
    <n v="109"/>
    <n v="283"/>
    <n v="87"/>
    <n v="2.1749999999999998"/>
    <n v="4.5057"/>
    <n v="11332.9"/>
    <n v="250"/>
    <n v="11.5"/>
    <n v="8.5"/>
    <n v="0.64949999999999997"/>
    <n v="5"/>
  </r>
  <r>
    <x v="6"/>
    <s v="EDG"/>
    <x v="1"/>
    <n v="49"/>
    <n v="101"/>
    <n v="296"/>
    <n v="93"/>
    <n v="1.8979999999999999"/>
    <n v="4.2687999999999997"/>
    <n v="12357.0816"/>
    <n v="263.5"/>
    <n v="8"/>
    <n v="8"/>
    <n v="0.56299999999999994"/>
    <n v="4"/>
  </r>
  <r>
    <x v="7"/>
    <s v="RNG"/>
    <x v="1"/>
    <n v="54"/>
    <n v="185"/>
    <n v="398"/>
    <n v="141"/>
    <n v="2.6111"/>
    <n v="4.1348000000000003"/>
    <n v="13135.963"/>
    <n v="257"/>
    <n v="12.5"/>
    <n v="6.5"/>
    <n v="0.64900000000000002"/>
    <n v="7"/>
  </r>
  <r>
    <x v="8"/>
    <s v="EDG"/>
    <x v="4"/>
    <n v="49"/>
    <n v="250"/>
    <n v="241"/>
    <n v="84"/>
    <n v="1.7142999999999999"/>
    <n v="5.8452000000000002"/>
    <n v="14838.1837"/>
    <n v="312"/>
    <n v="27.5"/>
    <n v="16.5"/>
    <n v="0.67749999999999999"/>
    <n v="11"/>
  </r>
  <r>
    <x v="9"/>
    <s v="EDG"/>
    <x v="2"/>
    <n v="49"/>
    <n v="196"/>
    <n v="292"/>
    <n v="90"/>
    <n v="1.8367"/>
    <n v="5.4222000000000001"/>
    <n v="13208.7755"/>
    <n v="279.5"/>
    <n v="12"/>
    <n v="6"/>
    <n v="0.68149999999999999"/>
    <n v="10"/>
  </r>
  <r>
    <x v="10"/>
    <s v="TT"/>
    <x v="2"/>
    <n v="33"/>
    <n v="72"/>
    <n v="171"/>
    <n v="89"/>
    <n v="2.6970000000000001"/>
    <n v="2.7303000000000002"/>
    <n v="11507.303"/>
    <n v="253"/>
    <n v="12"/>
    <n v="6"/>
    <n v="0.53900000000000003"/>
    <n v="2"/>
  </r>
  <r>
    <x v="11"/>
    <s v="JDG"/>
    <x v="1"/>
    <n v="37"/>
    <n v="101"/>
    <n v="232"/>
    <n v="87"/>
    <n v="2.3513999999999999"/>
    <n v="3.8275999999999999"/>
    <n v="12379.4054"/>
    <n v="251"/>
    <n v="13.5"/>
    <n v="5.5"/>
    <n v="0.56999999999999995"/>
    <n v="6"/>
  </r>
  <r>
    <x v="12"/>
    <s v="RNG"/>
    <x v="3"/>
    <n v="54"/>
    <n v="167"/>
    <n v="444"/>
    <n v="127"/>
    <n v="2.3519000000000001"/>
    <n v="4.8109999999999999"/>
    <n v="11136.3519"/>
    <n v="178.5"/>
    <n v="23"/>
    <n v="16.5"/>
    <n v="0.69399999999999995"/>
    <n v="12"/>
  </r>
  <r>
    <x v="13"/>
    <s v="V5"/>
    <x v="4"/>
    <n v="16"/>
    <n v="54"/>
    <n v="62"/>
    <n v="40"/>
    <n v="2.5"/>
    <n v="2.9"/>
    <n v="12083.4375"/>
    <n v="263"/>
    <n v="10"/>
    <n v="6"/>
    <n v="0.64900000000000002"/>
    <n v="0"/>
  </r>
  <r>
    <x v="14"/>
    <s v="LNG"/>
    <x v="2"/>
    <n v="37"/>
    <n v="95"/>
    <n v="177"/>
    <n v="91"/>
    <n v="2.4594999999999998"/>
    <n v="2.9889999999999999"/>
    <n v="11535.027"/>
    <n v="213"/>
    <n v="9"/>
    <n v="4.5"/>
    <n v="0.5625"/>
    <n v="4"/>
  </r>
  <r>
    <x v="15"/>
    <s v="V5"/>
    <x v="1"/>
    <n v="28"/>
    <n v="49"/>
    <n v="144"/>
    <n v="64"/>
    <n v="2.2856999999999998"/>
    <n v="3.0156000000000001"/>
    <n v="10852.0357"/>
    <n v="232"/>
    <n v="12"/>
    <n v="5"/>
    <n v="0.623"/>
    <n v="2"/>
  </r>
  <r>
    <x v="16"/>
    <s v="SN"/>
    <x v="3"/>
    <n v="43"/>
    <n v="119"/>
    <n v="310"/>
    <n v="106"/>
    <n v="2.4651000000000001"/>
    <n v="4.0472000000000001"/>
    <n v="10833.6744"/>
    <n v="189.5"/>
    <n v="20.5"/>
    <n v="16.5"/>
    <n v="0.6905"/>
    <n v="8"/>
  </r>
  <r>
    <x v="17"/>
    <s v="IG"/>
    <x v="0"/>
    <n v="12"/>
    <n v="11"/>
    <n v="105"/>
    <n v="36"/>
    <n v="3"/>
    <n v="3.2222"/>
    <n v="6791.5833000000002"/>
    <n v="34"/>
    <n v="43"/>
    <n v="9"/>
    <n v="0.68300000000000005"/>
    <n v="0"/>
  </r>
  <r>
    <x v="18"/>
    <s v="JDG"/>
    <x v="4"/>
    <n v="37"/>
    <n v="161"/>
    <n v="234"/>
    <n v="85"/>
    <n v="2.2972999999999999"/>
    <n v="4.6471"/>
    <n v="14202.3784"/>
    <n v="322.5"/>
    <n v="15.5"/>
    <n v="15"/>
    <n v="0.68"/>
    <n v="4"/>
  </r>
  <r>
    <x v="19"/>
    <s v="LGD"/>
    <x v="4"/>
    <n v="32"/>
    <n v="118"/>
    <n v="118"/>
    <n v="83"/>
    <n v="2.5937999999999999"/>
    <n v="2.8433999999999999"/>
    <n v="13258.125"/>
    <n v="288"/>
    <n v="14"/>
    <n v="12"/>
    <n v="0.63200000000000001"/>
    <n v="4"/>
  </r>
  <r>
    <x v="20"/>
    <s v="RNG"/>
    <x v="0"/>
    <n v="54"/>
    <n v="48"/>
    <n v="559"/>
    <n v="157"/>
    <n v="2.9074"/>
    <n v="3.8662000000000001"/>
    <n v="7875.7222000000002"/>
    <n v="41"/>
    <n v="54.5"/>
    <n v="13"/>
    <n v="0.6875"/>
    <n v="4"/>
  </r>
  <r>
    <x v="21"/>
    <s v="FPX"/>
    <x v="4"/>
    <n v="55"/>
    <n v="279"/>
    <n v="265"/>
    <n v="126"/>
    <n v="2.2909000000000002"/>
    <n v="4.3174999999999999"/>
    <n v="13505.0545"/>
    <n v="272.5"/>
    <n v="13.5"/>
    <n v="9"/>
    <n v="0.63200000000000001"/>
    <n v="11"/>
  </r>
  <r>
    <x v="22"/>
    <s v="FPX"/>
    <x v="0"/>
    <n v="55"/>
    <n v="41"/>
    <n v="509"/>
    <n v="159"/>
    <n v="2.8908999999999998"/>
    <n v="3.4590999999999998"/>
    <n v="7195.2909"/>
    <n v="40.5"/>
    <n v="46"/>
    <n v="8.5"/>
    <n v="0.64900000000000002"/>
    <n v="4"/>
  </r>
  <r>
    <x v="23"/>
    <s v="RW"/>
    <x v="0"/>
    <n v="13"/>
    <n v="10"/>
    <n v="68"/>
    <n v="64"/>
    <n v="4.9230999999999998"/>
    <n v="1.2188000000000001"/>
    <n v="7016.1538"/>
    <n v="60"/>
    <n v="44"/>
    <n v="10"/>
    <n v="0.65100000000000002"/>
    <n v="0"/>
  </r>
  <r>
    <x v="24"/>
    <s v="RW"/>
    <x v="4"/>
    <n v="17"/>
    <n v="41"/>
    <n v="53"/>
    <n v="41"/>
    <n v="2.4117999999999999"/>
    <n v="2.2927"/>
    <n v="12242.2353"/>
    <n v="285"/>
    <n v="18"/>
    <n v="13"/>
    <n v="0.59699999999999998"/>
    <n v="1"/>
  </r>
  <r>
    <x v="25"/>
    <s v="IG"/>
    <x v="4"/>
    <n v="16"/>
    <n v="67"/>
    <n v="70"/>
    <n v="34"/>
    <n v="2.125"/>
    <n v="4.0293999999999999"/>
    <n v="12644.625"/>
    <n v="279"/>
    <n v="10"/>
    <n v="10"/>
    <n v="0.58899999999999997"/>
    <n v="3"/>
  </r>
  <r>
    <x v="26"/>
    <s v="FPX"/>
    <x v="3"/>
    <n v="31"/>
    <n v="83"/>
    <n v="214"/>
    <n v="82"/>
    <n v="2.6452"/>
    <n v="3.6219999999999999"/>
    <n v="10283.870999999999"/>
    <n v="178"/>
    <n v="14.5"/>
    <n v="12.5"/>
    <n v="0.67300000000000004"/>
    <n v="8"/>
  </r>
  <r>
    <x v="27"/>
    <s v="JDG"/>
    <x v="0"/>
    <n v="37"/>
    <n v="33"/>
    <n v="349"/>
    <n v="138"/>
    <n v="3.7296999999999998"/>
    <n v="2.7681"/>
    <n v="7358.5405000000001"/>
    <n v="34"/>
    <n v="44.5"/>
    <n v="7.5"/>
    <n v="0.61950000000000005"/>
    <n v="3"/>
  </r>
  <r>
    <x v="28"/>
    <s v="V5"/>
    <x v="1"/>
    <n v="6"/>
    <n v="14"/>
    <n v="43"/>
    <n v="18"/>
    <n v="3"/>
    <n v="3.1667000000000001"/>
    <n v="9781"/>
    <n v="190"/>
    <n v="10"/>
    <n v="2"/>
    <n v="0.70099999999999996"/>
    <n v="1"/>
  </r>
  <r>
    <x v="29"/>
    <s v="ES"/>
    <x v="3"/>
    <n v="36"/>
    <n v="82"/>
    <n v="182"/>
    <n v="97"/>
    <n v="2.6943999999999999"/>
    <n v="2.7216"/>
    <n v="10241.25"/>
    <n v="188"/>
    <n v="12"/>
    <n v="13"/>
    <n v="0.68899999999999995"/>
    <n v="3"/>
  </r>
  <r>
    <x v="30"/>
    <s v="IG"/>
    <x v="1"/>
    <n v="40"/>
    <n v="110"/>
    <n v="204"/>
    <n v="120"/>
    <n v="3"/>
    <n v="2.6166999999999998"/>
    <n v="11368.725"/>
    <n v="248.5"/>
    <n v="8.5"/>
    <n v="5.5"/>
    <n v="0.48299999999999998"/>
    <n v="6"/>
  </r>
  <r>
    <x v="31"/>
    <s v="V5"/>
    <x v="2"/>
    <n v="38"/>
    <n v="110"/>
    <n v="192"/>
    <n v="105"/>
    <n v="2.7631999999999999"/>
    <n v="2.8761999999999999"/>
    <n v="11738.105299999999"/>
    <n v="253"/>
    <n v="9"/>
    <n v="6"/>
    <n v="0.65400000000000003"/>
    <n v="4"/>
  </r>
  <r>
    <x v="32"/>
    <s v="RW"/>
    <x v="3"/>
    <n v="34"/>
    <n v="93"/>
    <n v="124"/>
    <n v="116"/>
    <n v="3.4117999999999999"/>
    <n v="1.8707"/>
    <n v="10333.705900000001"/>
    <n v="187"/>
    <n v="13"/>
    <n v="11"/>
    <n v="0.72099999999999997"/>
    <n v="1"/>
  </r>
  <r>
    <x v="33"/>
    <s v="JDG"/>
    <x v="2"/>
    <n v="35"/>
    <n v="120"/>
    <n v="236"/>
    <n v="73"/>
    <n v="2.0857000000000001"/>
    <n v="4.8766999999999996"/>
    <n v="12667.742899999999"/>
    <n v="255.5"/>
    <n v="9.5"/>
    <n v="9"/>
    <n v="0.63949999999999996"/>
    <n v="6"/>
  </r>
  <r>
    <x v="34"/>
    <s v="RA"/>
    <x v="2"/>
    <n v="44"/>
    <n v="129"/>
    <n v="251"/>
    <n v="79"/>
    <n v="1.7955000000000001"/>
    <n v="4.8101000000000003"/>
    <n v="13186.136399999999"/>
    <n v="282"/>
    <n v="13"/>
    <n v="7"/>
    <n v="0.67400000000000004"/>
    <n v="4"/>
  </r>
  <r>
    <x v="35"/>
    <s v="RA"/>
    <x v="4"/>
    <n v="44"/>
    <n v="147"/>
    <n v="189"/>
    <n v="96"/>
    <n v="2.1818"/>
    <n v="3.5"/>
    <n v="14479.2273"/>
    <n v="322.5"/>
    <n v="10.5"/>
    <n v="15.5"/>
    <n v="0.57199999999999995"/>
    <n v="9"/>
  </r>
  <r>
    <x v="36"/>
    <s v="TTT"/>
    <x v="0"/>
    <n v="38"/>
    <n v="18"/>
    <n v="297"/>
    <n v="136"/>
    <n v="3.5789"/>
    <n v="2.3161999999999998"/>
    <n v="7083.7632000000003"/>
    <n v="38"/>
    <n v="51"/>
    <n v="7"/>
    <n v="0.69499999999999995"/>
    <n v="3"/>
  </r>
  <r>
    <x v="37"/>
    <s v="OMG"/>
    <x v="1"/>
    <n v="2"/>
    <n v="5"/>
    <n v="11"/>
    <n v="5"/>
    <n v="2.5"/>
    <n v="3.2"/>
    <n v="11803.5"/>
    <n v="235"/>
    <n v="16"/>
    <n v="10"/>
    <n v="0.57999999999999996"/>
    <n v="0"/>
  </r>
  <r>
    <x v="38"/>
    <s v="TES"/>
    <x v="4"/>
    <n v="47"/>
    <n v="233"/>
    <n v="296"/>
    <n v="126"/>
    <n v="2.6808999999999998"/>
    <n v="4.1984000000000004"/>
    <n v="14270.787200000001"/>
    <n v="281.5"/>
    <n v="13"/>
    <n v="14.5"/>
    <n v="0.67249999999999999"/>
    <n v="8"/>
  </r>
  <r>
    <x v="39"/>
    <s v="OM"/>
    <x v="1"/>
    <n v="6"/>
    <n v="8"/>
    <n v="12"/>
    <n v="31"/>
    <n v="5.1666999999999996"/>
    <n v="0.6452"/>
    <n v="9270.1666999999998"/>
    <n v="207"/>
    <n v="8"/>
    <n v="3"/>
    <n v="0.72599999999999998"/>
    <n v="0"/>
  </r>
  <r>
    <x v="40"/>
    <s v="TTC"/>
    <x v="2"/>
    <n v="5"/>
    <n v="4"/>
    <n v="13"/>
    <n v="15"/>
    <n v="3"/>
    <n v="1.1333"/>
    <n v="11732.8"/>
    <n v="266"/>
    <n v="14"/>
    <n v="12"/>
    <n v="0.58599999999999997"/>
    <n v="0"/>
  </r>
  <r>
    <x v="41"/>
    <s v="LNG"/>
    <x v="4"/>
    <n v="37"/>
    <n v="139"/>
    <n v="141"/>
    <n v="74"/>
    <n v="2"/>
    <n v="3.7837999999999998"/>
    <n v="13268.973"/>
    <n v="267.5"/>
    <n v="9.5"/>
    <n v="8"/>
    <n v="0.78800000000000003"/>
    <n v="2"/>
  </r>
  <r>
    <x v="42"/>
    <s v="BL"/>
    <x v="4"/>
    <n v="38"/>
    <n v="138"/>
    <n v="143"/>
    <n v="93"/>
    <n v="2.4474"/>
    <n v="3.0215000000000001"/>
    <n v="13500.894700000001"/>
    <n v="298"/>
    <n v="16"/>
    <n v="12"/>
    <n v="0.63200000000000001"/>
    <n v="3"/>
  </r>
  <r>
    <x v="43"/>
    <s v="TT"/>
    <x v="3"/>
    <n v="31"/>
    <n v="103"/>
    <n v="179"/>
    <n v="102"/>
    <n v="3.2902999999999998"/>
    <n v="2.7646999999999999"/>
    <n v="10950.032300000001"/>
    <n v="188"/>
    <n v="10"/>
    <n v="15"/>
    <n v="0.67200000000000004"/>
    <n v="0"/>
  </r>
  <r>
    <x v="44"/>
    <s v="TTC"/>
    <x v="1"/>
    <n v="38"/>
    <n v="80"/>
    <n v="176"/>
    <n v="112"/>
    <n v="2.9474"/>
    <n v="2.2856999999999998"/>
    <n v="11479.1842"/>
    <n v="240"/>
    <n v="14"/>
    <n v="4"/>
    <n v="0.59099999999999997"/>
    <n v="2"/>
  </r>
  <r>
    <x v="45"/>
    <s v="BLG"/>
    <x v="3"/>
    <n v="38"/>
    <n v="106"/>
    <n v="191"/>
    <n v="68"/>
    <n v="1.7895000000000001"/>
    <n v="4.3676000000000004"/>
    <n v="11334.131600000001"/>
    <n v="214"/>
    <n v="9"/>
    <n v="12"/>
    <n v="0.71299999999999997"/>
    <n v="4"/>
  </r>
  <r>
    <x v="46"/>
    <s v="BL"/>
    <x v="1"/>
    <n v="38"/>
    <n v="85"/>
    <n v="200"/>
    <n v="158"/>
    <n v="4.1578999999999997"/>
    <n v="1.8038000000000001"/>
    <n v="11447.9737"/>
    <n v="236"/>
    <n v="14"/>
    <n v="6"/>
    <n v="0.628"/>
    <n v="3"/>
  </r>
  <r>
    <x v="47"/>
    <s v="RAA"/>
    <x v="3"/>
    <n v="4"/>
    <n v="5"/>
    <n v="20"/>
    <n v="10"/>
    <n v="2.5"/>
    <n v="2.5"/>
    <n v="11311.5"/>
    <n v="216"/>
    <n v="18"/>
    <n v="12"/>
    <n v="0.65900000000000003"/>
    <n v="1"/>
  </r>
  <r>
    <x v="48"/>
    <s v="OMG"/>
    <x v="4"/>
    <n v="2"/>
    <n v="2"/>
    <n v="9"/>
    <n v="8"/>
    <n v="4"/>
    <n v="1.375"/>
    <n v="9330"/>
    <n v="211"/>
    <n v="10"/>
    <n v="7"/>
    <n v="0.67900000000000005"/>
    <n v="0"/>
  </r>
  <r>
    <x v="49"/>
    <s v="RNG"/>
    <x v="2"/>
    <n v="54"/>
    <n v="171"/>
    <n v="414"/>
    <n v="115"/>
    <n v="2.1295999999999999"/>
    <n v="5.0869999999999997"/>
    <n v="12957.2222"/>
    <n v="270"/>
    <n v="13"/>
    <n v="6"/>
    <n v="0.63900000000000001"/>
    <n v="5"/>
  </r>
  <r>
    <x v="50"/>
    <s v="LGD"/>
    <x v="0"/>
    <n v="25"/>
    <n v="19"/>
    <n v="177"/>
    <n v="95"/>
    <n v="3.8"/>
    <n v="2.0632000000000001"/>
    <n v="7082.08"/>
    <n v="36"/>
    <n v="49"/>
    <n v="11"/>
    <n v="0.64600000000000002"/>
    <n v="1"/>
  </r>
  <r>
    <x v="51"/>
    <s v="TE"/>
    <x v="1"/>
    <n v="47"/>
    <n v="155"/>
    <n v="294"/>
    <n v="120"/>
    <n v="2.5531999999999999"/>
    <n v="3.7416999999999998"/>
    <n v="12534.2979"/>
    <n v="252.5"/>
    <n v="11.5"/>
    <n v="6"/>
    <n v="0.57850000000000001"/>
    <n v="8"/>
  </r>
  <r>
    <x v="52"/>
    <s v="V5"/>
    <x v="3"/>
    <n v="38"/>
    <n v="120"/>
    <n v="224"/>
    <n v="105"/>
    <n v="2.7631999999999999"/>
    <n v="3.2761999999999998"/>
    <n v="10640.4211"/>
    <n v="185"/>
    <n v="13"/>
    <n v="11"/>
    <n v="0.73299999999999998"/>
    <n v="7"/>
  </r>
  <r>
    <x v="53"/>
    <s v="WEM"/>
    <x v="0"/>
    <n v="39"/>
    <n v="33"/>
    <n v="297"/>
    <n v="133"/>
    <n v="3.4102999999999999"/>
    <n v="2.4811999999999999"/>
    <n v="7242.3846000000003"/>
    <n v="35.5"/>
    <n v="41"/>
    <n v="11.5"/>
    <n v="0.59250000000000003"/>
    <n v="2"/>
  </r>
  <r>
    <x v="54"/>
    <s v="LNG"/>
    <x v="3"/>
    <n v="37"/>
    <n v="95"/>
    <n v="184"/>
    <n v="80"/>
    <n v="2.1621999999999999"/>
    <n v="3.4874999999999998"/>
    <n v="10319.162200000001"/>
    <n v="164"/>
    <n v="9.5"/>
    <n v="9.5"/>
    <n v="0.64500000000000002"/>
    <n v="3"/>
  </r>
  <r>
    <x v="55"/>
    <s v="LG"/>
    <x v="2"/>
    <n v="37"/>
    <n v="95"/>
    <n v="187"/>
    <n v="101"/>
    <n v="2.7296999999999998"/>
    <n v="2.7921"/>
    <n v="11467.081099999999"/>
    <n v="252"/>
    <n v="11"/>
    <n v="6"/>
    <n v="0.70699999999999996"/>
    <n v="3"/>
  </r>
  <r>
    <x v="56"/>
    <s v="SN"/>
    <x v="2"/>
    <n v="43"/>
    <n v="120"/>
    <n v="322"/>
    <n v="61"/>
    <n v="1.4186000000000001"/>
    <n v="7.2458999999999998"/>
    <n v="12223.3256"/>
    <n v="242.5"/>
    <n v="13"/>
    <n v="6"/>
    <n v="0.6885"/>
    <n v="4"/>
  </r>
  <r>
    <x v="57"/>
    <s v="WE"/>
    <x v="4"/>
    <n v="39"/>
    <n v="161"/>
    <n v="196"/>
    <n v="92"/>
    <n v="2.359"/>
    <n v="3.8803999999999998"/>
    <n v="13231.641"/>
    <n v="270.5"/>
    <n v="13.5"/>
    <n v="7"/>
    <n v="0.61299999999999999"/>
    <n v="6"/>
  </r>
  <r>
    <x v="58"/>
    <s v="SNh"/>
    <x v="4"/>
    <n v="43"/>
    <n v="240"/>
    <n v="216"/>
    <n v="56"/>
    <n v="1.3023"/>
    <n v="8.1428999999999991"/>
    <n v="14794.372100000001"/>
    <n v="308"/>
    <n v="16.5"/>
    <n v="12"/>
    <n v="0.6905"/>
    <n v="6"/>
  </r>
  <r>
    <x v="59"/>
    <s v="TES"/>
    <x v="0"/>
    <n v="47"/>
    <n v="36"/>
    <n v="470"/>
    <n v="115"/>
    <n v="2.4468000000000001"/>
    <n v="4.4000000000000004"/>
    <n v="7526.7021000000004"/>
    <n v="48"/>
    <n v="50"/>
    <n v="14.5"/>
    <n v="0.61850000000000005"/>
    <n v="1"/>
  </r>
  <r>
    <x v="60"/>
    <s v="LG"/>
    <x v="3"/>
    <n v="33"/>
    <n v="61"/>
    <n v="179"/>
    <n v="102"/>
    <n v="3.0909"/>
    <n v="2.3529"/>
    <n v="9864.0908999999992"/>
    <n v="179"/>
    <n v="11"/>
    <n v="12"/>
    <n v="0.67900000000000005"/>
    <n v="1"/>
  </r>
  <r>
    <x v="61"/>
    <s v="RAC"/>
    <x v="1"/>
    <n v="43"/>
    <n v="88"/>
    <n v="203"/>
    <n v="112"/>
    <n v="2.6046999999999998"/>
    <n v="2.5981999999999998"/>
    <n v="12057.3256"/>
    <n v="255.5"/>
    <n v="16"/>
    <n v="5"/>
    <n v="0.54100000000000004"/>
    <n v="3"/>
  </r>
  <r>
    <x v="62"/>
    <s v="BLG"/>
    <x v="0"/>
    <n v="17"/>
    <n v="7"/>
    <n v="137"/>
    <n v="54"/>
    <n v="3.1764999999999999"/>
    <n v="2.6667000000000001"/>
    <n v="7746.1175999999996"/>
    <n v="39"/>
    <n v="53"/>
    <n v="15"/>
    <n v="0.65100000000000002"/>
    <n v="1"/>
  </r>
  <r>
    <x v="63"/>
    <s v="RNG"/>
    <x v="4"/>
    <n v="54"/>
    <n v="302"/>
    <n v="286"/>
    <n v="98"/>
    <n v="1.8148"/>
    <n v="6"/>
    <n v="14964.2778"/>
    <n v="313"/>
    <n v="10"/>
    <n v="11.5"/>
    <n v="0.66300000000000003"/>
    <n v="5"/>
  </r>
  <r>
    <x v="64"/>
    <s v="TE"/>
    <x v="2"/>
    <n v="47"/>
    <n v="207"/>
    <n v="312"/>
    <n v="92"/>
    <n v="1.9574"/>
    <n v="5.6413000000000002"/>
    <n v="12943.5319"/>
    <n v="270"/>
    <n v="8.5"/>
    <n v="8"/>
    <n v="0.65100000000000002"/>
    <n v="4"/>
  </r>
  <r>
    <x v="65"/>
    <s v="IG"/>
    <x v="4"/>
    <n v="24"/>
    <n v="93"/>
    <n v="130"/>
    <n v="46"/>
    <n v="1.9167000000000001"/>
    <n v="4.8478000000000003"/>
    <n v="13025.5417"/>
    <n v="278.5"/>
    <n v="17.5"/>
    <n v="10.5"/>
    <n v="0.57599999999999996"/>
    <n v="2"/>
  </r>
  <r>
    <x v="66"/>
    <s v="WE"/>
    <x v="3"/>
    <n v="39"/>
    <n v="120"/>
    <n v="239"/>
    <n v="81"/>
    <n v="2.0769000000000002"/>
    <n v="4.4321000000000002"/>
    <n v="10739.5128"/>
    <n v="173"/>
    <n v="7.5"/>
    <n v="15.5"/>
    <n v="0.67149999999999999"/>
    <n v="9"/>
  </r>
  <r>
    <x v="67"/>
    <s v="RAH"/>
    <x v="0"/>
    <n v="44"/>
    <n v="44"/>
    <n v="324"/>
    <n v="114"/>
    <n v="2.5909"/>
    <n v="3.2281"/>
    <n v="7624.5909000000001"/>
    <n v="36"/>
    <n v="57"/>
    <n v="10.5"/>
    <n v="0.65049999999999997"/>
    <n v="2"/>
  </r>
  <r>
    <x v="68"/>
    <s v="LN"/>
    <x v="1"/>
    <n v="30"/>
    <n v="35"/>
    <n v="143"/>
    <n v="89"/>
    <n v="2.9666999999999999"/>
    <n v="2"/>
    <n v="10179.700000000001"/>
    <n v="191"/>
    <n v="11.5"/>
    <n v="4.5"/>
    <n v="0.59950000000000003"/>
    <n v="1"/>
  </r>
  <r>
    <x v="69"/>
    <s v="ES"/>
    <x v="4"/>
    <n v="36"/>
    <n v="121"/>
    <n v="140"/>
    <n v="111"/>
    <n v="3.0832999999999999"/>
    <n v="2.3513999999999999"/>
    <n v="12377.5833"/>
    <n v="273"/>
    <n v="12"/>
    <n v="11"/>
    <n v="0.625"/>
    <n v="0"/>
  </r>
  <r>
    <x v="70"/>
    <s v="WE"/>
    <x v="2"/>
    <n v="2"/>
    <n v="6"/>
    <n v="13"/>
    <n v="9"/>
    <n v="4.5"/>
    <n v="2.1111"/>
    <n v="11906.5"/>
    <n v="251"/>
    <n v="17"/>
    <n v="7"/>
    <n v="0.81499999999999995"/>
    <n v="0"/>
  </r>
  <r>
    <x v="71"/>
    <s v="V5"/>
    <x v="0"/>
    <n v="38"/>
    <n v="22"/>
    <n v="289"/>
    <n v="139"/>
    <n v="3.6579000000000002"/>
    <n v="2.2374000000000001"/>
    <n v="6832.9210999999996"/>
    <n v="33"/>
    <n v="43"/>
    <n v="10"/>
    <n v="0.64300000000000002"/>
    <n v="0"/>
  </r>
  <r>
    <x v="72"/>
    <s v="IG"/>
    <x v="0"/>
    <n v="27"/>
    <n v="15"/>
    <n v="224"/>
    <n v="69"/>
    <n v="2.5556000000000001"/>
    <n v="3.4638"/>
    <n v="6970.7037"/>
    <n v="34.5"/>
    <n v="51.5"/>
    <n v="10.5"/>
    <n v="0.64300000000000002"/>
    <n v="0"/>
  </r>
  <r>
    <x v="73"/>
    <s v="SN"/>
    <x v="1"/>
    <n v="43"/>
    <n v="140"/>
    <n v="247"/>
    <n v="82"/>
    <n v="1.907"/>
    <n v="4.7195"/>
    <n v="12538.0465"/>
    <n v="243.5"/>
    <n v="14.5"/>
    <n v="4.5"/>
    <n v="0.53500000000000003"/>
    <n v="6"/>
  </r>
  <r>
    <x v="74"/>
    <s v="ESS"/>
    <x v="0"/>
    <n v="36"/>
    <n v="37"/>
    <n v="213"/>
    <n v="153"/>
    <n v="4.25"/>
    <n v="1.6339999999999999"/>
    <n v="6871.0277999999998"/>
    <n v="39"/>
    <n v="54"/>
    <n v="11"/>
    <n v="0.624"/>
    <n v="3"/>
  </r>
  <r>
    <x v="75"/>
    <s v="LGD"/>
    <x v="1"/>
    <n v="33"/>
    <n v="57"/>
    <n v="149"/>
    <n v="91"/>
    <n v="2.7576000000000001"/>
    <n v="2.2637"/>
    <n v="11023.606100000001"/>
    <n v="233"/>
    <n v="10"/>
    <n v="6"/>
    <n v="0.57899999999999996"/>
    <n v="0"/>
  </r>
  <r>
    <x v="76"/>
    <s v="OMG"/>
    <x v="4"/>
    <n v="36"/>
    <n v="133"/>
    <n v="142"/>
    <n v="97"/>
    <n v="2.6943999999999999"/>
    <n v="2.8351000000000002"/>
    <n v="13068.6944"/>
    <n v="291"/>
    <n v="20"/>
    <n v="14"/>
    <n v="0.70899999999999996"/>
    <n v="2"/>
  </r>
  <r>
    <x v="77"/>
    <s v="EDG"/>
    <x v="3"/>
    <n v="49"/>
    <n v="111"/>
    <n v="385"/>
    <n v="90"/>
    <n v="1.8367"/>
    <n v="5.5110999999999999"/>
    <n v="10811.1837"/>
    <n v="183.5"/>
    <n v="15"/>
    <n v="14"/>
    <n v="0.71850000000000003"/>
    <n v="7"/>
  </r>
  <r>
    <x v="78"/>
    <s v="JDG"/>
    <x v="3"/>
    <n v="37"/>
    <n v="152"/>
    <n v="261"/>
    <n v="93"/>
    <n v="2.5135000000000001"/>
    <n v="4.4409000000000001"/>
    <n v="11879.973"/>
    <n v="214.5"/>
    <n v="14.5"/>
    <n v="14.5"/>
    <n v="0.73899999999999999"/>
    <n v="4"/>
  </r>
  <r>
    <x v="79"/>
    <s v="OM"/>
    <x v="3"/>
    <n v="38"/>
    <n v="86"/>
    <n v="190"/>
    <n v="98"/>
    <n v="2.5789"/>
    <n v="2.8163"/>
    <n v="10106.289500000001"/>
    <n v="186"/>
    <n v="12"/>
    <n v="11"/>
    <n v="0.72699999999999998"/>
    <n v="2"/>
  </r>
  <r>
    <x v="80"/>
    <s v="RW"/>
    <x v="2"/>
    <n v="34"/>
    <n v="54"/>
    <n v="150"/>
    <n v="113"/>
    <n v="3.3235000000000001"/>
    <n v="1.8052999999999999"/>
    <n v="10768.3529"/>
    <n v="241"/>
    <n v="12"/>
    <n v="6"/>
    <n v="0.6"/>
    <n v="1"/>
  </r>
  <r>
    <x v="81"/>
    <s v="RAL"/>
    <x v="3"/>
    <n v="40"/>
    <n v="126"/>
    <n v="201"/>
    <n v="145"/>
    <n v="3.625"/>
    <n v="2.2551999999999999"/>
    <n v="11913.7"/>
    <n v="218"/>
    <n v="14.5"/>
    <n v="15.5"/>
    <n v="0.59199999999999997"/>
    <n v="5"/>
  </r>
  <r>
    <x v="82"/>
    <s v="OMG"/>
    <x v="2"/>
    <n v="38"/>
    <n v="91"/>
    <n v="187"/>
    <n v="100"/>
    <n v="2.6316000000000002"/>
    <n v="2.78"/>
    <n v="11044.5"/>
    <n v="243"/>
    <n v="12"/>
    <n v="5"/>
    <n v="0.68300000000000005"/>
    <n v="0"/>
  </r>
  <r>
    <x v="83"/>
    <s v="LGD"/>
    <x v="1"/>
    <n v="9"/>
    <n v="30"/>
    <n v="33"/>
    <n v="33"/>
    <n v="3.6667000000000001"/>
    <n v="1.9091"/>
    <n v="11559.1111"/>
    <n v="234"/>
    <n v="11"/>
    <n v="6"/>
    <n v="0.57299999999999995"/>
    <n v="1"/>
  </r>
  <r>
    <x v="84"/>
    <s v="LG"/>
    <x v="3"/>
    <n v="4"/>
    <n v="5"/>
    <n v="17"/>
    <n v="10"/>
    <n v="2.5"/>
    <n v="2.2000000000000002"/>
    <n v="9887.75"/>
    <n v="189"/>
    <n v="7"/>
    <n v="9"/>
    <n v="0.57699999999999996"/>
    <n v="0"/>
  </r>
  <r>
    <x v="85"/>
    <s v="FP"/>
    <x v="1"/>
    <n v="55"/>
    <n v="151"/>
    <n v="329"/>
    <n v="162"/>
    <n v="2.9455"/>
    <n v="2.9630000000000001"/>
    <n v="11936.8909"/>
    <n v="240.5"/>
    <n v="10.5"/>
    <n v="7"/>
    <n v="0.61050000000000004"/>
    <n v="5"/>
  </r>
  <r>
    <x v="86"/>
    <s v="TTb"/>
    <x v="3"/>
    <n v="7"/>
    <n v="7"/>
    <n v="16"/>
    <n v="21"/>
    <n v="3"/>
    <n v="1.0952"/>
    <n v="9410.2857000000004"/>
    <n v="189"/>
    <n v="8"/>
    <n v="12"/>
    <n v="0.56699999999999995"/>
    <n v="0"/>
  </r>
  <r>
    <x v="87"/>
    <s v="ESz"/>
    <x v="1"/>
    <n v="36"/>
    <n v="64"/>
    <n v="149"/>
    <n v="98"/>
    <n v="2.7222"/>
    <n v="2.1735000000000002"/>
    <n v="10830.5833"/>
    <n v="234"/>
    <n v="12"/>
    <n v="5"/>
    <n v="0.56499999999999995"/>
    <n v="0"/>
  </r>
  <r>
    <x v="88"/>
    <s v="LNG"/>
    <x v="0"/>
    <n v="37"/>
    <n v="17"/>
    <n v="264"/>
    <n v="94"/>
    <n v="2.5405000000000002"/>
    <n v="2.9893999999999998"/>
    <n v="6830.8648999999996"/>
    <n v="30"/>
    <n v="52.5"/>
    <n v="10"/>
    <n v="0.73699999999999999"/>
    <n v="3"/>
  </r>
  <r>
    <x v="89"/>
    <s v="OMG"/>
    <x v="0"/>
    <n v="38"/>
    <n v="23"/>
    <n v="260"/>
    <n v="140"/>
    <n v="3.6842000000000001"/>
    <n v="2.0213999999999999"/>
    <n v="6818.2367999999997"/>
    <n v="34"/>
    <n v="43"/>
    <n v="8"/>
    <n v="0.71499999999999997"/>
    <n v="2"/>
  </r>
  <r>
    <x v="90"/>
    <s v="LG"/>
    <x v="0"/>
    <n v="12"/>
    <n v="7"/>
    <n v="66"/>
    <n v="32"/>
    <n v="2.6667000000000001"/>
    <n v="2.2812999999999999"/>
    <n v="6911.5"/>
    <n v="44"/>
    <n v="47"/>
    <n v="10"/>
    <n v="0.63800000000000001"/>
    <n v="1"/>
  </r>
  <r>
    <x v="91"/>
    <s v="BL"/>
    <x v="2"/>
    <n v="38"/>
    <n v="93"/>
    <n v="218"/>
    <n v="76"/>
    <n v="2"/>
    <n v="4.0921000000000003"/>
    <n v="12092.9737"/>
    <n v="259"/>
    <n v="13"/>
    <n v="5"/>
    <n v="0.70399999999999996"/>
    <n v="5"/>
  </r>
  <r>
    <x v="92"/>
    <s v="TT"/>
    <x v="4"/>
    <n v="38"/>
    <n v="140"/>
    <n v="158"/>
    <n v="123"/>
    <n v="3.2368000000000001"/>
    <n v="2.4228000000000001"/>
    <n v="13401.5263"/>
    <n v="296"/>
    <n v="14"/>
    <n v="13"/>
    <n v="0.70099999999999996"/>
    <n v="5"/>
  </r>
  <r>
    <x v="93"/>
    <s v="WES"/>
    <x v="2"/>
    <n v="37"/>
    <n v="95"/>
    <n v="213"/>
    <n v="81"/>
    <n v="2.1892"/>
    <n v="3.8025000000000002"/>
    <n v="11708.459500000001"/>
    <n v="254"/>
    <n v="14"/>
    <n v="7"/>
    <n v="0.53449999999999998"/>
    <n v="2"/>
  </r>
  <r>
    <x v="94"/>
    <s v="IG"/>
    <x v="3"/>
    <n v="40"/>
    <n v="170"/>
    <n v="236"/>
    <n v="98"/>
    <n v="2.4500000000000002"/>
    <n v="4.1429"/>
    <n v="10774.15"/>
    <n v="186.5"/>
    <n v="11"/>
    <n v="12"/>
    <n v="0.72350000000000003"/>
    <n v="7"/>
  </r>
  <r>
    <x v="95"/>
    <s v="OM"/>
    <x v="1"/>
    <n v="30"/>
    <n v="49"/>
    <n v="154"/>
    <n v="91"/>
    <n v="3.0333000000000001"/>
    <n v="2.2307999999999999"/>
    <n v="11242.466700000001"/>
    <n v="234"/>
    <n v="12"/>
    <n v="5"/>
    <n v="0.58599999999999997"/>
    <n v="4"/>
  </r>
  <r>
    <x v="96"/>
    <s v="ESi"/>
    <x v="2"/>
    <n v="32"/>
    <n v="68"/>
    <n v="179"/>
    <n v="90"/>
    <n v="2.8125"/>
    <n v="2.7444000000000002"/>
    <n v="11219.468800000001"/>
    <n v="251"/>
    <n v="13"/>
    <n v="6"/>
    <n v="0.69499999999999995"/>
    <n v="1"/>
  </r>
  <r>
    <x v="97"/>
    <s v="ES"/>
    <x v="2"/>
    <n v="4"/>
    <n v="4"/>
    <n v="6"/>
    <n v="10"/>
    <n v="2.5"/>
    <n v="1"/>
    <n v="10684.25"/>
    <n v="258"/>
    <n v="13"/>
    <n v="5"/>
    <n v="0.33"/>
    <n v="0"/>
  </r>
  <r>
    <x v="98"/>
    <s v="V5"/>
    <x v="1"/>
    <n v="1"/>
    <n v="3"/>
    <n v="6"/>
    <n v="6"/>
    <n v="6"/>
    <n v="1.5"/>
    <n v="12587"/>
    <n v="248"/>
    <n v="15"/>
    <n v="4"/>
    <n v="0.6"/>
    <n v="0"/>
  </r>
  <r>
    <x v="99"/>
    <s v="FP"/>
    <x v="3"/>
    <n v="10"/>
    <n v="68"/>
    <n v="62"/>
    <n v="24"/>
    <n v="2.4"/>
    <n v="5.4166999999999996"/>
    <n v="12994.6"/>
    <n v="218"/>
    <n v="6"/>
    <n v="10"/>
    <n v="0.68"/>
    <n v="1"/>
  </r>
  <r>
    <x v="100"/>
    <s v="RWk"/>
    <x v="4"/>
    <n v="5"/>
    <n v="17"/>
    <n v="30"/>
    <n v="19"/>
    <n v="3.8"/>
    <n v="2.4737"/>
    <n v="13922.4"/>
    <n v="284"/>
    <n v="12"/>
    <n v="10"/>
    <n v="0.82599999999999996"/>
    <n v="0"/>
  </r>
  <r>
    <x v="101"/>
    <s v="SNO"/>
    <x v="0"/>
    <n v="43"/>
    <n v="26"/>
    <n v="382"/>
    <n v="121"/>
    <n v="2.8140000000000001"/>
    <n v="3.3719000000000001"/>
    <n v="7251.6046999999999"/>
    <n v="33.5"/>
    <n v="48"/>
    <n v="9.5"/>
    <n v="0.63449999999999995"/>
    <n v="3"/>
  </r>
  <r>
    <x v="102"/>
    <s v="WE"/>
    <x v="1"/>
    <n v="39"/>
    <n v="102"/>
    <n v="219"/>
    <n v="76"/>
    <n v="1.9487000000000001"/>
    <n v="4.2237"/>
    <n v="11724.0769"/>
    <n v="237.5"/>
    <n v="12"/>
    <n v="5"/>
    <n v="0.49099999999999999"/>
    <n v="2"/>
  </r>
  <r>
    <x v="103"/>
    <s v="BL"/>
    <x v="0"/>
    <n v="21"/>
    <n v="9"/>
    <n v="130"/>
    <n v="95"/>
    <n v="4.5237999999999996"/>
    <n v="1.4632000000000001"/>
    <n v="6504.5713999999998"/>
    <n v="31"/>
    <n v="48"/>
    <n v="6"/>
    <n v="0.63100000000000001"/>
    <n v="0"/>
  </r>
  <r>
    <x v="104"/>
    <s v="FP"/>
    <x v="3"/>
    <n v="14"/>
    <n v="48"/>
    <n v="117"/>
    <n v="39"/>
    <n v="2.7856999999999998"/>
    <n v="4.2308000000000003"/>
    <n v="10824.7857"/>
    <n v="191"/>
    <n v="8"/>
    <n v="8"/>
    <n v="0.73499999999999999"/>
    <n v="2"/>
  </r>
  <r>
    <x v="105"/>
    <s v="RWk"/>
    <x v="0"/>
    <n v="16"/>
    <n v="9"/>
    <n v="80"/>
    <n v="65"/>
    <n v="4.0625"/>
    <n v="1.3692"/>
    <n v="6556.75"/>
    <n v="30"/>
    <n v="48"/>
    <n v="6"/>
    <n v="0.65300000000000002"/>
    <n v="0"/>
  </r>
  <r>
    <x v="106"/>
    <s v="RW"/>
    <x v="4"/>
    <n v="10"/>
    <n v="20"/>
    <n v="33"/>
    <n v="29"/>
    <n v="2.9"/>
    <n v="1.8275999999999999"/>
    <n v="10367.4"/>
    <n v="238"/>
    <n v="14"/>
    <n v="8"/>
    <n v="0.65900000000000003"/>
    <n v="0"/>
  </r>
  <r>
    <x v="107"/>
    <s v="RW"/>
    <x v="0"/>
    <n v="7"/>
    <n v="2"/>
    <n v="28"/>
    <n v="36"/>
    <n v="5.1429"/>
    <n v="0.83330000000000004"/>
    <n v="5419.8571000000002"/>
    <n v="34"/>
    <n v="33"/>
    <n v="7"/>
    <n v="0.69499999999999995"/>
    <n v="0"/>
  </r>
  <r>
    <x v="108"/>
    <s v="V5"/>
    <x v="4"/>
    <n v="20"/>
    <n v="72"/>
    <n v="74"/>
    <n v="48"/>
    <n v="2.4"/>
    <n v="3.0417000000000001"/>
    <n v="12358.65"/>
    <n v="275"/>
    <n v="14"/>
    <n v="10"/>
    <n v="0.52800000000000002"/>
    <n v="1"/>
  </r>
  <r>
    <x v="109"/>
    <s v="LN"/>
    <x v="1"/>
    <n v="7"/>
    <n v="11"/>
    <n v="36"/>
    <n v="21"/>
    <n v="3"/>
    <n v="2.2381000000000002"/>
    <n v="11668.571400000001"/>
    <n v="254"/>
    <n v="11"/>
    <n v="7"/>
    <n v="0.67900000000000005"/>
    <n v="0"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  <r>
    <x v="110"/>
    <m/>
    <x v="5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44D61-7AE2-42BB-8AA3-1DF9ED79B482}" name="数据透视表5" cacheId="1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 chartFormat="7">
  <location ref="AE3:AG20" firstHeaderRow="0" firstDataRow="1" firstDataCol="1"/>
  <pivotFields count="9">
    <pivotField axis="axisRow" showAll="0">
      <items count="19">
        <item x="12"/>
        <item x="0"/>
        <item x="16"/>
        <item x="4"/>
        <item x="1"/>
        <item x="9"/>
        <item x="2"/>
        <item x="6"/>
        <item x="3"/>
        <item x="7"/>
        <item x="5"/>
        <item x="13"/>
        <item x="10"/>
        <item x="11"/>
        <item x="14"/>
        <item x="15"/>
        <item x="8"/>
        <item h="1" x="1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dataFields count="2">
    <dataField name="求和项:出场次数" fld="1" baseField="0" baseItem="0"/>
    <dataField name="求和项:胜率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74909-CDAF-48B2-915C-E0E976A6617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N2:Q20" firstHeaderRow="0" firstDataRow="1" firstDataCol="1"/>
  <pivotFields count="9">
    <pivotField axis="axisRow" showAll="0" sortType="descending">
      <items count="18">
        <item x="8"/>
        <item x="15"/>
        <item x="14"/>
        <item x="11"/>
        <item x="10"/>
        <item x="13"/>
        <item x="5"/>
        <item x="7"/>
        <item x="3"/>
        <item x="6"/>
        <item x="2"/>
        <item x="9"/>
        <item x="1"/>
        <item x="4"/>
        <item x="16"/>
        <item x="0"/>
        <item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>
      <items count="16">
        <item x="12"/>
        <item x="14"/>
        <item x="2"/>
        <item x="13"/>
        <item x="5"/>
        <item x="11"/>
        <item x="7"/>
        <item x="1"/>
        <item x="6"/>
        <item x="8"/>
        <item x="9"/>
        <item x="10"/>
        <item x="0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18">
    <i>
      <x v="15"/>
    </i>
    <i>
      <x v="6"/>
    </i>
    <i>
      <x v="13"/>
    </i>
    <i>
      <x v="11"/>
    </i>
    <i>
      <x v="4"/>
    </i>
    <i>
      <x v="3"/>
    </i>
    <i>
      <x v="12"/>
    </i>
    <i>
      <x/>
    </i>
    <i>
      <x v="7"/>
    </i>
    <i>
      <x v="16"/>
    </i>
    <i>
      <x v="9"/>
    </i>
    <i>
      <x v="1"/>
    </i>
    <i>
      <x v="2"/>
    </i>
    <i>
      <x v="10"/>
    </i>
    <i>
      <x v="8"/>
    </i>
    <i>
      <x v="1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胜场 " fld="2" baseField="0" baseItem="7"/>
    <dataField name="败场 " fld="3" baseField="0" baseItem="7"/>
    <dataField name="胜率 " fld="8" baseField="0" baseItem="7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5F00F-FBF8-4B31-B3ED-E4D2EB254C15}" name="数据透视表8" cacheId="3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 chartFormat="26">
  <location ref="R40:S50" firstHeaderRow="1" firstDataRow="1" firstDataCol="1"/>
  <pivotFields count="15">
    <pivotField axis="axisRow" showAll="0" measureFilter="1" sortType="descending">
      <items count="112">
        <item x="42"/>
        <item x="46"/>
        <item x="103"/>
        <item x="62"/>
        <item x="45"/>
        <item x="91"/>
        <item x="6"/>
        <item x="77"/>
        <item x="0"/>
        <item x="9"/>
        <item x="8"/>
        <item x="29"/>
        <item x="97"/>
        <item x="96"/>
        <item x="69"/>
        <item x="74"/>
        <item x="87"/>
        <item x="104"/>
        <item x="99"/>
        <item x="22"/>
        <item x="2"/>
        <item x="21"/>
        <item x="85"/>
        <item x="26"/>
        <item x="17"/>
        <item x="72"/>
        <item x="25"/>
        <item x="5"/>
        <item x="30"/>
        <item x="65"/>
        <item x="94"/>
        <item x="78"/>
        <item x="18"/>
        <item x="27"/>
        <item x="4"/>
        <item x="33"/>
        <item x="11"/>
        <item x="50"/>
        <item x="75"/>
        <item x="84"/>
        <item x="83"/>
        <item x="19"/>
        <item x="60"/>
        <item x="90"/>
        <item x="55"/>
        <item x="109"/>
        <item x="14"/>
        <item x="88"/>
        <item x="41"/>
        <item x="68"/>
        <item x="54"/>
        <item x="79"/>
        <item x="39"/>
        <item x="37"/>
        <item x="89"/>
        <item x="76"/>
        <item x="48"/>
        <item x="95"/>
        <item x="82"/>
        <item x="47"/>
        <item x="61"/>
        <item x="34"/>
        <item x="67"/>
        <item x="35"/>
        <item x="81"/>
        <item x="49"/>
        <item x="63"/>
        <item x="20"/>
        <item x="12"/>
        <item x="7"/>
        <item x="24"/>
        <item x="80"/>
        <item x="32"/>
        <item x="105"/>
        <item x="100"/>
        <item x="106"/>
        <item x="23"/>
        <item x="107"/>
        <item x="1"/>
        <item x="56"/>
        <item x="73"/>
        <item x="58"/>
        <item x="101"/>
        <item x="16"/>
        <item x="51"/>
        <item x="38"/>
        <item x="3"/>
        <item x="64"/>
        <item x="59"/>
        <item x="86"/>
        <item x="40"/>
        <item x="44"/>
        <item x="92"/>
        <item x="36"/>
        <item x="10"/>
        <item x="43"/>
        <item x="28"/>
        <item x="98"/>
        <item x="15"/>
        <item x="31"/>
        <item x="71"/>
        <item x="108"/>
        <item x="52"/>
        <item x="13"/>
        <item x="66"/>
        <item x="102"/>
        <item x="57"/>
        <item x="53"/>
        <item x="93"/>
        <item x="70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 v="74"/>
    </i>
    <i>
      <x v="109"/>
    </i>
    <i>
      <x v="48"/>
    </i>
    <i>
      <x v="31"/>
    </i>
    <i>
      <x v="47"/>
    </i>
    <i>
      <x v="17"/>
    </i>
    <i>
      <x v="102"/>
    </i>
    <i>
      <x v="34"/>
    </i>
    <i>
      <x v="51"/>
    </i>
    <i>
      <x v="52"/>
    </i>
  </rowItems>
  <colItems count="1">
    <i/>
  </colItems>
  <dataFields count="1">
    <dataField name="求和项:参团率" fld="13" baseField="0" baseItem="74" numFmtId="9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CE4B-1672-4E80-A80F-84F8A6AC1D08}" name="数据透视表6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5">
  <location ref="V13:W22" firstHeaderRow="1" firstDataRow="1" firstDataCol="1" rowPageCount="1" colPageCount="1"/>
  <pivotFields count="15">
    <pivotField axis="axisRow" showAll="0" measureFilter="1" sortType="ascending">
      <items count="112">
        <item x="110"/>
        <item x="70"/>
        <item x="93"/>
        <item x="53"/>
        <item x="57"/>
        <item x="102"/>
        <item x="66"/>
        <item x="13"/>
        <item x="52"/>
        <item x="108"/>
        <item x="71"/>
        <item x="31"/>
        <item x="15"/>
        <item x="98"/>
        <item x="28"/>
        <item x="43"/>
        <item x="10"/>
        <item x="36"/>
        <item x="92"/>
        <item x="44"/>
        <item x="40"/>
        <item x="86"/>
        <item x="59"/>
        <item x="64"/>
        <item x="3"/>
        <item x="38"/>
        <item x="51"/>
        <item x="16"/>
        <item x="101"/>
        <item x="58"/>
        <item x="73"/>
        <item x="56"/>
        <item x="1"/>
        <item x="107"/>
        <item x="23"/>
        <item x="106"/>
        <item x="100"/>
        <item x="105"/>
        <item x="32"/>
        <item x="80"/>
        <item x="24"/>
        <item x="7"/>
        <item x="12"/>
        <item x="20"/>
        <item x="63"/>
        <item x="49"/>
        <item x="81"/>
        <item x="35"/>
        <item x="67"/>
        <item x="34"/>
        <item x="61"/>
        <item x="47"/>
        <item x="82"/>
        <item x="95"/>
        <item x="48"/>
        <item x="76"/>
        <item x="89"/>
        <item x="37"/>
        <item x="39"/>
        <item x="79"/>
        <item x="54"/>
        <item x="68"/>
        <item x="41"/>
        <item x="88"/>
        <item x="14"/>
        <item x="109"/>
        <item x="55"/>
        <item x="90"/>
        <item x="60"/>
        <item x="19"/>
        <item x="83"/>
        <item x="84"/>
        <item x="75"/>
        <item x="50"/>
        <item x="11"/>
        <item x="33"/>
        <item x="4"/>
        <item x="27"/>
        <item x="18"/>
        <item x="78"/>
        <item x="94"/>
        <item x="65"/>
        <item x="30"/>
        <item x="5"/>
        <item x="25"/>
        <item x="72"/>
        <item x="17"/>
        <item x="26"/>
        <item x="85"/>
        <item x="21"/>
        <item x="2"/>
        <item x="22"/>
        <item x="99"/>
        <item x="104"/>
        <item x="87"/>
        <item x="74"/>
        <item x="69"/>
        <item x="96"/>
        <item x="97"/>
        <item x="29"/>
        <item x="8"/>
        <item x="9"/>
        <item x="0"/>
        <item x="77"/>
        <item x="6"/>
        <item x="91"/>
        <item x="45"/>
        <item x="62"/>
        <item x="103"/>
        <item x="46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ame="位置选取" axis="axisPage" multipleItemSelectionAllowed="1" showAll="0">
      <items count="7">
        <item x="4"/>
        <item h="1" x="3"/>
        <item h="1" x="0"/>
        <item h="1" x="1"/>
        <item h="1" x="2"/>
        <item h="1"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 v="47"/>
    </i>
    <i>
      <x v="4"/>
    </i>
    <i>
      <x v="78"/>
    </i>
    <i>
      <x v="25"/>
    </i>
    <i>
      <x v="29"/>
    </i>
    <i>
      <x v="100"/>
    </i>
    <i>
      <x v="89"/>
    </i>
    <i>
      <x v="44"/>
    </i>
    <i t="grand">
      <x/>
    </i>
  </rowItems>
  <colItems count="1">
    <i/>
  </colItems>
  <pageFields count="1">
    <pageField fld="2" hier="-1"/>
  </pageFields>
  <dataFields count="1">
    <dataField name="求和项:总击杀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B1981-10DD-48EF-92BE-F69B3D819F54}" name="数据透视表4" cacheId="3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 chartFormat="4">
  <location ref="R13:S23" firstHeaderRow="1" firstDataRow="1" firstDataCol="1"/>
  <pivotFields count="15">
    <pivotField axis="axisRow" showAll="0" measureFilter="1" sortType="ascending">
      <items count="112">
        <item x="42"/>
        <item x="46"/>
        <item x="103"/>
        <item x="62"/>
        <item x="45"/>
        <item x="91"/>
        <item x="6"/>
        <item x="77"/>
        <item x="0"/>
        <item x="9"/>
        <item x="8"/>
        <item x="29"/>
        <item x="97"/>
        <item x="96"/>
        <item x="69"/>
        <item x="74"/>
        <item x="87"/>
        <item x="104"/>
        <item x="99"/>
        <item x="22"/>
        <item x="2"/>
        <item x="21"/>
        <item x="85"/>
        <item x="26"/>
        <item x="17"/>
        <item x="72"/>
        <item x="25"/>
        <item x="5"/>
        <item x="30"/>
        <item x="65"/>
        <item x="94"/>
        <item x="78"/>
        <item x="18"/>
        <item x="27"/>
        <item x="4"/>
        <item x="33"/>
        <item x="11"/>
        <item x="50"/>
        <item x="75"/>
        <item x="84"/>
        <item x="83"/>
        <item x="19"/>
        <item x="60"/>
        <item x="90"/>
        <item x="55"/>
        <item x="109"/>
        <item x="14"/>
        <item x="88"/>
        <item x="41"/>
        <item x="68"/>
        <item x="54"/>
        <item x="79"/>
        <item x="39"/>
        <item x="37"/>
        <item x="89"/>
        <item x="76"/>
        <item x="48"/>
        <item x="95"/>
        <item x="82"/>
        <item x="47"/>
        <item x="61"/>
        <item x="34"/>
        <item x="67"/>
        <item x="35"/>
        <item x="81"/>
        <item x="49"/>
        <item x="63"/>
        <item x="20"/>
        <item x="12"/>
        <item x="7"/>
        <item x="24"/>
        <item x="80"/>
        <item x="32"/>
        <item x="105"/>
        <item x="100"/>
        <item x="106"/>
        <item x="23"/>
        <item x="107"/>
        <item x="1"/>
        <item x="56"/>
        <item x="73"/>
        <item x="58"/>
        <item x="101"/>
        <item x="16"/>
        <item x="51"/>
        <item x="38"/>
        <item x="3"/>
        <item x="64"/>
        <item x="59"/>
        <item x="86"/>
        <item x="40"/>
        <item x="44"/>
        <item x="92"/>
        <item x="36"/>
        <item x="10"/>
        <item x="43"/>
        <item x="28"/>
        <item x="98"/>
        <item x="15"/>
        <item x="31"/>
        <item x="71"/>
        <item x="108"/>
        <item x="52"/>
        <item x="13"/>
        <item x="66"/>
        <item x="102"/>
        <item x="57"/>
        <item x="53"/>
        <item x="93"/>
        <item x="70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30"/>
    </i>
    <i>
      <x v="65"/>
    </i>
    <i>
      <x v="69"/>
    </i>
    <i>
      <x v="9"/>
    </i>
    <i>
      <x v="87"/>
    </i>
    <i>
      <x v="85"/>
    </i>
    <i>
      <x v="81"/>
    </i>
    <i>
      <x v="10"/>
    </i>
    <i>
      <x v="21"/>
    </i>
    <i>
      <x v="66"/>
    </i>
  </rowItems>
  <colItems count="1">
    <i/>
  </colItems>
  <dataFields count="1">
    <dataField name="求和项:总击杀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8B013-0872-4C8C-B625-429FC48307FA}" name="数据透视表7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3:M14" firstHeaderRow="0" firstDataRow="1" firstDataCol="1"/>
  <pivotFields count="6">
    <pivotField showAll="0"/>
    <pivotField axis="axisRow" showAll="0" measureFilter="1" sortType="descending">
      <items count="98">
        <item x="61"/>
        <item x="36"/>
        <item x="79"/>
        <item x="76"/>
        <item x="72"/>
        <item x="54"/>
        <item x="50"/>
        <item x="43"/>
        <item x="91"/>
        <item x="51"/>
        <item x="19"/>
        <item x="3"/>
        <item x="31"/>
        <item x="60"/>
        <item x="74"/>
        <item x="13"/>
        <item x="33"/>
        <item x="49"/>
        <item x="20"/>
        <item x="93"/>
        <item x="69"/>
        <item x="6"/>
        <item x="84"/>
        <item x="4"/>
        <item x="21"/>
        <item x="95"/>
        <item x="11"/>
        <item x="73"/>
        <item x="86"/>
        <item x="30"/>
        <item x="82"/>
        <item x="37"/>
        <item x="53"/>
        <item x="89"/>
        <item x="42"/>
        <item x="25"/>
        <item x="2"/>
        <item x="46"/>
        <item x="40"/>
        <item x="0"/>
        <item x="45"/>
        <item x="9"/>
        <item x="35"/>
        <item x="66"/>
        <item x="38"/>
        <item x="63"/>
        <item x="48"/>
        <item x="87"/>
        <item x="5"/>
        <item x="29"/>
        <item x="26"/>
        <item x="34"/>
        <item x="68"/>
        <item x="57"/>
        <item x="27"/>
        <item x="92"/>
        <item x="80"/>
        <item x="81"/>
        <item x="88"/>
        <item x="10"/>
        <item x="52"/>
        <item x="75"/>
        <item x="14"/>
        <item x="77"/>
        <item x="41"/>
        <item x="47"/>
        <item x="39"/>
        <item x="15"/>
        <item x="44"/>
        <item x="23"/>
        <item x="24"/>
        <item x="90"/>
        <item x="94"/>
        <item x="7"/>
        <item x="59"/>
        <item x="55"/>
        <item x="12"/>
        <item x="70"/>
        <item x="56"/>
        <item x="85"/>
        <item x="65"/>
        <item x="83"/>
        <item x="16"/>
        <item x="18"/>
        <item x="64"/>
        <item x="67"/>
        <item x="22"/>
        <item x="62"/>
        <item x="28"/>
        <item x="71"/>
        <item x="78"/>
        <item x="8"/>
        <item x="58"/>
        <item x="1"/>
        <item x="32"/>
        <item x="17"/>
        <item x="9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dataField="1" showAll="0"/>
  </pivotFields>
  <rowFields count="1">
    <field x="1"/>
  </rowFields>
  <rowItems count="11">
    <i>
      <x v="84"/>
    </i>
    <i>
      <x v="55"/>
    </i>
    <i>
      <x v="34"/>
    </i>
    <i>
      <x v="16"/>
    </i>
    <i>
      <x v="43"/>
    </i>
    <i>
      <x v="29"/>
    </i>
    <i>
      <x v="41"/>
    </i>
    <i>
      <x v="48"/>
    </i>
    <i>
      <x v="39"/>
    </i>
    <i>
      <x v="6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出场次数" fld="2" baseField="0" baseItem="0"/>
    <dataField name="求和项:pick比率" fld="3" baseField="0" baseItem="0"/>
    <dataField name="求和项:胜率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位置" xr10:uid="{C234F46B-DA65-430B-A7CF-F980B874D196}" sourceName="位置">
  <pivotTables>
    <pivotTable tabId="2" name="数据透视表6"/>
  </pivotTables>
  <data>
    <tabular pivotCacheId="25342776">
      <items count="6">
        <i x="4" s="1"/>
        <i x="3"/>
        <i x="0"/>
        <i x="1"/>
        <i x="2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位置选取" xr10:uid="{D463543D-CF3F-4D89-AE15-372FEC941DCC}" cache="切片器_位置" caption="位置选取" columnCount="5" showCaption="0" style="SlicerStyleOther2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位置选取 1" xr10:uid="{29740683-C19B-4BF8-8120-B1FBE176888B}" cache="切片器_位置" caption="位置选取" columnCount="5" showCaption="0" style="切片器样式 1" rowHeight="225425"/>
</slicers>
</file>

<file path=xl/theme/theme1.xml><?xml version="1.0" encoding="utf-8"?>
<a:theme xmlns:a="http://schemas.openxmlformats.org/drawingml/2006/main" name="Office 主题​​">
  <a:themeElements>
    <a:clrScheme name="数据看板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570FF"/>
      </a:accent1>
      <a:accent2>
        <a:srgbClr val="D53147"/>
      </a:accent2>
      <a:accent3>
        <a:srgbClr val="F56228"/>
      </a:accent3>
      <a:accent4>
        <a:srgbClr val="4BC8D5"/>
      </a:accent4>
      <a:accent5>
        <a:srgbClr val="ED7555"/>
      </a:accent5>
      <a:accent6>
        <a:srgbClr val="101123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"/>
  <sheetViews>
    <sheetView topLeftCell="H1" workbookViewId="0">
      <selection activeCell="AE3" sqref="AE3"/>
    </sheetView>
  </sheetViews>
  <sheetFormatPr defaultRowHeight="13.5" x14ac:dyDescent="0.15"/>
  <cols>
    <col min="9" max="9" width="9.5" style="6" bestFit="1" customWidth="1"/>
    <col min="11" max="11" width="12.125" customWidth="1"/>
    <col min="14" max="14" width="9.75" bestFit="1" customWidth="1"/>
    <col min="15" max="17" width="6.875" bestFit="1" customWidth="1"/>
    <col min="18" max="29" width="4" bestFit="1" customWidth="1"/>
    <col min="30" max="30" width="5.75" bestFit="1" customWidth="1"/>
    <col min="31" max="31" width="9.75" bestFit="1" customWidth="1"/>
    <col min="32" max="32" width="17.625" bestFit="1" customWidth="1"/>
    <col min="33" max="33" width="13.125" bestFit="1" customWidth="1"/>
  </cols>
  <sheetData>
    <row r="1" spans="1:3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spans="1:33" x14ac:dyDescent="0.15">
      <c r="A2" t="s">
        <v>305</v>
      </c>
      <c r="B2" s="2">
        <v>49</v>
      </c>
      <c r="C2" s="2">
        <v>35</v>
      </c>
      <c r="D2" s="2">
        <v>14</v>
      </c>
      <c r="E2" s="2">
        <v>708</v>
      </c>
      <c r="F2" s="2">
        <v>489</v>
      </c>
      <c r="G2">
        <v>108</v>
      </c>
      <c r="H2">
        <v>54</v>
      </c>
      <c r="I2" s="6">
        <v>71</v>
      </c>
      <c r="N2" s="11" t="s">
        <v>312</v>
      </c>
      <c r="O2" t="s">
        <v>319</v>
      </c>
      <c r="P2" t="s">
        <v>320</v>
      </c>
      <c r="Q2" t="s">
        <v>321</v>
      </c>
    </row>
    <row r="3" spans="1:33" x14ac:dyDescent="0.15">
      <c r="A3" t="s">
        <v>306</v>
      </c>
      <c r="B3" s="2">
        <v>40</v>
      </c>
      <c r="C3" s="2">
        <v>23</v>
      </c>
      <c r="D3" s="2">
        <v>17</v>
      </c>
      <c r="E3" s="2">
        <v>576</v>
      </c>
      <c r="F3" s="2">
        <v>492</v>
      </c>
      <c r="G3">
        <v>93</v>
      </c>
      <c r="H3">
        <v>45</v>
      </c>
      <c r="I3" s="6">
        <v>57</v>
      </c>
      <c r="N3" s="12" t="s">
        <v>313</v>
      </c>
      <c r="O3" s="2">
        <v>35</v>
      </c>
      <c r="P3" s="2">
        <v>14</v>
      </c>
      <c r="Q3" s="2">
        <v>71</v>
      </c>
      <c r="AE3" s="11" t="s">
        <v>312</v>
      </c>
      <c r="AF3" t="s">
        <v>330</v>
      </c>
      <c r="AG3" t="s">
        <v>318</v>
      </c>
    </row>
    <row r="4" spans="1:33" x14ac:dyDescent="0.15">
      <c r="A4" t="s">
        <v>307</v>
      </c>
      <c r="B4" s="2">
        <v>37</v>
      </c>
      <c r="C4" s="2">
        <v>11</v>
      </c>
      <c r="D4" s="2">
        <v>26</v>
      </c>
      <c r="E4" s="2">
        <v>392</v>
      </c>
      <c r="F4" s="2">
        <v>547</v>
      </c>
      <c r="G4">
        <v>96</v>
      </c>
      <c r="H4">
        <v>48</v>
      </c>
      <c r="I4" s="6">
        <v>29</v>
      </c>
      <c r="N4" s="12" t="s">
        <v>10</v>
      </c>
      <c r="O4" s="2">
        <v>38</v>
      </c>
      <c r="P4" s="2">
        <v>16</v>
      </c>
      <c r="Q4" s="2">
        <v>70</v>
      </c>
      <c r="AE4" s="12" t="s">
        <v>14</v>
      </c>
      <c r="AF4" s="2">
        <v>38</v>
      </c>
      <c r="AG4" s="2">
        <v>42</v>
      </c>
    </row>
    <row r="5" spans="1:33" x14ac:dyDescent="0.15">
      <c r="A5" t="s">
        <v>308</v>
      </c>
      <c r="B5" s="2">
        <v>38</v>
      </c>
      <c r="C5" s="2">
        <v>11</v>
      </c>
      <c r="D5" s="2">
        <v>27</v>
      </c>
      <c r="E5" s="2">
        <v>397</v>
      </c>
      <c r="F5" s="2">
        <v>570</v>
      </c>
      <c r="G5">
        <v>100</v>
      </c>
      <c r="H5">
        <v>44</v>
      </c>
      <c r="I5" s="6">
        <v>28</v>
      </c>
      <c r="N5" s="12" t="s">
        <v>9</v>
      </c>
      <c r="O5" s="2">
        <v>37</v>
      </c>
      <c r="P5" s="2">
        <v>18</v>
      </c>
      <c r="Q5" s="2">
        <v>67</v>
      </c>
      <c r="AE5" s="12" t="s">
        <v>313</v>
      </c>
      <c r="AF5" s="2">
        <v>49</v>
      </c>
      <c r="AG5" s="2">
        <v>71</v>
      </c>
    </row>
    <row r="6" spans="1:33" x14ac:dyDescent="0.15">
      <c r="A6" t="s">
        <v>9</v>
      </c>
      <c r="B6" s="2">
        <v>55</v>
      </c>
      <c r="C6" s="2">
        <v>37</v>
      </c>
      <c r="D6" s="2">
        <v>18</v>
      </c>
      <c r="E6" s="2">
        <v>835</v>
      </c>
      <c r="F6" s="2">
        <v>708</v>
      </c>
      <c r="G6">
        <v>96</v>
      </c>
      <c r="H6">
        <v>42</v>
      </c>
      <c r="I6" s="6">
        <v>67</v>
      </c>
      <c r="N6" s="12" t="s">
        <v>300</v>
      </c>
      <c r="O6" s="2">
        <v>25</v>
      </c>
      <c r="P6" s="2">
        <v>12</v>
      </c>
      <c r="Q6" s="2">
        <v>67</v>
      </c>
      <c r="AE6" s="12" t="s">
        <v>17</v>
      </c>
      <c r="AF6" s="2">
        <v>36</v>
      </c>
      <c r="AG6" s="2">
        <v>19</v>
      </c>
    </row>
    <row r="7" spans="1:33" x14ac:dyDescent="0.15">
      <c r="A7" t="s">
        <v>10</v>
      </c>
      <c r="B7" s="2">
        <v>54</v>
      </c>
      <c r="C7" s="2">
        <v>38</v>
      </c>
      <c r="D7" s="2">
        <v>16</v>
      </c>
      <c r="E7" s="2">
        <v>873</v>
      </c>
      <c r="F7" s="2">
        <v>638</v>
      </c>
      <c r="G7">
        <v>116</v>
      </c>
      <c r="H7">
        <v>56</v>
      </c>
      <c r="I7" s="6">
        <v>70</v>
      </c>
      <c r="N7" s="12" t="s">
        <v>12</v>
      </c>
      <c r="O7" s="2">
        <v>28</v>
      </c>
      <c r="P7" s="2">
        <v>15</v>
      </c>
      <c r="Q7" s="2">
        <v>65</v>
      </c>
      <c r="AE7" s="12" t="s">
        <v>9</v>
      </c>
      <c r="AF7" s="2">
        <v>55</v>
      </c>
      <c r="AG7" s="2">
        <v>67</v>
      </c>
    </row>
    <row r="8" spans="1:33" x14ac:dyDescent="0.15">
      <c r="A8" t="s">
        <v>298</v>
      </c>
      <c r="B8" s="2">
        <v>37</v>
      </c>
      <c r="C8" s="2">
        <v>15</v>
      </c>
      <c r="D8" s="2">
        <v>22</v>
      </c>
      <c r="E8" s="2">
        <v>392</v>
      </c>
      <c r="F8" s="2">
        <v>449</v>
      </c>
      <c r="G8">
        <v>105</v>
      </c>
      <c r="H8">
        <v>45</v>
      </c>
      <c r="I8" s="6">
        <v>40</v>
      </c>
      <c r="N8" s="12" t="s">
        <v>13</v>
      </c>
      <c r="O8" s="2">
        <v>30</v>
      </c>
      <c r="P8" s="2">
        <v>17</v>
      </c>
      <c r="Q8" s="2">
        <v>63</v>
      </c>
      <c r="AE8" s="12" t="s">
        <v>314</v>
      </c>
      <c r="AF8" s="2">
        <v>40</v>
      </c>
      <c r="AG8" s="2">
        <v>57</v>
      </c>
    </row>
    <row r="9" spans="1:33" x14ac:dyDescent="0.15">
      <c r="A9" t="s">
        <v>11</v>
      </c>
      <c r="B9" s="2">
        <v>44</v>
      </c>
      <c r="C9" s="2">
        <v>24</v>
      </c>
      <c r="D9" s="2">
        <v>20</v>
      </c>
      <c r="E9" s="2">
        <v>542</v>
      </c>
      <c r="F9" s="2">
        <v>565</v>
      </c>
      <c r="G9">
        <v>115</v>
      </c>
      <c r="H9">
        <v>58</v>
      </c>
      <c r="I9" s="6">
        <v>54</v>
      </c>
      <c r="N9" s="12" t="s">
        <v>314</v>
      </c>
      <c r="O9" s="2">
        <v>23</v>
      </c>
      <c r="P9" s="2">
        <v>17</v>
      </c>
      <c r="Q9" s="2">
        <v>57</v>
      </c>
      <c r="AE9" s="12" t="s">
        <v>300</v>
      </c>
      <c r="AF9" s="2">
        <v>37</v>
      </c>
      <c r="AG9" s="2">
        <v>67</v>
      </c>
    </row>
    <row r="10" spans="1:33" x14ac:dyDescent="0.15">
      <c r="A10" t="s">
        <v>299</v>
      </c>
      <c r="B10" s="2">
        <v>39</v>
      </c>
      <c r="C10" s="2">
        <v>22</v>
      </c>
      <c r="D10" s="2">
        <v>17</v>
      </c>
      <c r="E10" s="2">
        <v>517</v>
      </c>
      <c r="F10" s="2">
        <v>472</v>
      </c>
      <c r="G10">
        <v>97</v>
      </c>
      <c r="H10">
        <v>49</v>
      </c>
      <c r="I10" s="6">
        <v>56</v>
      </c>
      <c r="N10" s="12" t="s">
        <v>299</v>
      </c>
      <c r="O10" s="2">
        <v>22</v>
      </c>
      <c r="P10" s="2">
        <v>17</v>
      </c>
      <c r="Q10" s="2">
        <v>56</v>
      </c>
      <c r="AE10" s="12" t="s">
        <v>315</v>
      </c>
      <c r="AF10" s="2">
        <v>37</v>
      </c>
      <c r="AG10" s="2">
        <v>29</v>
      </c>
    </row>
    <row r="11" spans="1:33" x14ac:dyDescent="0.15">
      <c r="A11" t="s">
        <v>300</v>
      </c>
      <c r="B11" s="2">
        <v>37</v>
      </c>
      <c r="C11" s="2">
        <v>25</v>
      </c>
      <c r="D11" s="2">
        <v>12</v>
      </c>
      <c r="E11" s="2">
        <v>571</v>
      </c>
      <c r="F11" s="2">
        <v>484</v>
      </c>
      <c r="G11">
        <v>107</v>
      </c>
      <c r="H11">
        <v>51</v>
      </c>
      <c r="I11" s="6">
        <v>67</v>
      </c>
      <c r="N11" s="12" t="s">
        <v>11</v>
      </c>
      <c r="O11" s="2">
        <v>24</v>
      </c>
      <c r="P11" s="2">
        <v>20</v>
      </c>
      <c r="Q11" s="2">
        <v>54</v>
      </c>
      <c r="AE11" s="12" t="s">
        <v>298</v>
      </c>
      <c r="AF11" s="2">
        <v>37</v>
      </c>
      <c r="AG11" s="2">
        <v>40</v>
      </c>
    </row>
    <row r="12" spans="1:33" x14ac:dyDescent="0.15">
      <c r="A12" t="s">
        <v>12</v>
      </c>
      <c r="B12" s="2">
        <v>43</v>
      </c>
      <c r="C12" s="2">
        <v>28</v>
      </c>
      <c r="D12" s="2">
        <v>15</v>
      </c>
      <c r="E12" s="2">
        <v>645</v>
      </c>
      <c r="F12" s="2">
        <v>426</v>
      </c>
      <c r="G12">
        <v>118</v>
      </c>
      <c r="H12">
        <v>54</v>
      </c>
      <c r="I12" s="6">
        <v>65</v>
      </c>
      <c r="N12" s="12" t="s">
        <v>14</v>
      </c>
      <c r="O12" s="2">
        <v>16</v>
      </c>
      <c r="P12" s="2">
        <v>22</v>
      </c>
      <c r="Q12" s="2">
        <v>42</v>
      </c>
      <c r="AE12" s="12" t="s">
        <v>316</v>
      </c>
      <c r="AF12" s="2">
        <v>38</v>
      </c>
      <c r="AG12" s="2">
        <v>28</v>
      </c>
    </row>
    <row r="13" spans="1:33" x14ac:dyDescent="0.15">
      <c r="A13" t="s">
        <v>13</v>
      </c>
      <c r="B13" s="2">
        <v>47</v>
      </c>
      <c r="C13" s="2">
        <v>30</v>
      </c>
      <c r="D13" s="2">
        <v>17</v>
      </c>
      <c r="E13" s="2">
        <v>789</v>
      </c>
      <c r="F13" s="2">
        <v>566</v>
      </c>
      <c r="G13">
        <v>96</v>
      </c>
      <c r="H13">
        <v>54</v>
      </c>
      <c r="I13" s="6">
        <v>63</v>
      </c>
      <c r="N13" s="12" t="s">
        <v>298</v>
      </c>
      <c r="O13" s="2">
        <v>15</v>
      </c>
      <c r="P13" s="2">
        <v>22</v>
      </c>
      <c r="Q13" s="2">
        <v>40</v>
      </c>
      <c r="AE13" s="12" t="s">
        <v>11</v>
      </c>
      <c r="AF13" s="2">
        <v>44</v>
      </c>
      <c r="AG13" s="2">
        <v>54</v>
      </c>
    </row>
    <row r="14" spans="1:33" x14ac:dyDescent="0.15">
      <c r="A14" t="s">
        <v>14</v>
      </c>
      <c r="B14" s="2">
        <v>38</v>
      </c>
      <c r="C14" s="2">
        <v>16</v>
      </c>
      <c r="D14" s="2">
        <v>22</v>
      </c>
      <c r="E14" s="2">
        <v>438</v>
      </c>
      <c r="F14" s="2">
        <v>544</v>
      </c>
      <c r="G14">
        <v>105</v>
      </c>
      <c r="H14">
        <v>48</v>
      </c>
      <c r="I14" s="6">
        <v>42</v>
      </c>
      <c r="N14" s="12" t="s">
        <v>301</v>
      </c>
      <c r="O14" s="2">
        <v>15</v>
      </c>
      <c r="P14" s="2">
        <v>23</v>
      </c>
      <c r="Q14" s="2">
        <v>39</v>
      </c>
      <c r="AE14" s="12" t="s">
        <v>10</v>
      </c>
      <c r="AF14" s="2">
        <v>54</v>
      </c>
      <c r="AG14" s="2">
        <v>70</v>
      </c>
    </row>
    <row r="15" spans="1:33" x14ac:dyDescent="0.15">
      <c r="A15" t="s">
        <v>15</v>
      </c>
      <c r="B15" s="2">
        <v>34</v>
      </c>
      <c r="C15" s="2">
        <v>3</v>
      </c>
      <c r="D15" s="2">
        <v>31</v>
      </c>
      <c r="E15" s="2">
        <v>293</v>
      </c>
      <c r="F15" s="2">
        <v>590</v>
      </c>
      <c r="G15">
        <v>98</v>
      </c>
      <c r="H15">
        <v>43</v>
      </c>
      <c r="I15" s="6">
        <v>8</v>
      </c>
      <c r="N15" s="12" t="s">
        <v>16</v>
      </c>
      <c r="O15" s="2">
        <v>12</v>
      </c>
      <c r="P15" s="2">
        <v>26</v>
      </c>
      <c r="Q15" s="2">
        <v>31</v>
      </c>
      <c r="AE15" s="12" t="s">
        <v>15</v>
      </c>
      <c r="AF15" s="2">
        <v>34</v>
      </c>
      <c r="AG15" s="2">
        <v>8</v>
      </c>
    </row>
    <row r="16" spans="1:33" x14ac:dyDescent="0.15">
      <c r="A16" t="s">
        <v>16</v>
      </c>
      <c r="B16" s="2">
        <v>38</v>
      </c>
      <c r="C16" s="2">
        <v>12</v>
      </c>
      <c r="D16" s="2">
        <v>26</v>
      </c>
      <c r="E16" s="2">
        <v>424</v>
      </c>
      <c r="F16" s="2">
        <v>598</v>
      </c>
      <c r="G16">
        <v>102</v>
      </c>
      <c r="H16">
        <v>47</v>
      </c>
      <c r="I16" s="6">
        <v>31</v>
      </c>
      <c r="N16" s="12" t="s">
        <v>315</v>
      </c>
      <c r="O16" s="2">
        <v>11</v>
      </c>
      <c r="P16" s="2">
        <v>26</v>
      </c>
      <c r="Q16" s="2">
        <v>29</v>
      </c>
      <c r="AE16" s="12" t="s">
        <v>12</v>
      </c>
      <c r="AF16" s="2">
        <v>43</v>
      </c>
      <c r="AG16" s="2">
        <v>65</v>
      </c>
    </row>
    <row r="17" spans="1:33" x14ac:dyDescent="0.15">
      <c r="A17" t="s">
        <v>301</v>
      </c>
      <c r="B17" s="2">
        <v>38</v>
      </c>
      <c r="C17" s="2">
        <v>15</v>
      </c>
      <c r="D17" s="2">
        <v>23</v>
      </c>
      <c r="E17" s="2">
        <v>456</v>
      </c>
      <c r="F17" s="2">
        <v>539</v>
      </c>
      <c r="G17">
        <v>91</v>
      </c>
      <c r="H17">
        <v>42</v>
      </c>
      <c r="I17" s="6">
        <v>39</v>
      </c>
      <c r="N17" s="12" t="s">
        <v>316</v>
      </c>
      <c r="O17" s="2">
        <v>11</v>
      </c>
      <c r="P17" s="2">
        <v>27</v>
      </c>
      <c r="Q17" s="2">
        <v>28</v>
      </c>
      <c r="AE17" s="12" t="s">
        <v>13</v>
      </c>
      <c r="AF17" s="2">
        <v>47</v>
      </c>
      <c r="AG17" s="2">
        <v>63</v>
      </c>
    </row>
    <row r="18" spans="1:33" x14ac:dyDescent="0.15">
      <c r="A18" t="s">
        <v>17</v>
      </c>
      <c r="B18" s="2">
        <v>36</v>
      </c>
      <c r="C18" s="2">
        <v>7</v>
      </c>
      <c r="D18" s="2">
        <v>29</v>
      </c>
      <c r="E18" s="2">
        <v>376</v>
      </c>
      <c r="F18" s="2">
        <v>559</v>
      </c>
      <c r="G18">
        <v>104</v>
      </c>
      <c r="H18">
        <v>48</v>
      </c>
      <c r="I18" s="6">
        <v>19</v>
      </c>
      <c r="N18" s="12" t="s">
        <v>17</v>
      </c>
      <c r="O18" s="2">
        <v>7</v>
      </c>
      <c r="P18" s="2">
        <v>29</v>
      </c>
      <c r="Q18" s="2">
        <v>19</v>
      </c>
      <c r="AE18" s="12" t="s">
        <v>16</v>
      </c>
      <c r="AF18" s="2">
        <v>38</v>
      </c>
      <c r="AG18" s="2">
        <v>31</v>
      </c>
    </row>
    <row r="19" spans="1:33" x14ac:dyDescent="0.15">
      <c r="N19" s="12" t="s">
        <v>15</v>
      </c>
      <c r="O19" s="2">
        <v>3</v>
      </c>
      <c r="P19" s="2">
        <v>31</v>
      </c>
      <c r="Q19" s="2">
        <v>8</v>
      </c>
      <c r="AE19" s="12" t="s">
        <v>301</v>
      </c>
      <c r="AF19" s="2">
        <v>38</v>
      </c>
      <c r="AG19" s="2">
        <v>39</v>
      </c>
    </row>
    <row r="20" spans="1:33" x14ac:dyDescent="0.15">
      <c r="N20" s="12" t="s">
        <v>317</v>
      </c>
      <c r="O20" s="2">
        <v>352</v>
      </c>
      <c r="P20" s="2">
        <v>352</v>
      </c>
      <c r="Q20" s="2">
        <v>806</v>
      </c>
      <c r="AE20" s="12" t="s">
        <v>299</v>
      </c>
      <c r="AF20" s="2">
        <v>39</v>
      </c>
      <c r="AG20" s="2">
        <v>56</v>
      </c>
    </row>
  </sheetData>
  <phoneticPr fontId="2" type="noConversion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2"/>
  <sheetViews>
    <sheetView topLeftCell="H13" workbookViewId="0">
      <selection activeCell="R41" sqref="R41"/>
    </sheetView>
  </sheetViews>
  <sheetFormatPr defaultRowHeight="13.5" x14ac:dyDescent="0.15"/>
  <cols>
    <col min="1" max="1" width="13.125" customWidth="1"/>
    <col min="2" max="2" width="11" customWidth="1"/>
    <col min="8" max="8" width="9" style="6"/>
    <col min="9" max="9" width="9" style="4"/>
    <col min="10" max="10" width="11.375" style="6" customWidth="1"/>
    <col min="11" max="13" width="9" style="6"/>
    <col min="14" max="14" width="9" style="8"/>
    <col min="18" max="18" width="12.75" bestFit="1" customWidth="1"/>
    <col min="19" max="19" width="15.375" bestFit="1" customWidth="1"/>
    <col min="20" max="21" width="10.75" bestFit="1" customWidth="1"/>
    <col min="22" max="23" width="12" bestFit="1" customWidth="1"/>
    <col min="24" max="24" width="14.5" bestFit="1" customWidth="1"/>
    <col min="25" max="25" width="10.75" bestFit="1" customWidth="1"/>
    <col min="26" max="26" width="9.625" bestFit="1" customWidth="1"/>
    <col min="27" max="27" width="8.5" bestFit="1" customWidth="1"/>
    <col min="28" max="28" width="13.25" bestFit="1" customWidth="1"/>
    <col min="29" max="29" width="5.75" bestFit="1" customWidth="1"/>
    <col min="30" max="65" width="4" bestFit="1" customWidth="1"/>
    <col min="66" max="100" width="5.125" bestFit="1" customWidth="1"/>
    <col min="101" max="101" width="8" bestFit="1" customWidth="1"/>
    <col min="102" max="102" width="5.75" bestFit="1" customWidth="1"/>
  </cols>
  <sheetData>
    <row r="1" spans="1:24" x14ac:dyDescent="0.15">
      <c r="A1" s="1" t="s">
        <v>18</v>
      </c>
      <c r="B1" s="1" t="s">
        <v>303</v>
      </c>
      <c r="C1" s="1" t="s">
        <v>19</v>
      </c>
      <c r="D1" s="1" t="s">
        <v>1</v>
      </c>
      <c r="E1" s="1" t="s">
        <v>4</v>
      </c>
      <c r="F1" s="1" t="s">
        <v>20</v>
      </c>
      <c r="G1" s="1" t="s">
        <v>21</v>
      </c>
      <c r="H1" s="5" t="s">
        <v>22</v>
      </c>
      <c r="I1" s="3" t="s">
        <v>23</v>
      </c>
      <c r="J1" s="5" t="s">
        <v>24</v>
      </c>
      <c r="K1" s="5" t="s">
        <v>25</v>
      </c>
      <c r="L1" s="5" t="s">
        <v>6</v>
      </c>
      <c r="M1" s="5" t="s">
        <v>7</v>
      </c>
      <c r="N1" s="7" t="s">
        <v>26</v>
      </c>
      <c r="O1" s="1" t="s">
        <v>27</v>
      </c>
    </row>
    <row r="2" spans="1:24" x14ac:dyDescent="0.15">
      <c r="A2" t="s">
        <v>302</v>
      </c>
      <c r="B2" t="str">
        <f>IF(COUNTIF(战队数据!$A$2:$A$18,LEFT(队员数据!A2,3)),LEFT(A2,3),LEFT(A2,2))</f>
        <v>EDG</v>
      </c>
      <c r="C2" t="s">
        <v>133</v>
      </c>
      <c r="D2" s="2">
        <v>49</v>
      </c>
      <c r="E2" s="2">
        <v>50</v>
      </c>
      <c r="F2" s="2">
        <v>455</v>
      </c>
      <c r="G2" s="2">
        <v>132</v>
      </c>
      <c r="H2" s="6">
        <v>2.6939000000000002</v>
      </c>
      <c r="I2" s="4">
        <v>3.8258000000000001</v>
      </c>
      <c r="J2" s="6">
        <v>7770.7959000000001</v>
      </c>
      <c r="K2" s="6">
        <v>38.5</v>
      </c>
      <c r="L2" s="6">
        <v>49</v>
      </c>
      <c r="M2" s="6">
        <v>7</v>
      </c>
      <c r="N2" s="8">
        <v>0.69399999999999995</v>
      </c>
      <c r="O2" s="2">
        <v>2</v>
      </c>
      <c r="Q2" s="6"/>
    </row>
    <row r="3" spans="1:24" x14ac:dyDescent="0.15">
      <c r="A3" t="s">
        <v>304</v>
      </c>
      <c r="B3" t="str">
        <f>IF(COUNTIF(战队数据!$A$2:$A$18,LEFT(队员数据!A3,3)),LEFT(A3,3),LEFT(A3,2))</f>
        <v>RW</v>
      </c>
      <c r="C3" t="s">
        <v>134</v>
      </c>
      <c r="D3" s="2">
        <v>34</v>
      </c>
      <c r="E3" s="2">
        <v>47</v>
      </c>
      <c r="F3" s="2">
        <v>131</v>
      </c>
      <c r="G3" s="2">
        <v>107</v>
      </c>
      <c r="H3" s="6">
        <v>3.1471</v>
      </c>
      <c r="I3" s="4">
        <v>1.6636</v>
      </c>
      <c r="J3" s="6">
        <v>9944.4706000000006</v>
      </c>
      <c r="K3" s="6">
        <v>216</v>
      </c>
      <c r="L3" s="6">
        <v>10</v>
      </c>
      <c r="M3" s="6">
        <v>7</v>
      </c>
      <c r="N3" s="8">
        <v>0.56399999999999995</v>
      </c>
      <c r="O3" s="2">
        <v>0</v>
      </c>
      <c r="R3" t="s">
        <v>322</v>
      </c>
      <c r="S3" t="s">
        <v>323</v>
      </c>
      <c r="T3" t="s">
        <v>324</v>
      </c>
      <c r="U3" t="s">
        <v>325</v>
      </c>
      <c r="V3" t="s">
        <v>326</v>
      </c>
      <c r="W3" t="s">
        <v>327</v>
      </c>
      <c r="X3" t="s">
        <v>346</v>
      </c>
    </row>
    <row r="4" spans="1:24" x14ac:dyDescent="0.15">
      <c r="A4" t="s">
        <v>28</v>
      </c>
      <c r="B4" t="str">
        <f>IF(COUNTIF(战队数据!$A$2:$A$18,LEFT(队员数据!A4,3)),LEFT(A4,3),LEFT(A4,2))</f>
        <v>FPX</v>
      </c>
      <c r="C4" t="s">
        <v>135</v>
      </c>
      <c r="D4" s="2">
        <v>55</v>
      </c>
      <c r="E4" s="2">
        <v>165</v>
      </c>
      <c r="F4" s="2">
        <v>415</v>
      </c>
      <c r="G4" s="2">
        <v>116</v>
      </c>
      <c r="H4" s="6">
        <v>2.1091000000000002</v>
      </c>
      <c r="I4" s="4">
        <v>5</v>
      </c>
      <c r="J4" s="6">
        <v>12210.909100000001</v>
      </c>
      <c r="K4" s="6">
        <v>259.5</v>
      </c>
      <c r="L4" s="6">
        <v>13.5</v>
      </c>
      <c r="M4" s="6">
        <v>5</v>
      </c>
      <c r="N4" s="8">
        <v>0.71450000000000002</v>
      </c>
      <c r="O4" s="2">
        <v>5</v>
      </c>
      <c r="R4">
        <f>MAX(E:E)</f>
        <v>302</v>
      </c>
      <c r="S4">
        <f>MAX(F:F)</f>
        <v>559</v>
      </c>
      <c r="T4">
        <f>MIN(G:G)</f>
        <v>5</v>
      </c>
      <c r="U4" s="4">
        <f>MAX(I:I)</f>
        <v>8.1428999999999991</v>
      </c>
      <c r="V4" s="6">
        <f>MAX(L:L)</f>
        <v>57</v>
      </c>
      <c r="W4" s="8">
        <f>MAX(N:N)</f>
        <v>0.82599999999999996</v>
      </c>
      <c r="X4">
        <f>MAX(O:O)</f>
        <v>12</v>
      </c>
    </row>
    <row r="5" spans="1:24" x14ac:dyDescent="0.15">
      <c r="A5" t="s">
        <v>29</v>
      </c>
      <c r="B5" t="str">
        <f>IF(COUNTIF(战队数据!$A$2:$A$18,LEFT(队员数据!A5,3)),LEFT(A5,3),LEFT(A5,2))</f>
        <v>TES</v>
      </c>
      <c r="C5" t="s">
        <v>136</v>
      </c>
      <c r="D5" s="2">
        <v>47</v>
      </c>
      <c r="E5" s="2">
        <v>158</v>
      </c>
      <c r="F5" s="2">
        <v>349</v>
      </c>
      <c r="G5" s="2">
        <v>113</v>
      </c>
      <c r="H5" s="6">
        <v>2.4043000000000001</v>
      </c>
      <c r="I5" s="4">
        <v>4.4866999999999999</v>
      </c>
      <c r="J5" s="6">
        <v>11114.2979</v>
      </c>
      <c r="K5" s="6">
        <v>190.5</v>
      </c>
      <c r="L5" s="6">
        <v>14.5</v>
      </c>
      <c r="M5" s="6">
        <v>11.5</v>
      </c>
      <c r="N5" s="8">
        <v>0.66149999999999998</v>
      </c>
      <c r="O5" s="2">
        <v>8</v>
      </c>
      <c r="R5" t="str">
        <f>INDEX($A:$A,MATCH(R4,E:E,0))</f>
        <v>RNGGALA</v>
      </c>
      <c r="S5" t="str">
        <f>INDEX($A:$A,MATCH(S4,F:F,0))</f>
        <v>RNGMing</v>
      </c>
      <c r="T5" t="str">
        <f>INDEX($A:$A,MATCH(T4,G:G,0))</f>
        <v>OMGBright</v>
      </c>
      <c r="U5" t="str">
        <f>INDEX($A:$A,MATCH(U4,I:I,0))</f>
        <v>SNhuanfeng</v>
      </c>
      <c r="V5" t="str">
        <f>INDEX($A:$A,MATCH(V4,L:L,0))</f>
        <v>RAHang</v>
      </c>
      <c r="W5" t="str">
        <f>INDEX($A:$A,MATCH(W4,N:N,0))</f>
        <v>RWkelin</v>
      </c>
      <c r="X5" t="str">
        <f>INDEX($A:$A,MATCH(X4,O:O,0))</f>
        <v>RNGWei</v>
      </c>
    </row>
    <row r="6" spans="1:24" x14ac:dyDescent="0.15">
      <c r="A6" t="s">
        <v>30</v>
      </c>
      <c r="B6" t="str">
        <f>IF(COUNTIF(战队数据!$A$2:$A$18,LEFT(队员数据!A6,3)),LEFT(A6,3),LEFT(A6,2))</f>
        <v>JDG</v>
      </c>
      <c r="C6" t="s">
        <v>135</v>
      </c>
      <c r="D6" s="2">
        <v>2</v>
      </c>
      <c r="E6" s="2">
        <v>4</v>
      </c>
      <c r="F6" s="2">
        <v>4</v>
      </c>
      <c r="G6" s="2">
        <v>8</v>
      </c>
      <c r="H6" s="6">
        <v>4</v>
      </c>
      <c r="I6" s="4">
        <v>1</v>
      </c>
      <c r="J6" s="6">
        <v>9753.5</v>
      </c>
      <c r="K6" s="6">
        <v>216</v>
      </c>
      <c r="L6" s="6">
        <v>11</v>
      </c>
      <c r="M6" s="6">
        <v>1</v>
      </c>
      <c r="N6" s="8">
        <v>0.73</v>
      </c>
      <c r="O6" s="2">
        <v>0</v>
      </c>
    </row>
    <row r="7" spans="1:24" x14ac:dyDescent="0.15">
      <c r="A7" t="s">
        <v>31</v>
      </c>
      <c r="B7" t="str">
        <f>IF(COUNTIF(战队数据!$A$2:$A$18,LEFT(队员数据!A7,3)),LEFT(A7,3),LEFT(A7,2))</f>
        <v>IG</v>
      </c>
      <c r="C7" t="s">
        <v>135</v>
      </c>
      <c r="D7" s="2">
        <v>40</v>
      </c>
      <c r="E7" s="2">
        <v>109</v>
      </c>
      <c r="F7" s="2">
        <v>283</v>
      </c>
      <c r="G7" s="2">
        <v>87</v>
      </c>
      <c r="H7" s="6">
        <v>2.1749999999999998</v>
      </c>
      <c r="I7" s="4">
        <v>4.5057</v>
      </c>
      <c r="J7" s="6">
        <v>11332.9</v>
      </c>
      <c r="K7" s="6">
        <v>250</v>
      </c>
      <c r="L7" s="6">
        <v>11.5</v>
      </c>
      <c r="M7" s="6">
        <v>8.5</v>
      </c>
      <c r="N7" s="8">
        <v>0.64949999999999997</v>
      </c>
      <c r="O7" s="2">
        <v>5</v>
      </c>
    </row>
    <row r="8" spans="1:24" x14ac:dyDescent="0.15">
      <c r="A8" t="s">
        <v>32</v>
      </c>
      <c r="B8" t="str">
        <f>IF(COUNTIF(战队数据!$A$2:$A$18,LEFT(队员数据!A8,3)),LEFT(A8,3),LEFT(A8,2))</f>
        <v>EDG</v>
      </c>
      <c r="C8" t="s">
        <v>134</v>
      </c>
      <c r="D8" s="2">
        <v>49</v>
      </c>
      <c r="E8" s="2">
        <v>101</v>
      </c>
      <c r="F8" s="2">
        <v>296</v>
      </c>
      <c r="G8" s="2">
        <v>93</v>
      </c>
      <c r="H8" s="6">
        <v>1.8979999999999999</v>
      </c>
      <c r="I8" s="4">
        <v>4.2687999999999997</v>
      </c>
      <c r="J8" s="6">
        <v>12357.0816</v>
      </c>
      <c r="K8" s="6">
        <v>263.5</v>
      </c>
      <c r="L8" s="6">
        <v>8</v>
      </c>
      <c r="M8" s="6">
        <v>8</v>
      </c>
      <c r="N8" s="8">
        <v>0.56299999999999994</v>
      </c>
      <c r="O8" s="2">
        <v>4</v>
      </c>
    </row>
    <row r="9" spans="1:24" x14ac:dyDescent="0.15">
      <c r="A9" t="s">
        <v>33</v>
      </c>
      <c r="B9" t="str">
        <f>IF(COUNTIF(战队数据!$A$2:$A$18,LEFT(队员数据!A9,3)),LEFT(A9,3),LEFT(A9,2))</f>
        <v>RNG</v>
      </c>
      <c r="C9" t="s">
        <v>134</v>
      </c>
      <c r="D9" s="2">
        <v>54</v>
      </c>
      <c r="E9" s="2">
        <v>185</v>
      </c>
      <c r="F9" s="2">
        <v>398</v>
      </c>
      <c r="G9" s="2">
        <v>141</v>
      </c>
      <c r="H9" s="6">
        <v>2.6111</v>
      </c>
      <c r="I9" s="4">
        <v>4.1348000000000003</v>
      </c>
      <c r="J9" s="6">
        <v>13135.963</v>
      </c>
      <c r="K9" s="6">
        <v>257</v>
      </c>
      <c r="L9" s="6">
        <v>12.5</v>
      </c>
      <c r="M9" s="6">
        <v>6.5</v>
      </c>
      <c r="N9" s="8">
        <v>0.64900000000000002</v>
      </c>
      <c r="O9" s="2">
        <v>7</v>
      </c>
    </row>
    <row r="10" spans="1:24" x14ac:dyDescent="0.15">
      <c r="A10" t="s">
        <v>34</v>
      </c>
      <c r="B10" t="str">
        <f>IF(COUNTIF(战队数据!$A$2:$A$18,LEFT(队员数据!A10,3)),LEFT(A10,3),LEFT(A10,2))</f>
        <v>EDG</v>
      </c>
      <c r="C10" t="s">
        <v>137</v>
      </c>
      <c r="D10" s="2">
        <v>49</v>
      </c>
      <c r="E10" s="2">
        <v>250</v>
      </c>
      <c r="F10" s="2">
        <v>241</v>
      </c>
      <c r="G10" s="2">
        <v>84</v>
      </c>
      <c r="H10" s="6">
        <v>1.7142999999999999</v>
      </c>
      <c r="I10" s="4">
        <v>5.8452000000000002</v>
      </c>
      <c r="J10" s="6">
        <v>14838.1837</v>
      </c>
      <c r="K10" s="6">
        <v>312</v>
      </c>
      <c r="L10" s="6">
        <v>27.5</v>
      </c>
      <c r="M10" s="6">
        <v>16.5</v>
      </c>
      <c r="N10" s="8">
        <v>0.67749999999999999</v>
      </c>
      <c r="O10" s="2">
        <v>11</v>
      </c>
    </row>
    <row r="11" spans="1:24" x14ac:dyDescent="0.15">
      <c r="A11" t="s">
        <v>35</v>
      </c>
      <c r="B11" t="str">
        <f>IF(COUNTIF(战队数据!$A$2:$A$18,LEFT(队员数据!A11,3)),LEFT(A11,3),LEFT(A11,2))</f>
        <v>EDG</v>
      </c>
      <c r="C11" t="s">
        <v>135</v>
      </c>
      <c r="D11" s="2">
        <v>49</v>
      </c>
      <c r="E11" s="2">
        <v>196</v>
      </c>
      <c r="F11" s="2">
        <v>292</v>
      </c>
      <c r="G11" s="2">
        <v>90</v>
      </c>
      <c r="H11" s="6">
        <v>1.8367</v>
      </c>
      <c r="I11" s="4">
        <v>5.4222000000000001</v>
      </c>
      <c r="J11" s="6">
        <v>13208.7755</v>
      </c>
      <c r="K11" s="6">
        <v>279.5</v>
      </c>
      <c r="L11" s="6">
        <v>12</v>
      </c>
      <c r="M11" s="6">
        <v>6</v>
      </c>
      <c r="N11" s="8">
        <v>0.68149999999999999</v>
      </c>
      <c r="O11" s="2">
        <v>10</v>
      </c>
      <c r="V11" s="11" t="s">
        <v>335</v>
      </c>
      <c r="W11" t="s">
        <v>137</v>
      </c>
    </row>
    <row r="12" spans="1:24" x14ac:dyDescent="0.15">
      <c r="A12" t="s">
        <v>36</v>
      </c>
      <c r="B12" t="str">
        <f>IF(COUNTIF(战队数据!$A$2:$A$18,LEFT(队员数据!A12,3)),LEFT(A12,3),LEFT(A12,2))</f>
        <v>TT</v>
      </c>
      <c r="C12" t="s">
        <v>135</v>
      </c>
      <c r="D12" s="2">
        <v>33</v>
      </c>
      <c r="E12" s="2">
        <v>72</v>
      </c>
      <c r="F12" s="2">
        <v>171</v>
      </c>
      <c r="G12" s="2">
        <v>89</v>
      </c>
      <c r="H12" s="6">
        <v>2.6970000000000001</v>
      </c>
      <c r="I12" s="4">
        <v>2.7303000000000002</v>
      </c>
      <c r="J12" s="6">
        <v>11507.303</v>
      </c>
      <c r="K12" s="6">
        <v>253</v>
      </c>
      <c r="L12" s="6">
        <v>12</v>
      </c>
      <c r="M12" s="6">
        <v>6</v>
      </c>
      <c r="N12" s="8">
        <v>0.53900000000000003</v>
      </c>
      <c r="O12" s="2">
        <v>2</v>
      </c>
    </row>
    <row r="13" spans="1:24" x14ac:dyDescent="0.15">
      <c r="A13" t="s">
        <v>37</v>
      </c>
      <c r="B13" t="str">
        <f>IF(COUNTIF(战队数据!$A$2:$A$18,LEFT(队员数据!A13,3)),LEFT(A13,3),LEFT(A13,2))</f>
        <v>JDG</v>
      </c>
      <c r="C13" t="s">
        <v>134</v>
      </c>
      <c r="D13" s="2">
        <v>37</v>
      </c>
      <c r="E13" s="2">
        <v>101</v>
      </c>
      <c r="F13" s="2">
        <v>232</v>
      </c>
      <c r="G13" s="2">
        <v>87</v>
      </c>
      <c r="H13" s="6">
        <v>2.3513999999999999</v>
      </c>
      <c r="I13" s="4">
        <v>3.8275999999999999</v>
      </c>
      <c r="J13" s="6">
        <v>12379.4054</v>
      </c>
      <c r="K13" s="6">
        <v>251</v>
      </c>
      <c r="L13" s="6">
        <v>13.5</v>
      </c>
      <c r="M13" s="6">
        <v>5.5</v>
      </c>
      <c r="N13" s="8">
        <v>0.56999999999999995</v>
      </c>
      <c r="O13" s="2">
        <v>6</v>
      </c>
      <c r="R13" s="11" t="s">
        <v>312</v>
      </c>
      <c r="S13" t="s">
        <v>328</v>
      </c>
      <c r="V13" s="11" t="s">
        <v>312</v>
      </c>
      <c r="W13" t="s">
        <v>328</v>
      </c>
    </row>
    <row r="14" spans="1:24" x14ac:dyDescent="0.15">
      <c r="A14" t="s">
        <v>38</v>
      </c>
      <c r="B14" t="str">
        <f>IF(COUNTIF(战队数据!$A$2:$A$18,LEFT(队员数据!A14,3)),LEFT(A14,3),LEFT(A14,2))</f>
        <v>RNG</v>
      </c>
      <c r="C14" t="s">
        <v>136</v>
      </c>
      <c r="D14" s="2">
        <v>54</v>
      </c>
      <c r="E14" s="2">
        <v>167</v>
      </c>
      <c r="F14" s="2">
        <v>444</v>
      </c>
      <c r="G14" s="2">
        <v>127</v>
      </c>
      <c r="H14" s="6">
        <v>2.3519000000000001</v>
      </c>
      <c r="I14" s="4">
        <v>4.8109999999999999</v>
      </c>
      <c r="J14" s="6">
        <v>11136.3519</v>
      </c>
      <c r="K14" s="6">
        <v>178.5</v>
      </c>
      <c r="L14" s="6">
        <v>23</v>
      </c>
      <c r="M14" s="6">
        <v>16.5</v>
      </c>
      <c r="N14" s="8">
        <v>0.69399999999999995</v>
      </c>
      <c r="O14" s="2">
        <v>12</v>
      </c>
      <c r="R14" s="12" t="s">
        <v>117</v>
      </c>
      <c r="S14" s="2">
        <v>170</v>
      </c>
      <c r="V14" s="12" t="s">
        <v>59</v>
      </c>
      <c r="W14" s="2">
        <v>147</v>
      </c>
    </row>
    <row r="15" spans="1:24" x14ac:dyDescent="0.15">
      <c r="A15" t="s">
        <v>39</v>
      </c>
      <c r="B15" t="str">
        <f>IF(COUNTIF(战队数据!$A$2:$A$18,LEFT(队员数据!A15,3)),LEFT(A15,3),LEFT(A15,2))</f>
        <v>V5</v>
      </c>
      <c r="C15" t="s">
        <v>137</v>
      </c>
      <c r="D15" s="2">
        <v>16</v>
      </c>
      <c r="E15" s="2">
        <v>54</v>
      </c>
      <c r="F15" s="2">
        <v>62</v>
      </c>
      <c r="G15" s="2">
        <v>40</v>
      </c>
      <c r="H15" s="6">
        <v>2.5</v>
      </c>
      <c r="I15" s="4">
        <v>2.9</v>
      </c>
      <c r="J15" s="6">
        <v>12083.4375</v>
      </c>
      <c r="K15" s="6">
        <v>263</v>
      </c>
      <c r="L15" s="6">
        <v>10</v>
      </c>
      <c r="M15" s="6">
        <v>6</v>
      </c>
      <c r="N15" s="8">
        <v>0.64900000000000002</v>
      </c>
      <c r="O15" s="2">
        <v>0</v>
      </c>
      <c r="R15" s="12" t="s">
        <v>72</v>
      </c>
      <c r="S15" s="2">
        <v>171</v>
      </c>
      <c r="V15" s="12" t="s">
        <v>80</v>
      </c>
      <c r="W15" s="2">
        <v>161</v>
      </c>
    </row>
    <row r="16" spans="1:24" x14ac:dyDescent="0.15">
      <c r="A16" t="s">
        <v>40</v>
      </c>
      <c r="B16" t="str">
        <f>IF(COUNTIF(战队数据!$A$2:$A$18,LEFT(队员数据!A16,3)),LEFT(A16,3),LEFT(A16,2))</f>
        <v>LNG</v>
      </c>
      <c r="C16" t="s">
        <v>135</v>
      </c>
      <c r="D16" s="2">
        <v>37</v>
      </c>
      <c r="E16" s="2">
        <v>95</v>
      </c>
      <c r="F16" s="2">
        <v>177</v>
      </c>
      <c r="G16" s="2">
        <v>91</v>
      </c>
      <c r="H16" s="6">
        <v>2.4594999999999998</v>
      </c>
      <c r="I16" s="4">
        <v>2.9889999999999999</v>
      </c>
      <c r="J16" s="6">
        <v>11535.027</v>
      </c>
      <c r="K16" s="6">
        <v>213</v>
      </c>
      <c r="L16" s="6">
        <v>9</v>
      </c>
      <c r="M16" s="6">
        <v>4.5</v>
      </c>
      <c r="N16" s="8">
        <v>0.5625</v>
      </c>
      <c r="O16" s="2">
        <v>4</v>
      </c>
      <c r="R16" s="12" t="s">
        <v>33</v>
      </c>
      <c r="S16" s="2">
        <v>185</v>
      </c>
      <c r="V16" s="12" t="s">
        <v>44</v>
      </c>
      <c r="W16" s="2">
        <v>161</v>
      </c>
    </row>
    <row r="17" spans="1:23" x14ac:dyDescent="0.15">
      <c r="A17" t="s">
        <v>41</v>
      </c>
      <c r="B17" t="str">
        <f>IF(COUNTIF(战队数据!$A$2:$A$18,LEFT(队员数据!A17,3)),LEFT(A17,3),LEFT(A17,2))</f>
        <v>V5</v>
      </c>
      <c r="C17" t="s">
        <v>134</v>
      </c>
      <c r="D17" s="2">
        <v>28</v>
      </c>
      <c r="E17" s="2">
        <v>49</v>
      </c>
      <c r="F17" s="2">
        <v>144</v>
      </c>
      <c r="G17" s="2">
        <v>64</v>
      </c>
      <c r="H17" s="6">
        <v>2.2856999999999998</v>
      </c>
      <c r="I17" s="4">
        <v>3.0156000000000001</v>
      </c>
      <c r="J17" s="6">
        <v>10852.0357</v>
      </c>
      <c r="K17" s="6">
        <v>232</v>
      </c>
      <c r="L17" s="6">
        <v>12</v>
      </c>
      <c r="M17" s="6">
        <v>5</v>
      </c>
      <c r="N17" s="8">
        <v>0.623</v>
      </c>
      <c r="O17" s="2">
        <v>2</v>
      </c>
      <c r="R17" s="12" t="s">
        <v>35</v>
      </c>
      <c r="S17" s="2">
        <v>196</v>
      </c>
      <c r="V17" s="12" t="s">
        <v>62</v>
      </c>
      <c r="W17" s="2">
        <v>233</v>
      </c>
    </row>
    <row r="18" spans="1:23" x14ac:dyDescent="0.15">
      <c r="A18" t="s">
        <v>42</v>
      </c>
      <c r="B18" t="str">
        <f>IF(COUNTIF(战队数据!$A$2:$A$18,LEFT(队员数据!A18,3)),LEFT(A18,3),LEFT(A18,2))</f>
        <v>SN</v>
      </c>
      <c r="C18" t="s">
        <v>136</v>
      </c>
      <c r="D18" s="2">
        <v>43</v>
      </c>
      <c r="E18" s="2">
        <v>119</v>
      </c>
      <c r="F18" s="2">
        <v>310</v>
      </c>
      <c r="G18" s="2">
        <v>106</v>
      </c>
      <c r="H18" s="6">
        <v>2.4651000000000001</v>
      </c>
      <c r="I18" s="4">
        <v>4.0472000000000001</v>
      </c>
      <c r="J18" s="6">
        <v>10833.6744</v>
      </c>
      <c r="K18" s="6">
        <v>189.5</v>
      </c>
      <c r="L18" s="6">
        <v>20.5</v>
      </c>
      <c r="M18" s="6">
        <v>16.5</v>
      </c>
      <c r="N18" s="8">
        <v>0.6905</v>
      </c>
      <c r="O18" s="2">
        <v>8</v>
      </c>
      <c r="R18" s="12" t="s">
        <v>87</v>
      </c>
      <c r="S18" s="2">
        <v>207</v>
      </c>
      <c r="V18" s="12" t="s">
        <v>81</v>
      </c>
      <c r="W18" s="2">
        <v>240</v>
      </c>
    </row>
    <row r="19" spans="1:23" x14ac:dyDescent="0.15">
      <c r="A19" t="s">
        <v>43</v>
      </c>
      <c r="B19" t="str">
        <f>IF(COUNTIF(战队数据!$A$2:$A$18,LEFT(队员数据!A19,3)),LEFT(A19,3),LEFT(A19,2))</f>
        <v>IG</v>
      </c>
      <c r="C19" t="s">
        <v>133</v>
      </c>
      <c r="D19" s="2">
        <v>12</v>
      </c>
      <c r="E19" s="2">
        <v>11</v>
      </c>
      <c r="F19" s="2">
        <v>105</v>
      </c>
      <c r="G19" s="2">
        <v>36</v>
      </c>
      <c r="H19" s="6">
        <v>3</v>
      </c>
      <c r="I19" s="4">
        <v>3.2222</v>
      </c>
      <c r="J19" s="6">
        <v>6791.5833000000002</v>
      </c>
      <c r="K19" s="6">
        <v>34</v>
      </c>
      <c r="L19" s="6">
        <v>43</v>
      </c>
      <c r="M19" s="6">
        <v>9</v>
      </c>
      <c r="N19" s="8">
        <v>0.68300000000000005</v>
      </c>
      <c r="O19" s="2">
        <v>0</v>
      </c>
      <c r="R19" s="12" t="s">
        <v>62</v>
      </c>
      <c r="S19" s="2">
        <v>233</v>
      </c>
      <c r="V19" s="12" t="s">
        <v>34</v>
      </c>
      <c r="W19" s="2">
        <v>250</v>
      </c>
    </row>
    <row r="20" spans="1:23" x14ac:dyDescent="0.15">
      <c r="A20" t="s">
        <v>44</v>
      </c>
      <c r="B20" t="str">
        <f>IF(COUNTIF(战队数据!$A$2:$A$18,LEFT(队员数据!A20,3)),LEFT(A20,3),LEFT(A20,2))</f>
        <v>JDG</v>
      </c>
      <c r="C20" t="s">
        <v>137</v>
      </c>
      <c r="D20" s="2">
        <v>37</v>
      </c>
      <c r="E20" s="2">
        <v>161</v>
      </c>
      <c r="F20" s="2">
        <v>234</v>
      </c>
      <c r="G20" s="2">
        <v>85</v>
      </c>
      <c r="H20" s="6">
        <v>2.2972999999999999</v>
      </c>
      <c r="I20" s="4">
        <v>4.6471</v>
      </c>
      <c r="J20" s="6">
        <v>14202.3784</v>
      </c>
      <c r="K20" s="6">
        <v>322.5</v>
      </c>
      <c r="L20" s="6">
        <v>15.5</v>
      </c>
      <c r="M20" s="6">
        <v>15</v>
      </c>
      <c r="N20" s="8">
        <v>0.68</v>
      </c>
      <c r="O20" s="2">
        <v>4</v>
      </c>
      <c r="R20" s="12" t="s">
        <v>81</v>
      </c>
      <c r="S20" s="2">
        <v>240</v>
      </c>
      <c r="V20" s="12" t="s">
        <v>46</v>
      </c>
      <c r="W20" s="2">
        <v>279</v>
      </c>
    </row>
    <row r="21" spans="1:23" x14ac:dyDescent="0.15">
      <c r="A21" t="s">
        <v>310</v>
      </c>
      <c r="B21" t="str">
        <f>IF(COUNTIF(战队数据!$A$2:$A$18,LEFT(队员数据!A21,3)),LEFT(A21,3),LEFT(A21,2))</f>
        <v>LGD</v>
      </c>
      <c r="C21" t="s">
        <v>137</v>
      </c>
      <c r="D21" s="2">
        <v>32</v>
      </c>
      <c r="E21" s="2">
        <v>118</v>
      </c>
      <c r="F21" s="2">
        <v>118</v>
      </c>
      <c r="G21" s="2">
        <v>83</v>
      </c>
      <c r="H21" s="6">
        <v>2.5937999999999999</v>
      </c>
      <c r="I21" s="4">
        <v>2.8433999999999999</v>
      </c>
      <c r="J21" s="6">
        <v>13258.125</v>
      </c>
      <c r="K21" s="6">
        <v>288</v>
      </c>
      <c r="L21" s="6">
        <v>14</v>
      </c>
      <c r="M21" s="6">
        <v>12</v>
      </c>
      <c r="N21" s="8">
        <v>0.63200000000000001</v>
      </c>
      <c r="O21" s="2">
        <v>4</v>
      </c>
      <c r="R21" s="12" t="s">
        <v>34</v>
      </c>
      <c r="S21" s="2">
        <v>250</v>
      </c>
      <c r="V21" s="12" t="s">
        <v>86</v>
      </c>
      <c r="W21" s="2">
        <v>302</v>
      </c>
    </row>
    <row r="22" spans="1:23" x14ac:dyDescent="0.15">
      <c r="A22" t="s">
        <v>45</v>
      </c>
      <c r="B22" t="str">
        <f>IF(COUNTIF(战队数据!$A$2:$A$18,LEFT(队员数据!A22,3)),LEFT(A22,3),LEFT(A22,2))</f>
        <v>RNG</v>
      </c>
      <c r="C22" t="s">
        <v>133</v>
      </c>
      <c r="D22" s="2">
        <v>54</v>
      </c>
      <c r="E22" s="2">
        <v>48</v>
      </c>
      <c r="F22" s="2">
        <v>559</v>
      </c>
      <c r="G22" s="2">
        <v>157</v>
      </c>
      <c r="H22" s="6">
        <v>2.9074</v>
      </c>
      <c r="I22" s="4">
        <v>3.8662000000000001</v>
      </c>
      <c r="J22" s="6">
        <v>7875.7222000000002</v>
      </c>
      <c r="K22" s="6">
        <v>41</v>
      </c>
      <c r="L22" s="6">
        <v>54.5</v>
      </c>
      <c r="M22" s="6">
        <v>13</v>
      </c>
      <c r="N22" s="8">
        <v>0.6875</v>
      </c>
      <c r="O22" s="2">
        <v>4</v>
      </c>
      <c r="R22" s="12" t="s">
        <v>46</v>
      </c>
      <c r="S22" s="2">
        <v>279</v>
      </c>
      <c r="V22" s="12" t="s">
        <v>317</v>
      </c>
      <c r="W22" s="2">
        <v>1773</v>
      </c>
    </row>
    <row r="23" spans="1:23" x14ac:dyDescent="0.15">
      <c r="A23" t="s">
        <v>46</v>
      </c>
      <c r="B23" t="str">
        <f>IF(COUNTIF(战队数据!$A$2:$A$18,LEFT(队员数据!A23,3)),LEFT(A23,3),LEFT(A23,2))</f>
        <v>FPX</v>
      </c>
      <c r="C23" t="s">
        <v>137</v>
      </c>
      <c r="D23" s="2">
        <v>55</v>
      </c>
      <c r="E23" s="2">
        <v>279</v>
      </c>
      <c r="F23" s="2">
        <v>265</v>
      </c>
      <c r="G23" s="2">
        <v>126</v>
      </c>
      <c r="H23" s="6">
        <v>2.2909000000000002</v>
      </c>
      <c r="I23" s="4">
        <v>4.3174999999999999</v>
      </c>
      <c r="J23" s="6">
        <v>13505.0545</v>
      </c>
      <c r="K23" s="6">
        <v>272.5</v>
      </c>
      <c r="L23" s="6">
        <v>13.5</v>
      </c>
      <c r="M23" s="6">
        <v>9</v>
      </c>
      <c r="N23" s="8">
        <v>0.63200000000000001</v>
      </c>
      <c r="O23" s="2">
        <v>11</v>
      </c>
      <c r="R23" s="12" t="s">
        <v>86</v>
      </c>
      <c r="S23" s="2">
        <v>302</v>
      </c>
    </row>
    <row r="24" spans="1:23" x14ac:dyDescent="0.15">
      <c r="A24" t="s">
        <v>47</v>
      </c>
      <c r="B24" t="str">
        <f>IF(COUNTIF(战队数据!$A$2:$A$18,LEFT(队员数据!A24,3)),LEFT(A24,3),LEFT(A24,2))</f>
        <v>FPX</v>
      </c>
      <c r="C24" t="s">
        <v>133</v>
      </c>
      <c r="D24" s="2">
        <v>55</v>
      </c>
      <c r="E24" s="2">
        <v>41</v>
      </c>
      <c r="F24" s="2">
        <v>509</v>
      </c>
      <c r="G24" s="2">
        <v>159</v>
      </c>
      <c r="H24" s="6">
        <v>2.8908999999999998</v>
      </c>
      <c r="I24" s="4">
        <v>3.4590999999999998</v>
      </c>
      <c r="J24" s="6">
        <v>7195.2909</v>
      </c>
      <c r="K24" s="6">
        <v>40.5</v>
      </c>
      <c r="L24" s="6">
        <v>46</v>
      </c>
      <c r="M24" s="6">
        <v>8.5</v>
      </c>
      <c r="N24" s="8">
        <v>0.64900000000000002</v>
      </c>
      <c r="O24" s="2">
        <v>4</v>
      </c>
    </row>
    <row r="25" spans="1:23" x14ac:dyDescent="0.15">
      <c r="A25" t="s">
        <v>48</v>
      </c>
      <c r="B25" t="str">
        <f>IF(COUNTIF(战队数据!$A$2:$A$18,LEFT(队员数据!A25,3)),LEFT(A25,3),LEFT(A25,2))</f>
        <v>RW</v>
      </c>
      <c r="C25" t="s">
        <v>133</v>
      </c>
      <c r="D25" s="2">
        <v>13</v>
      </c>
      <c r="E25" s="2">
        <v>10</v>
      </c>
      <c r="F25" s="2">
        <v>68</v>
      </c>
      <c r="G25" s="2">
        <v>64</v>
      </c>
      <c r="H25" s="6">
        <v>4.9230999999999998</v>
      </c>
      <c r="I25" s="4">
        <v>1.2188000000000001</v>
      </c>
      <c r="J25" s="6">
        <v>7016.1538</v>
      </c>
      <c r="K25" s="6">
        <v>60</v>
      </c>
      <c r="L25" s="6">
        <v>44</v>
      </c>
      <c r="M25" s="6">
        <v>10</v>
      </c>
      <c r="N25" s="8">
        <v>0.65100000000000002</v>
      </c>
      <c r="O25" s="2">
        <v>0</v>
      </c>
    </row>
    <row r="26" spans="1:23" x14ac:dyDescent="0.15">
      <c r="A26" t="s">
        <v>49</v>
      </c>
      <c r="B26" t="str">
        <f>IF(COUNTIF(战队数据!$A$2:$A$18,LEFT(队员数据!A26,3)),LEFT(A26,3),LEFT(A26,2))</f>
        <v>RW</v>
      </c>
      <c r="C26" t="s">
        <v>137</v>
      </c>
      <c r="D26" s="2">
        <v>17</v>
      </c>
      <c r="E26" s="2">
        <v>41</v>
      </c>
      <c r="F26" s="2">
        <v>53</v>
      </c>
      <c r="G26" s="2">
        <v>41</v>
      </c>
      <c r="H26" s="6">
        <v>2.4117999999999999</v>
      </c>
      <c r="I26" s="4">
        <v>2.2927</v>
      </c>
      <c r="J26" s="6">
        <v>12242.2353</v>
      </c>
      <c r="K26" s="6">
        <v>285</v>
      </c>
      <c r="L26" s="6">
        <v>18</v>
      </c>
      <c r="M26" s="6">
        <v>13</v>
      </c>
      <c r="N26" s="8">
        <v>0.59699999999999998</v>
      </c>
      <c r="O26" s="2">
        <v>1</v>
      </c>
    </row>
    <row r="27" spans="1:23" x14ac:dyDescent="0.15">
      <c r="A27" t="s">
        <v>309</v>
      </c>
      <c r="B27" t="str">
        <f>IF(COUNTIF(战队数据!$A$2:$A$18,LEFT(队员数据!A27,3)),LEFT(A27,3),LEFT(A27,2))</f>
        <v>IG</v>
      </c>
      <c r="C27" t="s">
        <v>137</v>
      </c>
      <c r="D27" s="2">
        <v>16</v>
      </c>
      <c r="E27" s="2">
        <v>67</v>
      </c>
      <c r="F27" s="2">
        <v>70</v>
      </c>
      <c r="G27" s="2">
        <v>34</v>
      </c>
      <c r="H27" s="6">
        <v>2.125</v>
      </c>
      <c r="I27" s="4">
        <v>4.0293999999999999</v>
      </c>
      <c r="J27" s="6">
        <v>12644.625</v>
      </c>
      <c r="K27" s="6">
        <v>279</v>
      </c>
      <c r="L27" s="6">
        <v>10</v>
      </c>
      <c r="M27" s="6">
        <v>10</v>
      </c>
      <c r="N27" s="8">
        <v>0.58899999999999997</v>
      </c>
      <c r="O27" s="2">
        <v>3</v>
      </c>
    </row>
    <row r="28" spans="1:23" x14ac:dyDescent="0.15">
      <c r="A28" t="s">
        <v>50</v>
      </c>
      <c r="B28" t="str">
        <f>IF(COUNTIF(战队数据!$A$2:$A$18,LEFT(队员数据!A28,3)),LEFT(A28,3),LEFT(A28,2))</f>
        <v>FPX</v>
      </c>
      <c r="C28" t="s">
        <v>136</v>
      </c>
      <c r="D28" s="2">
        <v>31</v>
      </c>
      <c r="E28" s="2">
        <v>83</v>
      </c>
      <c r="F28" s="2">
        <v>214</v>
      </c>
      <c r="G28" s="2">
        <v>82</v>
      </c>
      <c r="H28" s="6">
        <v>2.6452</v>
      </c>
      <c r="I28" s="4">
        <v>3.6219999999999999</v>
      </c>
      <c r="J28" s="6">
        <v>10283.870999999999</v>
      </c>
      <c r="K28" s="6">
        <v>178</v>
      </c>
      <c r="L28" s="6">
        <v>14.5</v>
      </c>
      <c r="M28" s="6">
        <v>12.5</v>
      </c>
      <c r="N28" s="8">
        <v>0.67300000000000004</v>
      </c>
      <c r="O28" s="2">
        <v>8</v>
      </c>
    </row>
    <row r="29" spans="1:23" x14ac:dyDescent="0.15">
      <c r="A29" t="s">
        <v>51</v>
      </c>
      <c r="B29" t="str">
        <f>IF(COUNTIF(战队数据!$A$2:$A$18,LEFT(队员数据!A29,3)),LEFT(A29,3),LEFT(A29,2))</f>
        <v>JDG</v>
      </c>
      <c r="C29" t="s">
        <v>133</v>
      </c>
      <c r="D29" s="2">
        <v>37</v>
      </c>
      <c r="E29" s="2">
        <v>33</v>
      </c>
      <c r="F29" s="2">
        <v>349</v>
      </c>
      <c r="G29" s="2">
        <v>138</v>
      </c>
      <c r="H29" s="6">
        <v>3.7296999999999998</v>
      </c>
      <c r="I29" s="4">
        <v>2.7681</v>
      </c>
      <c r="J29" s="6">
        <v>7358.5405000000001</v>
      </c>
      <c r="K29" s="6">
        <v>34</v>
      </c>
      <c r="L29" s="6">
        <v>44.5</v>
      </c>
      <c r="M29" s="6">
        <v>7.5</v>
      </c>
      <c r="N29" s="8">
        <v>0.61950000000000005</v>
      </c>
      <c r="O29" s="2">
        <v>3</v>
      </c>
    </row>
    <row r="30" spans="1:23" x14ac:dyDescent="0.15">
      <c r="A30" t="s">
        <v>52</v>
      </c>
      <c r="B30" t="str">
        <f>IF(COUNTIF(战队数据!$A$2:$A$18,LEFT(队员数据!A30,3)),LEFT(A30,3),LEFT(A30,2))</f>
        <v>V5</v>
      </c>
      <c r="C30" t="s">
        <v>134</v>
      </c>
      <c r="D30" s="2">
        <v>6</v>
      </c>
      <c r="E30" s="2">
        <v>14</v>
      </c>
      <c r="F30" s="2">
        <v>43</v>
      </c>
      <c r="G30" s="2">
        <v>18</v>
      </c>
      <c r="H30" s="6">
        <v>3</v>
      </c>
      <c r="I30" s="4">
        <v>3.1667000000000001</v>
      </c>
      <c r="J30" s="6">
        <v>9781</v>
      </c>
      <c r="K30" s="6">
        <v>190</v>
      </c>
      <c r="L30" s="6">
        <v>10</v>
      </c>
      <c r="M30" s="6">
        <v>2</v>
      </c>
      <c r="N30" s="8">
        <v>0.70099999999999996</v>
      </c>
      <c r="O30" s="2">
        <v>1</v>
      </c>
    </row>
    <row r="31" spans="1:23" x14ac:dyDescent="0.15">
      <c r="A31" t="s">
        <v>53</v>
      </c>
      <c r="B31" t="str">
        <f>IF(COUNTIF(战队数据!$A$2:$A$18,LEFT(队员数据!A31,3)),LEFT(A31,3),LEFT(A31,2))</f>
        <v>ES</v>
      </c>
      <c r="C31" t="s">
        <v>136</v>
      </c>
      <c r="D31" s="2">
        <v>36</v>
      </c>
      <c r="E31" s="2">
        <v>82</v>
      </c>
      <c r="F31" s="2">
        <v>182</v>
      </c>
      <c r="G31" s="2">
        <v>97</v>
      </c>
      <c r="H31" s="6">
        <v>2.6943999999999999</v>
      </c>
      <c r="I31" s="4">
        <v>2.7216</v>
      </c>
      <c r="J31" s="6">
        <v>10241.25</v>
      </c>
      <c r="K31" s="6">
        <v>188</v>
      </c>
      <c r="L31" s="6">
        <v>12</v>
      </c>
      <c r="M31" s="6">
        <v>13</v>
      </c>
      <c r="N31" s="8">
        <v>0.68899999999999995</v>
      </c>
      <c r="O31" s="2">
        <v>3</v>
      </c>
    </row>
    <row r="32" spans="1:23" x14ac:dyDescent="0.15">
      <c r="A32" t="s">
        <v>54</v>
      </c>
      <c r="B32" t="str">
        <f>IF(COUNTIF(战队数据!$A$2:$A$18,LEFT(队员数据!A32,3)),LEFT(A32,3),LEFT(A32,2))</f>
        <v>IG</v>
      </c>
      <c r="C32" t="s">
        <v>134</v>
      </c>
      <c r="D32" s="2">
        <v>40</v>
      </c>
      <c r="E32" s="2">
        <v>110</v>
      </c>
      <c r="F32" s="2">
        <v>204</v>
      </c>
      <c r="G32" s="2">
        <v>120</v>
      </c>
      <c r="H32" s="6">
        <v>3</v>
      </c>
      <c r="I32" s="4">
        <v>2.6166999999999998</v>
      </c>
      <c r="J32" s="6">
        <v>11368.725</v>
      </c>
      <c r="K32" s="6">
        <v>248.5</v>
      </c>
      <c r="L32" s="6">
        <v>8.5</v>
      </c>
      <c r="M32" s="6">
        <v>5.5</v>
      </c>
      <c r="N32" s="8">
        <v>0.48299999999999998</v>
      </c>
      <c r="O32" s="2">
        <v>6</v>
      </c>
    </row>
    <row r="33" spans="1:19" x14ac:dyDescent="0.15">
      <c r="A33" t="s">
        <v>55</v>
      </c>
      <c r="B33" t="str">
        <f>IF(COUNTIF(战队数据!$A$2:$A$18,LEFT(队员数据!A33,3)),LEFT(A33,3),LEFT(A33,2))</f>
        <v>V5</v>
      </c>
      <c r="C33" t="s">
        <v>135</v>
      </c>
      <c r="D33" s="2">
        <v>38</v>
      </c>
      <c r="E33" s="2">
        <v>110</v>
      </c>
      <c r="F33" s="2">
        <v>192</v>
      </c>
      <c r="G33" s="2">
        <v>105</v>
      </c>
      <c r="H33" s="6">
        <v>2.7631999999999999</v>
      </c>
      <c r="I33" s="4">
        <v>2.8761999999999999</v>
      </c>
      <c r="J33" s="6">
        <v>11738.105299999999</v>
      </c>
      <c r="K33" s="6">
        <v>253</v>
      </c>
      <c r="L33" s="6">
        <v>9</v>
      </c>
      <c r="M33" s="6">
        <v>6</v>
      </c>
      <c r="N33" s="8">
        <v>0.65400000000000003</v>
      </c>
      <c r="O33" s="2">
        <v>4</v>
      </c>
    </row>
    <row r="34" spans="1:19" x14ac:dyDescent="0.15">
      <c r="A34" t="s">
        <v>56</v>
      </c>
      <c r="B34" t="str">
        <f>IF(COUNTIF(战队数据!$A$2:$A$18,LEFT(队员数据!A34,3)),LEFT(A34,3),LEFT(A34,2))</f>
        <v>RW</v>
      </c>
      <c r="C34" t="s">
        <v>136</v>
      </c>
      <c r="D34" s="2">
        <v>34</v>
      </c>
      <c r="E34" s="2">
        <v>93</v>
      </c>
      <c r="F34" s="2">
        <v>124</v>
      </c>
      <c r="G34" s="2">
        <v>116</v>
      </c>
      <c r="H34" s="6">
        <v>3.4117999999999999</v>
      </c>
      <c r="I34" s="4">
        <v>1.8707</v>
      </c>
      <c r="J34" s="6">
        <v>10333.705900000001</v>
      </c>
      <c r="K34" s="6">
        <v>187</v>
      </c>
      <c r="L34" s="6">
        <v>13</v>
      </c>
      <c r="M34" s="6">
        <v>11</v>
      </c>
      <c r="N34" s="8">
        <v>0.72099999999999997</v>
      </c>
      <c r="O34" s="2">
        <v>1</v>
      </c>
    </row>
    <row r="35" spans="1:19" x14ac:dyDescent="0.15">
      <c r="A35" t="s">
        <v>57</v>
      </c>
      <c r="B35" t="str">
        <f>IF(COUNTIF(战队数据!$A$2:$A$18,LEFT(队员数据!A35,3)),LEFT(A35,3),LEFT(A35,2))</f>
        <v>JDG</v>
      </c>
      <c r="C35" t="s">
        <v>135</v>
      </c>
      <c r="D35" s="2">
        <v>35</v>
      </c>
      <c r="E35" s="2">
        <v>120</v>
      </c>
      <c r="F35" s="2">
        <v>236</v>
      </c>
      <c r="G35" s="2">
        <v>73</v>
      </c>
      <c r="H35" s="6">
        <v>2.0857000000000001</v>
      </c>
      <c r="I35" s="4">
        <v>4.8766999999999996</v>
      </c>
      <c r="J35" s="6">
        <v>12667.742899999999</v>
      </c>
      <c r="K35" s="6">
        <v>255.5</v>
      </c>
      <c r="L35" s="6">
        <v>9.5</v>
      </c>
      <c r="M35" s="6">
        <v>9</v>
      </c>
      <c r="N35" s="8">
        <v>0.63949999999999996</v>
      </c>
      <c r="O35" s="2">
        <v>6</v>
      </c>
    </row>
    <row r="36" spans="1:19" x14ac:dyDescent="0.15">
      <c r="A36" t="s">
        <v>58</v>
      </c>
      <c r="B36" t="str">
        <f>IF(COUNTIF(战队数据!$A$2:$A$18,LEFT(队员数据!A36,3)),LEFT(A36,3),LEFT(A36,2))</f>
        <v>RA</v>
      </c>
      <c r="C36" t="s">
        <v>135</v>
      </c>
      <c r="D36" s="2">
        <v>44</v>
      </c>
      <c r="E36" s="2">
        <v>129</v>
      </c>
      <c r="F36" s="2">
        <v>251</v>
      </c>
      <c r="G36" s="2">
        <v>79</v>
      </c>
      <c r="H36" s="6">
        <v>1.7955000000000001</v>
      </c>
      <c r="I36" s="4">
        <v>4.8101000000000003</v>
      </c>
      <c r="J36" s="6">
        <v>13186.136399999999</v>
      </c>
      <c r="K36" s="6">
        <v>282</v>
      </c>
      <c r="L36" s="6">
        <v>13</v>
      </c>
      <c r="M36" s="6">
        <v>7</v>
      </c>
      <c r="N36" s="8">
        <v>0.67400000000000004</v>
      </c>
      <c r="O36" s="2">
        <v>4</v>
      </c>
    </row>
    <row r="37" spans="1:19" x14ac:dyDescent="0.15">
      <c r="A37" t="s">
        <v>59</v>
      </c>
      <c r="B37" t="str">
        <f>IF(COUNTIF(战队数据!$A$2:$A$18,LEFT(队员数据!A38,3)),LEFT(A37,3),LEFT(A37,2))</f>
        <v>RA</v>
      </c>
      <c r="C37" t="s">
        <v>137</v>
      </c>
      <c r="D37" s="2">
        <v>44</v>
      </c>
      <c r="E37" s="2">
        <v>147</v>
      </c>
      <c r="F37" s="2">
        <v>189</v>
      </c>
      <c r="G37" s="2">
        <v>96</v>
      </c>
      <c r="H37" s="6">
        <v>2.1818</v>
      </c>
      <c r="I37" s="4">
        <v>3.5</v>
      </c>
      <c r="J37" s="6">
        <v>14479.2273</v>
      </c>
      <c r="K37" s="6">
        <v>322.5</v>
      </c>
      <c r="L37" s="6">
        <v>10.5</v>
      </c>
      <c r="M37" s="6">
        <v>15.5</v>
      </c>
      <c r="N37" s="8">
        <v>0.57199999999999995</v>
      </c>
      <c r="O37" s="2">
        <v>9</v>
      </c>
    </row>
    <row r="38" spans="1:19" x14ac:dyDescent="0.15">
      <c r="A38" t="s">
        <v>60</v>
      </c>
      <c r="B38" t="str">
        <f>IF(COUNTIF(战队数据!$A$2:$A$18,LEFT(队员数据!A39,3)),LEFT(A38,3),LEFT(A38,2))</f>
        <v>TTT</v>
      </c>
      <c r="C38" t="s">
        <v>133</v>
      </c>
      <c r="D38" s="2">
        <v>38</v>
      </c>
      <c r="E38" s="2">
        <v>18</v>
      </c>
      <c r="F38" s="2">
        <v>297</v>
      </c>
      <c r="G38" s="2">
        <v>136</v>
      </c>
      <c r="H38" s="6">
        <v>3.5789</v>
      </c>
      <c r="I38" s="4">
        <v>2.3161999999999998</v>
      </c>
      <c r="J38" s="6">
        <v>7083.7632000000003</v>
      </c>
      <c r="K38" s="6">
        <v>38</v>
      </c>
      <c r="L38" s="6">
        <v>51</v>
      </c>
      <c r="M38" s="6">
        <v>7</v>
      </c>
      <c r="N38" s="8">
        <v>0.69499999999999995</v>
      </c>
      <c r="O38" s="2">
        <v>3</v>
      </c>
    </row>
    <row r="39" spans="1:19" x14ac:dyDescent="0.15">
      <c r="A39" t="s">
        <v>61</v>
      </c>
      <c r="B39" t="str">
        <f>IF(COUNTIF(战队数据!$A$2:$A$18,LEFT(队员数据!A40,3)),LEFT(A39,3),LEFT(A39,2))</f>
        <v>OMG</v>
      </c>
      <c r="C39" t="s">
        <v>134</v>
      </c>
      <c r="D39" s="2">
        <v>2</v>
      </c>
      <c r="E39" s="2">
        <v>5</v>
      </c>
      <c r="F39" s="2">
        <v>11</v>
      </c>
      <c r="G39" s="2">
        <v>5</v>
      </c>
      <c r="H39" s="6">
        <v>2.5</v>
      </c>
      <c r="I39" s="4">
        <v>3.2</v>
      </c>
      <c r="J39" s="6">
        <v>11803.5</v>
      </c>
      <c r="K39" s="6">
        <v>235</v>
      </c>
      <c r="L39" s="6">
        <v>16</v>
      </c>
      <c r="M39" s="6">
        <v>10</v>
      </c>
      <c r="N39" s="8">
        <v>0.57999999999999996</v>
      </c>
      <c r="O39" s="2">
        <v>0</v>
      </c>
    </row>
    <row r="40" spans="1:19" x14ac:dyDescent="0.15">
      <c r="A40" t="s">
        <v>62</v>
      </c>
      <c r="B40" t="str">
        <f>IF(COUNTIF(战队数据!$A$2:$A$18,LEFT(队员数据!A41,3)),LEFT(A40,3),LEFT(A40,2))</f>
        <v>TES</v>
      </c>
      <c r="C40" t="s">
        <v>137</v>
      </c>
      <c r="D40" s="2">
        <v>47</v>
      </c>
      <c r="E40" s="2">
        <v>233</v>
      </c>
      <c r="F40" s="2">
        <v>296</v>
      </c>
      <c r="G40" s="2">
        <v>126</v>
      </c>
      <c r="H40" s="6">
        <v>2.6808999999999998</v>
      </c>
      <c r="I40" s="4">
        <v>4.1984000000000004</v>
      </c>
      <c r="J40" s="6">
        <v>14270.787200000001</v>
      </c>
      <c r="K40" s="6">
        <v>281.5</v>
      </c>
      <c r="L40" s="6">
        <v>13</v>
      </c>
      <c r="M40" s="6">
        <v>14.5</v>
      </c>
      <c r="N40" s="8">
        <v>0.67249999999999999</v>
      </c>
      <c r="O40" s="2">
        <v>8</v>
      </c>
      <c r="R40" s="11" t="s">
        <v>312</v>
      </c>
      <c r="S40" s="8" t="s">
        <v>351</v>
      </c>
    </row>
    <row r="41" spans="1:19" x14ac:dyDescent="0.15">
      <c r="A41" t="s">
        <v>63</v>
      </c>
      <c r="B41" t="str">
        <f>IF(COUNTIF(战队数据!$A$2:$A$18,LEFT(队员数据!A42,3)),LEFT(A41,3),LEFT(A41,2))</f>
        <v>OM</v>
      </c>
      <c r="C41" t="s">
        <v>134</v>
      </c>
      <c r="D41" s="2">
        <v>6</v>
      </c>
      <c r="E41" s="2">
        <v>8</v>
      </c>
      <c r="F41" s="2">
        <v>12</v>
      </c>
      <c r="G41" s="2">
        <v>31</v>
      </c>
      <c r="H41" s="6">
        <v>5.1666999999999996</v>
      </c>
      <c r="I41" s="4">
        <v>0.6452</v>
      </c>
      <c r="J41" s="6">
        <v>9270.1666999999998</v>
      </c>
      <c r="K41" s="6">
        <v>207</v>
      </c>
      <c r="L41" s="6">
        <v>8</v>
      </c>
      <c r="M41" s="6">
        <v>3</v>
      </c>
      <c r="N41" s="8">
        <v>0.72599999999999998</v>
      </c>
      <c r="O41" s="2">
        <v>0</v>
      </c>
      <c r="R41" s="12" t="s">
        <v>123</v>
      </c>
      <c r="S41" s="8">
        <v>0.82599999999999996</v>
      </c>
    </row>
    <row r="42" spans="1:19" x14ac:dyDescent="0.15">
      <c r="A42" t="s">
        <v>64</v>
      </c>
      <c r="B42" t="str">
        <f>IF(COUNTIF(战队数据!$A$2:$A$18,LEFT(队员数据!A43,3)),LEFT(A42,3),LEFT(A42,2))</f>
        <v>TTC</v>
      </c>
      <c r="C42" t="s">
        <v>135</v>
      </c>
      <c r="D42" s="2">
        <v>5</v>
      </c>
      <c r="E42" s="2">
        <v>4</v>
      </c>
      <c r="F42" s="2">
        <v>13</v>
      </c>
      <c r="G42" s="2">
        <v>15</v>
      </c>
      <c r="H42" s="6">
        <v>3</v>
      </c>
      <c r="I42" s="4">
        <v>1.1333</v>
      </c>
      <c r="J42" s="6">
        <v>11732.8</v>
      </c>
      <c r="K42" s="6">
        <v>266</v>
      </c>
      <c r="L42" s="6">
        <v>14</v>
      </c>
      <c r="M42" s="6">
        <v>12</v>
      </c>
      <c r="N42" s="8">
        <v>0.58599999999999997</v>
      </c>
      <c r="O42" s="2">
        <v>0</v>
      </c>
      <c r="R42" s="12" t="s">
        <v>93</v>
      </c>
      <c r="S42" s="8">
        <v>0.81499999999999995</v>
      </c>
    </row>
    <row r="43" spans="1:19" x14ac:dyDescent="0.15">
      <c r="A43" t="s">
        <v>65</v>
      </c>
      <c r="B43" t="str">
        <f>IF(COUNTIF(战队数据!$A$2:$A$18,LEFT(队员数据!A44,3)),LEFT(A43,3),LEFT(A43,2))</f>
        <v>LNG</v>
      </c>
      <c r="C43" t="s">
        <v>137</v>
      </c>
      <c r="D43" s="2">
        <v>37</v>
      </c>
      <c r="E43" s="2">
        <v>139</v>
      </c>
      <c r="F43" s="2">
        <v>141</v>
      </c>
      <c r="G43" s="2">
        <v>74</v>
      </c>
      <c r="H43" s="6">
        <v>2</v>
      </c>
      <c r="I43" s="4">
        <v>3.7837999999999998</v>
      </c>
      <c r="J43" s="6">
        <v>13268.973</v>
      </c>
      <c r="K43" s="6">
        <v>267.5</v>
      </c>
      <c r="L43" s="6">
        <v>9.5</v>
      </c>
      <c r="M43" s="6">
        <v>8</v>
      </c>
      <c r="N43" s="8">
        <v>0.78800000000000003</v>
      </c>
      <c r="O43" s="2">
        <v>2</v>
      </c>
      <c r="R43" s="12" t="s">
        <v>65</v>
      </c>
      <c r="S43" s="8">
        <v>0.78800000000000003</v>
      </c>
    </row>
    <row r="44" spans="1:19" x14ac:dyDescent="0.15">
      <c r="A44" t="s">
        <v>66</v>
      </c>
      <c r="B44" t="str">
        <f>IF(COUNTIF(战队数据!$A$2:$A$18,LEFT(队员数据!A45,3)),LEFT(A44,3),LEFT(A44,2))</f>
        <v>BL</v>
      </c>
      <c r="C44" t="s">
        <v>137</v>
      </c>
      <c r="D44" s="2">
        <v>38</v>
      </c>
      <c r="E44" s="2">
        <v>138</v>
      </c>
      <c r="F44" s="2">
        <v>143</v>
      </c>
      <c r="G44" s="2">
        <v>93</v>
      </c>
      <c r="H44" s="6">
        <v>2.4474</v>
      </c>
      <c r="I44" s="4">
        <v>3.0215000000000001</v>
      </c>
      <c r="J44" s="6">
        <v>13500.894700000001</v>
      </c>
      <c r="K44" s="6">
        <v>298</v>
      </c>
      <c r="L44" s="6">
        <v>16</v>
      </c>
      <c r="M44" s="6">
        <v>12</v>
      </c>
      <c r="N44" s="8">
        <v>0.63200000000000001</v>
      </c>
      <c r="O44" s="2">
        <v>3</v>
      </c>
      <c r="R44" s="12" t="s">
        <v>101</v>
      </c>
      <c r="S44" s="8">
        <v>0.73899999999999999</v>
      </c>
    </row>
    <row r="45" spans="1:19" x14ac:dyDescent="0.15">
      <c r="A45" t="s">
        <v>67</v>
      </c>
      <c r="B45" t="str">
        <f>IF(COUNTIF(战队数据!$A$2:$A$18,LEFT(队员数据!A46,3)),LEFT(A45,3),LEFT(A45,2))</f>
        <v>TT</v>
      </c>
      <c r="C45" t="s">
        <v>136</v>
      </c>
      <c r="D45" s="2">
        <v>31</v>
      </c>
      <c r="E45" s="2">
        <v>103</v>
      </c>
      <c r="F45" s="2">
        <v>179</v>
      </c>
      <c r="G45" s="2">
        <v>102</v>
      </c>
      <c r="H45" s="6">
        <v>3.2902999999999998</v>
      </c>
      <c r="I45" s="4">
        <v>2.7646999999999999</v>
      </c>
      <c r="J45" s="6">
        <v>10950.032300000001</v>
      </c>
      <c r="K45" s="6">
        <v>188</v>
      </c>
      <c r="L45" s="6">
        <v>10</v>
      </c>
      <c r="M45" s="6">
        <v>15</v>
      </c>
      <c r="N45" s="8">
        <v>0.67200000000000004</v>
      </c>
      <c r="O45" s="2">
        <v>0</v>
      </c>
      <c r="R45" s="12" t="s">
        <v>111</v>
      </c>
      <c r="S45" s="8">
        <v>0.73699999999999999</v>
      </c>
    </row>
    <row r="46" spans="1:19" x14ac:dyDescent="0.15">
      <c r="A46" t="s">
        <v>68</v>
      </c>
      <c r="B46" t="str">
        <f>IF(COUNTIF(战队数据!$A$2:$A$18,LEFT(队员数据!A47,3)),LEFT(A46,3),LEFT(A46,2))</f>
        <v>TTC</v>
      </c>
      <c r="C46" t="s">
        <v>134</v>
      </c>
      <c r="D46" s="2">
        <v>38</v>
      </c>
      <c r="E46" s="2">
        <v>80</v>
      </c>
      <c r="F46" s="2">
        <v>176</v>
      </c>
      <c r="G46" s="2">
        <v>112</v>
      </c>
      <c r="H46" s="6">
        <v>2.9474</v>
      </c>
      <c r="I46" s="4">
        <v>2.2856999999999998</v>
      </c>
      <c r="J46" s="6">
        <v>11479.1842</v>
      </c>
      <c r="K46" s="6">
        <v>240</v>
      </c>
      <c r="L46" s="6">
        <v>14</v>
      </c>
      <c r="M46" s="6">
        <v>4</v>
      </c>
      <c r="N46" s="8">
        <v>0.59099999999999997</v>
      </c>
      <c r="O46" s="2">
        <v>2</v>
      </c>
      <c r="R46" s="12" t="s">
        <v>127</v>
      </c>
      <c r="S46" s="8">
        <v>0.73499999999999999</v>
      </c>
    </row>
    <row r="47" spans="1:19" x14ac:dyDescent="0.15">
      <c r="A47" t="s">
        <v>69</v>
      </c>
      <c r="B47" t="str">
        <f>IF(COUNTIF(战队数据!$A$2:$A$18,LEFT(队员数据!A48,3)),LEFT(A47,3),LEFT(A47,2))</f>
        <v>BLG</v>
      </c>
      <c r="C47" t="s">
        <v>136</v>
      </c>
      <c r="D47" s="2">
        <v>38</v>
      </c>
      <c r="E47" s="2">
        <v>106</v>
      </c>
      <c r="F47" s="2">
        <v>191</v>
      </c>
      <c r="G47" s="2">
        <v>68</v>
      </c>
      <c r="H47" s="6">
        <v>1.7895000000000001</v>
      </c>
      <c r="I47" s="4">
        <v>4.3676000000000004</v>
      </c>
      <c r="J47" s="6">
        <v>11334.131600000001</v>
      </c>
      <c r="K47" s="6">
        <v>214</v>
      </c>
      <c r="L47" s="6">
        <v>9</v>
      </c>
      <c r="M47" s="6">
        <v>12</v>
      </c>
      <c r="N47" s="8">
        <v>0.71299999999999997</v>
      </c>
      <c r="O47" s="2">
        <v>4</v>
      </c>
      <c r="R47" s="12" t="s">
        <v>75</v>
      </c>
      <c r="S47" s="8">
        <v>0.73299999999999998</v>
      </c>
    </row>
    <row r="48" spans="1:19" x14ac:dyDescent="0.15">
      <c r="A48" t="s">
        <v>70</v>
      </c>
      <c r="B48" t="str">
        <f>IF(COUNTIF(战队数据!$A$2:$A$18,LEFT(队员数据!A49,3)),LEFT(A48,3),LEFT(A48,2))</f>
        <v>BL</v>
      </c>
      <c r="C48" t="s">
        <v>134</v>
      </c>
      <c r="D48" s="2">
        <v>38</v>
      </c>
      <c r="E48" s="2">
        <v>85</v>
      </c>
      <c r="F48" s="2">
        <v>200</v>
      </c>
      <c r="G48" s="2">
        <v>158</v>
      </c>
      <c r="H48" s="6">
        <v>4.1578999999999997</v>
      </c>
      <c r="I48" s="4">
        <v>1.8038000000000001</v>
      </c>
      <c r="J48" s="6">
        <v>11447.9737</v>
      </c>
      <c r="K48" s="6">
        <v>236</v>
      </c>
      <c r="L48" s="6">
        <v>14</v>
      </c>
      <c r="M48" s="6">
        <v>6</v>
      </c>
      <c r="N48" s="8">
        <v>0.628</v>
      </c>
      <c r="O48" s="2">
        <v>3</v>
      </c>
      <c r="R48" s="12" t="s">
        <v>30</v>
      </c>
      <c r="S48" s="8">
        <v>0.73</v>
      </c>
    </row>
    <row r="49" spans="1:19" x14ac:dyDescent="0.15">
      <c r="A49" t="s">
        <v>71</v>
      </c>
      <c r="B49" t="str">
        <f>IF(COUNTIF(战队数据!$A$2:$A$18,LEFT(队员数据!A50,3)),LEFT(A49,3),LEFT(A49,2))</f>
        <v>RAA</v>
      </c>
      <c r="C49" t="s">
        <v>136</v>
      </c>
      <c r="D49" s="2">
        <v>4</v>
      </c>
      <c r="E49" s="2">
        <v>5</v>
      </c>
      <c r="F49" s="2">
        <v>20</v>
      </c>
      <c r="G49" s="2">
        <v>10</v>
      </c>
      <c r="H49" s="6">
        <v>2.5</v>
      </c>
      <c r="I49" s="4">
        <v>2.5</v>
      </c>
      <c r="J49" s="6">
        <v>11311.5</v>
      </c>
      <c r="K49" s="6">
        <v>216</v>
      </c>
      <c r="L49" s="6">
        <v>18</v>
      </c>
      <c r="M49" s="6">
        <v>12</v>
      </c>
      <c r="N49" s="8">
        <v>0.65900000000000003</v>
      </c>
      <c r="O49" s="2">
        <v>1</v>
      </c>
      <c r="R49" s="12" t="s">
        <v>102</v>
      </c>
      <c r="S49" s="8">
        <v>0.72699999999999998</v>
      </c>
    </row>
    <row r="50" spans="1:19" x14ac:dyDescent="0.15">
      <c r="A50" t="s">
        <v>311</v>
      </c>
      <c r="B50" t="str">
        <f>IF(COUNTIF(战队数据!$A$2:$A$18,LEFT(队员数据!A51,3)),LEFT(A50,3),LEFT(A50,2))</f>
        <v>OMG</v>
      </c>
      <c r="C50" t="s">
        <v>137</v>
      </c>
      <c r="D50" s="2">
        <v>2</v>
      </c>
      <c r="E50" s="2">
        <v>2</v>
      </c>
      <c r="F50" s="2">
        <v>9</v>
      </c>
      <c r="G50" s="2">
        <v>8</v>
      </c>
      <c r="H50" s="6">
        <v>4</v>
      </c>
      <c r="I50" s="4">
        <v>1.375</v>
      </c>
      <c r="J50" s="6">
        <v>9330</v>
      </c>
      <c r="K50" s="6">
        <v>211</v>
      </c>
      <c r="L50" s="6">
        <v>10</v>
      </c>
      <c r="M50" s="6">
        <v>7</v>
      </c>
      <c r="N50" s="8">
        <v>0.67900000000000005</v>
      </c>
      <c r="O50" s="2">
        <v>0</v>
      </c>
      <c r="R50" s="12" t="s">
        <v>63</v>
      </c>
      <c r="S50" s="8">
        <v>0.72599999999999998</v>
      </c>
    </row>
    <row r="51" spans="1:19" x14ac:dyDescent="0.15">
      <c r="A51" t="s">
        <v>72</v>
      </c>
      <c r="B51" t="str">
        <f>IF(COUNTIF(战队数据!$A$2:$A$18,LEFT(队员数据!A52,3)),LEFT(A51,3),LEFT(A51,2))</f>
        <v>RNG</v>
      </c>
      <c r="C51" t="s">
        <v>135</v>
      </c>
      <c r="D51" s="2">
        <v>54</v>
      </c>
      <c r="E51" s="2">
        <v>171</v>
      </c>
      <c r="F51" s="2">
        <v>414</v>
      </c>
      <c r="G51" s="2">
        <v>115</v>
      </c>
      <c r="H51" s="6">
        <v>2.1295999999999999</v>
      </c>
      <c r="I51" s="4">
        <v>5.0869999999999997</v>
      </c>
      <c r="J51" s="6">
        <v>12957.2222</v>
      </c>
      <c r="K51" s="6">
        <v>270</v>
      </c>
      <c r="L51" s="6">
        <v>13</v>
      </c>
      <c r="M51" s="6">
        <v>6</v>
      </c>
      <c r="N51" s="8">
        <v>0.63900000000000001</v>
      </c>
      <c r="O51" s="2">
        <v>5</v>
      </c>
    </row>
    <row r="52" spans="1:19" x14ac:dyDescent="0.15">
      <c r="A52" t="s">
        <v>73</v>
      </c>
      <c r="B52" t="str">
        <f>IF(COUNTIF(战队数据!$A$2:$A$18,LEFT(队员数据!A53,3)),LEFT(A52,3),LEFT(A52,2))</f>
        <v>LGD</v>
      </c>
      <c r="C52" t="s">
        <v>133</v>
      </c>
      <c r="D52" s="2">
        <v>25</v>
      </c>
      <c r="E52" s="2">
        <v>19</v>
      </c>
      <c r="F52" s="2">
        <v>177</v>
      </c>
      <c r="G52" s="2">
        <v>95</v>
      </c>
      <c r="H52" s="6">
        <v>3.8</v>
      </c>
      <c r="I52" s="4">
        <v>2.0632000000000001</v>
      </c>
      <c r="J52" s="6">
        <v>7082.08</v>
      </c>
      <c r="K52" s="6">
        <v>36</v>
      </c>
      <c r="L52" s="6">
        <v>49</v>
      </c>
      <c r="M52" s="6">
        <v>11</v>
      </c>
      <c r="N52" s="8">
        <v>0.64600000000000002</v>
      </c>
      <c r="O52" s="2">
        <v>1</v>
      </c>
    </row>
    <row r="53" spans="1:19" x14ac:dyDescent="0.15">
      <c r="A53" t="s">
        <v>74</v>
      </c>
      <c r="B53" t="str">
        <f>IF(COUNTIF(战队数据!$A$2:$A$18,LEFT(队员数据!A54,3)),LEFT(A53,3),LEFT(A53,2))</f>
        <v>TE</v>
      </c>
      <c r="C53" t="s">
        <v>134</v>
      </c>
      <c r="D53" s="2">
        <v>47</v>
      </c>
      <c r="E53" s="2">
        <v>155</v>
      </c>
      <c r="F53" s="2">
        <v>294</v>
      </c>
      <c r="G53" s="2">
        <v>120</v>
      </c>
      <c r="H53" s="6">
        <v>2.5531999999999999</v>
      </c>
      <c r="I53" s="4">
        <v>3.7416999999999998</v>
      </c>
      <c r="J53" s="6">
        <v>12534.2979</v>
      </c>
      <c r="K53" s="6">
        <v>252.5</v>
      </c>
      <c r="L53" s="6">
        <v>11.5</v>
      </c>
      <c r="M53" s="6">
        <v>6</v>
      </c>
      <c r="N53" s="8">
        <v>0.57850000000000001</v>
      </c>
      <c r="O53" s="2">
        <v>8</v>
      </c>
    </row>
    <row r="54" spans="1:19" x14ac:dyDescent="0.15">
      <c r="A54" t="s">
        <v>75</v>
      </c>
      <c r="B54" t="str">
        <f>IF(COUNTIF(战队数据!$A$2:$A$18,LEFT(队员数据!A55,3)),LEFT(A54,3),LEFT(A54,2))</f>
        <v>V5</v>
      </c>
      <c r="C54" t="s">
        <v>136</v>
      </c>
      <c r="D54" s="2">
        <v>38</v>
      </c>
      <c r="E54" s="2">
        <v>120</v>
      </c>
      <c r="F54" s="2">
        <v>224</v>
      </c>
      <c r="G54" s="2">
        <v>105</v>
      </c>
      <c r="H54" s="6">
        <v>2.7631999999999999</v>
      </c>
      <c r="I54" s="4">
        <v>3.2761999999999998</v>
      </c>
      <c r="J54" s="6">
        <v>10640.4211</v>
      </c>
      <c r="K54" s="6">
        <v>185</v>
      </c>
      <c r="L54" s="6">
        <v>13</v>
      </c>
      <c r="M54" s="6">
        <v>11</v>
      </c>
      <c r="N54" s="8">
        <v>0.73299999999999998</v>
      </c>
      <c r="O54" s="2">
        <v>7</v>
      </c>
    </row>
    <row r="55" spans="1:19" x14ac:dyDescent="0.15">
      <c r="A55" t="s">
        <v>76</v>
      </c>
      <c r="B55" t="str">
        <f>IF(COUNTIF(战队数据!$A$2:$A$18,LEFT(队员数据!A56,3)),LEFT(A55,3),LEFT(A55,2))</f>
        <v>WEM</v>
      </c>
      <c r="C55" t="s">
        <v>133</v>
      </c>
      <c r="D55" s="2">
        <v>39</v>
      </c>
      <c r="E55" s="2">
        <v>33</v>
      </c>
      <c r="F55" s="2">
        <v>297</v>
      </c>
      <c r="G55" s="2">
        <v>133</v>
      </c>
      <c r="H55" s="6">
        <v>3.4102999999999999</v>
      </c>
      <c r="I55" s="4">
        <v>2.4811999999999999</v>
      </c>
      <c r="J55" s="6">
        <v>7242.3846000000003</v>
      </c>
      <c r="K55" s="6">
        <v>35.5</v>
      </c>
      <c r="L55" s="6">
        <v>41</v>
      </c>
      <c r="M55" s="6">
        <v>11.5</v>
      </c>
      <c r="N55" s="8">
        <v>0.59250000000000003</v>
      </c>
      <c r="O55" s="2">
        <v>2</v>
      </c>
    </row>
    <row r="56" spans="1:19" x14ac:dyDescent="0.15">
      <c r="A56" t="s">
        <v>77</v>
      </c>
      <c r="B56" t="str">
        <f>IF(COUNTIF(战队数据!$A$2:$A$18,LEFT(队员数据!A57,3)),LEFT(A56,3),LEFT(A56,2))</f>
        <v>LNG</v>
      </c>
      <c r="C56" t="s">
        <v>136</v>
      </c>
      <c r="D56" s="2">
        <v>37</v>
      </c>
      <c r="E56" s="2">
        <v>95</v>
      </c>
      <c r="F56" s="2">
        <v>184</v>
      </c>
      <c r="G56" s="2">
        <v>80</v>
      </c>
      <c r="H56" s="6">
        <v>2.1621999999999999</v>
      </c>
      <c r="I56" s="4">
        <v>3.4874999999999998</v>
      </c>
      <c r="J56" s="6">
        <v>10319.162200000001</v>
      </c>
      <c r="K56" s="6">
        <v>164</v>
      </c>
      <c r="L56" s="6">
        <v>9.5</v>
      </c>
      <c r="M56" s="6">
        <v>9.5</v>
      </c>
      <c r="N56" s="8">
        <v>0.64500000000000002</v>
      </c>
      <c r="O56" s="2">
        <v>3</v>
      </c>
    </row>
    <row r="57" spans="1:19" x14ac:dyDescent="0.15">
      <c r="A57" t="s">
        <v>78</v>
      </c>
      <c r="B57" t="str">
        <f>IF(COUNTIF(战队数据!$A$2:$A$18,LEFT(队员数据!A58,3)),LEFT(A57,3),LEFT(A57,2))</f>
        <v>LG</v>
      </c>
      <c r="C57" t="s">
        <v>135</v>
      </c>
      <c r="D57" s="2">
        <v>37</v>
      </c>
      <c r="E57" s="2">
        <v>95</v>
      </c>
      <c r="F57" s="2">
        <v>187</v>
      </c>
      <c r="G57" s="2">
        <v>101</v>
      </c>
      <c r="H57" s="6">
        <v>2.7296999999999998</v>
      </c>
      <c r="I57" s="4">
        <v>2.7921</v>
      </c>
      <c r="J57" s="6">
        <v>11467.081099999999</v>
      </c>
      <c r="K57" s="6">
        <v>252</v>
      </c>
      <c r="L57" s="6">
        <v>11</v>
      </c>
      <c r="M57" s="6">
        <v>6</v>
      </c>
      <c r="N57" s="8">
        <v>0.70699999999999996</v>
      </c>
      <c r="O57" s="2">
        <v>3</v>
      </c>
    </row>
    <row r="58" spans="1:19" x14ac:dyDescent="0.15">
      <c r="A58" t="s">
        <v>79</v>
      </c>
      <c r="B58" t="str">
        <f>IF(COUNTIF(战队数据!$A$2:$A$18,LEFT(队员数据!A59,3)),LEFT(A58,3),LEFT(A58,2))</f>
        <v>SN</v>
      </c>
      <c r="C58" t="s">
        <v>135</v>
      </c>
      <c r="D58" s="2">
        <v>43</v>
      </c>
      <c r="E58" s="2">
        <v>120</v>
      </c>
      <c r="F58" s="2">
        <v>322</v>
      </c>
      <c r="G58" s="2">
        <v>61</v>
      </c>
      <c r="H58" s="6">
        <v>1.4186000000000001</v>
      </c>
      <c r="I58" s="4">
        <v>7.2458999999999998</v>
      </c>
      <c r="J58" s="6">
        <v>12223.3256</v>
      </c>
      <c r="K58" s="6">
        <v>242.5</v>
      </c>
      <c r="L58" s="6">
        <v>13</v>
      </c>
      <c r="M58" s="6">
        <v>6</v>
      </c>
      <c r="N58" s="8">
        <v>0.6885</v>
      </c>
      <c r="O58" s="2">
        <v>4</v>
      </c>
    </row>
    <row r="59" spans="1:19" x14ac:dyDescent="0.15">
      <c r="A59" t="s">
        <v>80</v>
      </c>
      <c r="B59" t="str">
        <f>IF(COUNTIF(战队数据!$A$2:$A$18,LEFT(队员数据!A60,3)),LEFT(A59,3),LEFT(A59,2))</f>
        <v>WE</v>
      </c>
      <c r="C59" t="s">
        <v>137</v>
      </c>
      <c r="D59" s="2">
        <v>39</v>
      </c>
      <c r="E59" s="2">
        <v>161</v>
      </c>
      <c r="F59" s="2">
        <v>196</v>
      </c>
      <c r="G59" s="2">
        <v>92</v>
      </c>
      <c r="H59" s="6">
        <v>2.359</v>
      </c>
      <c r="I59" s="4">
        <v>3.8803999999999998</v>
      </c>
      <c r="J59" s="6">
        <v>13231.641</v>
      </c>
      <c r="K59" s="6">
        <v>270.5</v>
      </c>
      <c r="L59" s="6">
        <v>13.5</v>
      </c>
      <c r="M59" s="6">
        <v>7</v>
      </c>
      <c r="N59" s="8">
        <v>0.61299999999999999</v>
      </c>
      <c r="O59" s="2">
        <v>6</v>
      </c>
    </row>
    <row r="60" spans="1:19" x14ac:dyDescent="0.15">
      <c r="A60" t="s">
        <v>81</v>
      </c>
      <c r="B60" t="str">
        <f>IF(COUNTIF(战队数据!$A$2:$A$18,LEFT(队员数据!A61,3)),LEFT(A60,3),LEFT(A60,2))</f>
        <v>SNh</v>
      </c>
      <c r="C60" t="s">
        <v>137</v>
      </c>
      <c r="D60" s="2">
        <v>43</v>
      </c>
      <c r="E60" s="2">
        <v>240</v>
      </c>
      <c r="F60" s="2">
        <v>216</v>
      </c>
      <c r="G60" s="2">
        <v>56</v>
      </c>
      <c r="H60" s="6">
        <v>1.3023</v>
      </c>
      <c r="I60" s="4">
        <v>8.1428999999999991</v>
      </c>
      <c r="J60" s="6">
        <v>14794.372100000001</v>
      </c>
      <c r="K60" s="6">
        <v>308</v>
      </c>
      <c r="L60" s="6">
        <v>16.5</v>
      </c>
      <c r="M60" s="6">
        <v>12</v>
      </c>
      <c r="N60" s="8">
        <v>0.6905</v>
      </c>
      <c r="O60" s="2">
        <v>6</v>
      </c>
    </row>
    <row r="61" spans="1:19" x14ac:dyDescent="0.15">
      <c r="A61" t="s">
        <v>82</v>
      </c>
      <c r="B61" t="str">
        <f>IF(COUNTIF(战队数据!$A$2:$A$18,LEFT(队员数据!A62,3)),LEFT(A61,3),LEFT(A61,2))</f>
        <v>TES</v>
      </c>
      <c r="C61" t="s">
        <v>133</v>
      </c>
      <c r="D61" s="2">
        <v>47</v>
      </c>
      <c r="E61" s="2">
        <v>36</v>
      </c>
      <c r="F61" s="2">
        <v>470</v>
      </c>
      <c r="G61" s="2">
        <v>115</v>
      </c>
      <c r="H61" s="6">
        <v>2.4468000000000001</v>
      </c>
      <c r="I61" s="4">
        <v>4.4000000000000004</v>
      </c>
      <c r="J61" s="6">
        <v>7526.7021000000004</v>
      </c>
      <c r="K61" s="6">
        <v>48</v>
      </c>
      <c r="L61" s="6">
        <v>50</v>
      </c>
      <c r="M61" s="6">
        <v>14.5</v>
      </c>
      <c r="N61" s="8">
        <v>0.61850000000000005</v>
      </c>
      <c r="O61" s="2">
        <v>1</v>
      </c>
    </row>
    <row r="62" spans="1:19" x14ac:dyDescent="0.15">
      <c r="A62" t="s">
        <v>83</v>
      </c>
      <c r="B62" t="str">
        <f>IF(COUNTIF(战队数据!$A$2:$A$18,LEFT(队员数据!A63,3)),LEFT(A62,3),LEFT(A62,2))</f>
        <v>LG</v>
      </c>
      <c r="C62" t="s">
        <v>136</v>
      </c>
      <c r="D62" s="2">
        <v>33</v>
      </c>
      <c r="E62" s="2">
        <v>61</v>
      </c>
      <c r="F62" s="2">
        <v>179</v>
      </c>
      <c r="G62" s="2">
        <v>102</v>
      </c>
      <c r="H62" s="6">
        <v>3.0909</v>
      </c>
      <c r="I62" s="4">
        <v>2.3529</v>
      </c>
      <c r="J62" s="6">
        <v>9864.0908999999992</v>
      </c>
      <c r="K62" s="6">
        <v>179</v>
      </c>
      <c r="L62" s="6">
        <v>11</v>
      </c>
      <c r="M62" s="6">
        <v>12</v>
      </c>
      <c r="N62" s="8">
        <v>0.67900000000000005</v>
      </c>
      <c r="O62" s="2">
        <v>1</v>
      </c>
    </row>
    <row r="63" spans="1:19" x14ac:dyDescent="0.15">
      <c r="A63" t="s">
        <v>84</v>
      </c>
      <c r="B63" t="str">
        <f>IF(COUNTIF(战队数据!$A$2:$A$18,LEFT(队员数据!A64,3)),LEFT(A63,3),LEFT(A63,2))</f>
        <v>RAC</v>
      </c>
      <c r="C63" t="s">
        <v>134</v>
      </c>
      <c r="D63" s="2">
        <v>43</v>
      </c>
      <c r="E63" s="2">
        <v>88</v>
      </c>
      <c r="F63" s="2">
        <v>203</v>
      </c>
      <c r="G63" s="2">
        <v>112</v>
      </c>
      <c r="H63" s="6">
        <v>2.6046999999999998</v>
      </c>
      <c r="I63" s="4">
        <v>2.5981999999999998</v>
      </c>
      <c r="J63" s="6">
        <v>12057.3256</v>
      </c>
      <c r="K63" s="6">
        <v>255.5</v>
      </c>
      <c r="L63" s="6">
        <v>16</v>
      </c>
      <c r="M63" s="6">
        <v>5</v>
      </c>
      <c r="N63" s="8">
        <v>0.54100000000000004</v>
      </c>
      <c r="O63" s="2">
        <v>3</v>
      </c>
    </row>
    <row r="64" spans="1:19" x14ac:dyDescent="0.15">
      <c r="A64" t="s">
        <v>85</v>
      </c>
      <c r="B64" t="str">
        <f>IF(COUNTIF(战队数据!$A$2:$A$18,LEFT(队员数据!A65,3)),LEFT(A64,3),LEFT(A64,2))</f>
        <v>BLG</v>
      </c>
      <c r="C64" t="s">
        <v>133</v>
      </c>
      <c r="D64" s="2">
        <v>17</v>
      </c>
      <c r="E64" s="2">
        <v>7</v>
      </c>
      <c r="F64" s="2">
        <v>137</v>
      </c>
      <c r="G64" s="2">
        <v>54</v>
      </c>
      <c r="H64" s="6">
        <v>3.1764999999999999</v>
      </c>
      <c r="I64" s="4">
        <v>2.6667000000000001</v>
      </c>
      <c r="J64" s="6">
        <v>7746.1175999999996</v>
      </c>
      <c r="K64" s="6">
        <v>39</v>
      </c>
      <c r="L64" s="6">
        <v>53</v>
      </c>
      <c r="M64" s="6">
        <v>15</v>
      </c>
      <c r="N64" s="8">
        <v>0.65100000000000002</v>
      </c>
      <c r="O64" s="2">
        <v>1</v>
      </c>
    </row>
    <row r="65" spans="1:15" x14ac:dyDescent="0.15">
      <c r="A65" t="s">
        <v>86</v>
      </c>
      <c r="B65" t="str">
        <f>IF(COUNTIF(战队数据!$A$2:$A$18,LEFT(队员数据!A66,3)),LEFT(A65,3),LEFT(A65,2))</f>
        <v>RNG</v>
      </c>
      <c r="C65" t="s">
        <v>137</v>
      </c>
      <c r="D65" s="2">
        <v>54</v>
      </c>
      <c r="E65" s="2">
        <v>302</v>
      </c>
      <c r="F65" s="2">
        <v>286</v>
      </c>
      <c r="G65" s="2">
        <v>98</v>
      </c>
      <c r="H65" s="6">
        <v>1.8148</v>
      </c>
      <c r="I65" s="4">
        <v>6</v>
      </c>
      <c r="J65" s="6">
        <v>14964.2778</v>
      </c>
      <c r="K65" s="6">
        <v>313</v>
      </c>
      <c r="L65" s="6">
        <v>10</v>
      </c>
      <c r="M65" s="6">
        <v>11.5</v>
      </c>
      <c r="N65" s="8">
        <v>0.66300000000000003</v>
      </c>
      <c r="O65" s="2">
        <v>5</v>
      </c>
    </row>
    <row r="66" spans="1:15" x14ac:dyDescent="0.15">
      <c r="A66" t="s">
        <v>87</v>
      </c>
      <c r="B66" t="str">
        <f>IF(COUNTIF(战队数据!$A$2:$A$18,LEFT(队员数据!A67,3)),LEFT(A66,3),LEFT(A66,2))</f>
        <v>TE</v>
      </c>
      <c r="C66" t="s">
        <v>135</v>
      </c>
      <c r="D66" s="2">
        <v>47</v>
      </c>
      <c r="E66" s="2">
        <v>207</v>
      </c>
      <c r="F66" s="2">
        <v>312</v>
      </c>
      <c r="G66" s="2">
        <v>92</v>
      </c>
      <c r="H66" s="6">
        <v>1.9574</v>
      </c>
      <c r="I66" s="4">
        <v>5.6413000000000002</v>
      </c>
      <c r="J66" s="6">
        <v>12943.5319</v>
      </c>
      <c r="K66" s="6">
        <v>270</v>
      </c>
      <c r="L66" s="6">
        <v>8.5</v>
      </c>
      <c r="M66" s="6">
        <v>8</v>
      </c>
      <c r="N66" s="8">
        <v>0.65100000000000002</v>
      </c>
      <c r="O66" s="2">
        <v>4</v>
      </c>
    </row>
    <row r="67" spans="1:15" x14ac:dyDescent="0.15">
      <c r="A67" t="s">
        <v>88</v>
      </c>
      <c r="B67" t="str">
        <f>IF(COUNTIF(战队数据!$A$2:$A$18,LEFT(队员数据!A68,3)),LEFT(A67,3),LEFT(A67,2))</f>
        <v>IG</v>
      </c>
      <c r="C67" t="s">
        <v>137</v>
      </c>
      <c r="D67" s="2">
        <v>24</v>
      </c>
      <c r="E67" s="2">
        <v>93</v>
      </c>
      <c r="F67" s="2">
        <v>130</v>
      </c>
      <c r="G67" s="2">
        <v>46</v>
      </c>
      <c r="H67" s="6">
        <v>1.9167000000000001</v>
      </c>
      <c r="I67" s="4">
        <v>4.8478000000000003</v>
      </c>
      <c r="J67" s="6">
        <v>13025.5417</v>
      </c>
      <c r="K67" s="6">
        <v>278.5</v>
      </c>
      <c r="L67" s="6">
        <v>17.5</v>
      </c>
      <c r="M67" s="6">
        <v>10.5</v>
      </c>
      <c r="N67" s="8">
        <v>0.57599999999999996</v>
      </c>
      <c r="O67" s="2">
        <v>2</v>
      </c>
    </row>
    <row r="68" spans="1:15" x14ac:dyDescent="0.15">
      <c r="A68" t="s">
        <v>89</v>
      </c>
      <c r="B68" t="str">
        <f>IF(COUNTIF(战队数据!$A$2:$A$18,LEFT(队员数据!A69,3)),LEFT(A68,3),LEFT(A68,2))</f>
        <v>WE</v>
      </c>
      <c r="C68" t="s">
        <v>136</v>
      </c>
      <c r="D68" s="2">
        <v>39</v>
      </c>
      <c r="E68" s="2">
        <v>120</v>
      </c>
      <c r="F68" s="2">
        <v>239</v>
      </c>
      <c r="G68" s="2">
        <v>81</v>
      </c>
      <c r="H68" s="6">
        <v>2.0769000000000002</v>
      </c>
      <c r="I68" s="4">
        <v>4.4321000000000002</v>
      </c>
      <c r="J68" s="6">
        <v>10739.5128</v>
      </c>
      <c r="K68" s="6">
        <v>173</v>
      </c>
      <c r="L68" s="6">
        <v>7.5</v>
      </c>
      <c r="M68" s="6">
        <v>15.5</v>
      </c>
      <c r="N68" s="8">
        <v>0.67149999999999999</v>
      </c>
      <c r="O68" s="2">
        <v>9</v>
      </c>
    </row>
    <row r="69" spans="1:15" x14ac:dyDescent="0.15">
      <c r="A69" t="s">
        <v>90</v>
      </c>
      <c r="B69" t="str">
        <f>IF(COUNTIF(战队数据!$A$2:$A$18,LEFT(队员数据!A70,3)),LEFT(A69,3),LEFT(A69,2))</f>
        <v>RAH</v>
      </c>
      <c r="C69" t="s">
        <v>133</v>
      </c>
      <c r="D69" s="2">
        <v>44</v>
      </c>
      <c r="E69" s="2">
        <v>44</v>
      </c>
      <c r="F69" s="2">
        <v>324</v>
      </c>
      <c r="G69" s="2">
        <v>114</v>
      </c>
      <c r="H69" s="6">
        <v>2.5909</v>
      </c>
      <c r="I69" s="4">
        <v>3.2281</v>
      </c>
      <c r="J69" s="6">
        <v>7624.5909000000001</v>
      </c>
      <c r="K69" s="6">
        <v>36</v>
      </c>
      <c r="L69" s="6">
        <v>57</v>
      </c>
      <c r="M69" s="6">
        <v>10.5</v>
      </c>
      <c r="N69" s="8">
        <v>0.65049999999999997</v>
      </c>
      <c r="O69" s="2">
        <v>2</v>
      </c>
    </row>
    <row r="70" spans="1:15" x14ac:dyDescent="0.15">
      <c r="A70" t="s">
        <v>91</v>
      </c>
      <c r="B70" t="str">
        <f>IF(COUNTIF(战队数据!$A$2:$A$18,LEFT(队员数据!A71,3)),LEFT(A70,3),LEFT(A70,2))</f>
        <v>LN</v>
      </c>
      <c r="C70" t="s">
        <v>134</v>
      </c>
      <c r="D70" s="2">
        <v>30</v>
      </c>
      <c r="E70" s="2">
        <v>35</v>
      </c>
      <c r="F70" s="2">
        <v>143</v>
      </c>
      <c r="G70" s="2">
        <v>89</v>
      </c>
      <c r="H70" s="6">
        <v>2.9666999999999999</v>
      </c>
      <c r="I70" s="4">
        <v>2</v>
      </c>
      <c r="J70" s="6">
        <v>10179.700000000001</v>
      </c>
      <c r="K70" s="6">
        <v>191</v>
      </c>
      <c r="L70" s="6">
        <v>11.5</v>
      </c>
      <c r="M70" s="6">
        <v>4.5</v>
      </c>
      <c r="N70" s="8">
        <v>0.59950000000000003</v>
      </c>
      <c r="O70" s="2">
        <v>1</v>
      </c>
    </row>
    <row r="71" spans="1:15" x14ac:dyDescent="0.15">
      <c r="A71" t="s">
        <v>92</v>
      </c>
      <c r="B71" t="str">
        <f>IF(COUNTIF(战队数据!$A$2:$A$18,LEFT(队员数据!A72,3)),LEFT(A71,3),LEFT(A71,2))</f>
        <v>ES</v>
      </c>
      <c r="C71" t="s">
        <v>137</v>
      </c>
      <c r="D71" s="2">
        <v>36</v>
      </c>
      <c r="E71" s="2">
        <v>121</v>
      </c>
      <c r="F71" s="2">
        <v>140</v>
      </c>
      <c r="G71" s="2">
        <v>111</v>
      </c>
      <c r="H71" s="6">
        <v>3.0832999999999999</v>
      </c>
      <c r="I71" s="4">
        <v>2.3513999999999999</v>
      </c>
      <c r="J71" s="6">
        <v>12377.5833</v>
      </c>
      <c r="K71" s="6">
        <v>273</v>
      </c>
      <c r="L71" s="6">
        <v>12</v>
      </c>
      <c r="M71" s="6">
        <v>11</v>
      </c>
      <c r="N71" s="8">
        <v>0.625</v>
      </c>
      <c r="O71" s="2">
        <v>0</v>
      </c>
    </row>
    <row r="72" spans="1:15" x14ac:dyDescent="0.15">
      <c r="A72" t="s">
        <v>93</v>
      </c>
      <c r="B72" t="str">
        <f>IF(COUNTIF(战队数据!$A$2:$A$18,LEFT(队员数据!A73,3)),LEFT(A72,3),LEFT(A72,2))</f>
        <v>WE</v>
      </c>
      <c r="C72" t="s">
        <v>135</v>
      </c>
      <c r="D72" s="2">
        <v>2</v>
      </c>
      <c r="E72" s="2">
        <v>6</v>
      </c>
      <c r="F72" s="2">
        <v>13</v>
      </c>
      <c r="G72" s="2">
        <v>9</v>
      </c>
      <c r="H72" s="6">
        <v>4.5</v>
      </c>
      <c r="I72" s="4">
        <v>2.1111</v>
      </c>
      <c r="J72" s="6">
        <v>11906.5</v>
      </c>
      <c r="K72" s="6">
        <v>251</v>
      </c>
      <c r="L72" s="6">
        <v>17</v>
      </c>
      <c r="M72" s="6">
        <v>7</v>
      </c>
      <c r="N72" s="8">
        <v>0.81499999999999995</v>
      </c>
      <c r="O72" s="2">
        <v>0</v>
      </c>
    </row>
    <row r="73" spans="1:15" x14ac:dyDescent="0.15">
      <c r="A73" t="s">
        <v>94</v>
      </c>
      <c r="B73" t="str">
        <f>IF(COUNTIF(战队数据!$A$2:$A$18,LEFT(队员数据!A74,3)),LEFT(A73,3),LEFT(A73,2))</f>
        <v>V5</v>
      </c>
      <c r="C73" t="s">
        <v>133</v>
      </c>
      <c r="D73" s="2">
        <v>38</v>
      </c>
      <c r="E73" s="2">
        <v>22</v>
      </c>
      <c r="F73" s="2">
        <v>289</v>
      </c>
      <c r="G73" s="2">
        <v>139</v>
      </c>
      <c r="H73" s="6">
        <v>3.6579000000000002</v>
      </c>
      <c r="I73" s="4">
        <v>2.2374000000000001</v>
      </c>
      <c r="J73" s="6">
        <v>6832.9210999999996</v>
      </c>
      <c r="K73" s="6">
        <v>33</v>
      </c>
      <c r="L73" s="6">
        <v>43</v>
      </c>
      <c r="M73" s="6">
        <v>10</v>
      </c>
      <c r="N73" s="8">
        <v>0.64300000000000002</v>
      </c>
      <c r="O73" s="2">
        <v>0</v>
      </c>
    </row>
    <row r="74" spans="1:15" x14ac:dyDescent="0.15">
      <c r="A74" t="s">
        <v>95</v>
      </c>
      <c r="B74" t="str">
        <f>IF(COUNTIF(战队数据!$A$2:$A$18,LEFT(队员数据!A75,3)),LEFT(A74,3),LEFT(A74,2))</f>
        <v>IG</v>
      </c>
      <c r="C74" t="s">
        <v>133</v>
      </c>
      <c r="D74" s="2">
        <v>27</v>
      </c>
      <c r="E74" s="2">
        <v>15</v>
      </c>
      <c r="F74" s="2">
        <v>224</v>
      </c>
      <c r="G74" s="2">
        <v>69</v>
      </c>
      <c r="H74" s="6">
        <v>2.5556000000000001</v>
      </c>
      <c r="I74" s="4">
        <v>3.4638</v>
      </c>
      <c r="J74" s="6">
        <v>6970.7037</v>
      </c>
      <c r="K74" s="6">
        <v>34.5</v>
      </c>
      <c r="L74" s="6">
        <v>51.5</v>
      </c>
      <c r="M74" s="6">
        <v>10.5</v>
      </c>
      <c r="N74" s="8">
        <v>0.64300000000000002</v>
      </c>
      <c r="O74" s="2">
        <v>0</v>
      </c>
    </row>
    <row r="75" spans="1:15" x14ac:dyDescent="0.15">
      <c r="A75" t="s">
        <v>96</v>
      </c>
      <c r="B75" t="str">
        <f>IF(COUNTIF(战队数据!$A$2:$A$18,LEFT(队员数据!A76,3)),LEFT(A75,3),LEFT(A75,2))</f>
        <v>SN</v>
      </c>
      <c r="C75" t="s">
        <v>134</v>
      </c>
      <c r="D75" s="2">
        <v>43</v>
      </c>
      <c r="E75" s="2">
        <v>140</v>
      </c>
      <c r="F75" s="2">
        <v>247</v>
      </c>
      <c r="G75" s="2">
        <v>82</v>
      </c>
      <c r="H75" s="6">
        <v>1.907</v>
      </c>
      <c r="I75" s="4">
        <v>4.7195</v>
      </c>
      <c r="J75" s="6">
        <v>12538.0465</v>
      </c>
      <c r="K75" s="6">
        <v>243.5</v>
      </c>
      <c r="L75" s="6">
        <v>14.5</v>
      </c>
      <c r="M75" s="6">
        <v>4.5</v>
      </c>
      <c r="N75" s="8">
        <v>0.53500000000000003</v>
      </c>
      <c r="O75" s="2">
        <v>6</v>
      </c>
    </row>
    <row r="76" spans="1:15" x14ac:dyDescent="0.15">
      <c r="A76" t="s">
        <v>97</v>
      </c>
      <c r="B76" t="str">
        <f>IF(COUNTIF(战队数据!$A$2:$A$18,LEFT(队员数据!A77,3)),LEFT(A76,3),LEFT(A76,2))</f>
        <v>ESS</v>
      </c>
      <c r="C76" t="s">
        <v>133</v>
      </c>
      <c r="D76" s="2">
        <v>36</v>
      </c>
      <c r="E76" s="2">
        <v>37</v>
      </c>
      <c r="F76" s="2">
        <v>213</v>
      </c>
      <c r="G76" s="2">
        <v>153</v>
      </c>
      <c r="H76" s="6">
        <v>4.25</v>
      </c>
      <c r="I76" s="4">
        <v>1.6339999999999999</v>
      </c>
      <c r="J76" s="6">
        <v>6871.0277999999998</v>
      </c>
      <c r="K76" s="6">
        <v>39</v>
      </c>
      <c r="L76" s="6">
        <v>54</v>
      </c>
      <c r="M76" s="6">
        <v>11</v>
      </c>
      <c r="N76" s="8">
        <v>0.624</v>
      </c>
      <c r="O76" s="2">
        <v>3</v>
      </c>
    </row>
    <row r="77" spans="1:15" x14ac:dyDescent="0.15">
      <c r="A77" t="s">
        <v>98</v>
      </c>
      <c r="B77" t="str">
        <f>IF(COUNTIF(战队数据!$A$2:$A$18,LEFT(队员数据!A78,3)),LEFT(A77,3),LEFT(A77,2))</f>
        <v>LGD</v>
      </c>
      <c r="C77" t="s">
        <v>134</v>
      </c>
      <c r="D77" s="2">
        <v>33</v>
      </c>
      <c r="E77" s="2">
        <v>57</v>
      </c>
      <c r="F77" s="2">
        <v>149</v>
      </c>
      <c r="G77" s="2">
        <v>91</v>
      </c>
      <c r="H77" s="6">
        <v>2.7576000000000001</v>
      </c>
      <c r="I77" s="4">
        <v>2.2637</v>
      </c>
      <c r="J77" s="6">
        <v>11023.606100000001</v>
      </c>
      <c r="K77" s="6">
        <v>233</v>
      </c>
      <c r="L77" s="6">
        <v>10</v>
      </c>
      <c r="M77" s="6">
        <v>6</v>
      </c>
      <c r="N77" s="8">
        <v>0.57899999999999996</v>
      </c>
      <c r="O77" s="2">
        <v>0</v>
      </c>
    </row>
    <row r="78" spans="1:15" x14ac:dyDescent="0.15">
      <c r="A78" t="s">
        <v>99</v>
      </c>
      <c r="B78" t="str">
        <f>IF(COUNTIF(战队数据!$A$2:$A$18,LEFT(队员数据!A79,3)),LEFT(A78,3),LEFT(A78,2))</f>
        <v>OMG</v>
      </c>
      <c r="C78" t="s">
        <v>137</v>
      </c>
      <c r="D78" s="2">
        <v>36</v>
      </c>
      <c r="E78" s="2">
        <v>133</v>
      </c>
      <c r="F78" s="2">
        <v>142</v>
      </c>
      <c r="G78" s="2">
        <v>97</v>
      </c>
      <c r="H78" s="6">
        <v>2.6943999999999999</v>
      </c>
      <c r="I78" s="4">
        <v>2.8351000000000002</v>
      </c>
      <c r="J78" s="6">
        <v>13068.6944</v>
      </c>
      <c r="K78" s="6">
        <v>291</v>
      </c>
      <c r="L78" s="6">
        <v>20</v>
      </c>
      <c r="M78" s="6">
        <v>14</v>
      </c>
      <c r="N78" s="8">
        <v>0.70899999999999996</v>
      </c>
      <c r="O78" s="2">
        <v>2</v>
      </c>
    </row>
    <row r="79" spans="1:15" x14ac:dyDescent="0.15">
      <c r="A79" t="s">
        <v>100</v>
      </c>
      <c r="B79" t="str">
        <f>IF(COUNTIF(战队数据!$A$2:$A$18,LEFT(队员数据!A80,3)),LEFT(A79,3),LEFT(A79,2))</f>
        <v>EDG</v>
      </c>
      <c r="C79" t="s">
        <v>136</v>
      </c>
      <c r="D79" s="2">
        <v>49</v>
      </c>
      <c r="E79" s="2">
        <v>111</v>
      </c>
      <c r="F79" s="2">
        <v>385</v>
      </c>
      <c r="G79" s="2">
        <v>90</v>
      </c>
      <c r="H79" s="6">
        <v>1.8367</v>
      </c>
      <c r="I79" s="4">
        <v>5.5110999999999999</v>
      </c>
      <c r="J79" s="6">
        <v>10811.1837</v>
      </c>
      <c r="K79" s="6">
        <v>183.5</v>
      </c>
      <c r="L79" s="6">
        <v>15</v>
      </c>
      <c r="M79" s="6">
        <v>14</v>
      </c>
      <c r="N79" s="8">
        <v>0.71850000000000003</v>
      </c>
      <c r="O79" s="2">
        <v>7</v>
      </c>
    </row>
    <row r="80" spans="1:15" x14ac:dyDescent="0.15">
      <c r="A80" t="s">
        <v>101</v>
      </c>
      <c r="B80" t="str">
        <f>IF(COUNTIF(战队数据!$A$2:$A$18,LEFT(队员数据!A81,3)),LEFT(A80,3),LEFT(A80,2))</f>
        <v>JDG</v>
      </c>
      <c r="C80" t="s">
        <v>136</v>
      </c>
      <c r="D80" s="2">
        <v>37</v>
      </c>
      <c r="E80" s="2">
        <v>152</v>
      </c>
      <c r="F80" s="2">
        <v>261</v>
      </c>
      <c r="G80" s="2">
        <v>93</v>
      </c>
      <c r="H80" s="6">
        <v>2.5135000000000001</v>
      </c>
      <c r="I80" s="4">
        <v>4.4409000000000001</v>
      </c>
      <c r="J80" s="6">
        <v>11879.973</v>
      </c>
      <c r="K80" s="6">
        <v>214.5</v>
      </c>
      <c r="L80" s="6">
        <v>14.5</v>
      </c>
      <c r="M80" s="6">
        <v>14.5</v>
      </c>
      <c r="N80" s="8">
        <v>0.73899999999999999</v>
      </c>
      <c r="O80" s="2">
        <v>4</v>
      </c>
    </row>
    <row r="81" spans="1:15" x14ac:dyDescent="0.15">
      <c r="A81" t="s">
        <v>102</v>
      </c>
      <c r="B81" t="str">
        <f>IF(COUNTIF(战队数据!$A$2:$A$18,LEFT(队员数据!A82,3)),LEFT(A81,3),LEFT(A81,2))</f>
        <v>OM</v>
      </c>
      <c r="C81" t="s">
        <v>136</v>
      </c>
      <c r="D81" s="2">
        <v>38</v>
      </c>
      <c r="E81" s="2">
        <v>86</v>
      </c>
      <c r="F81" s="2">
        <v>190</v>
      </c>
      <c r="G81" s="2">
        <v>98</v>
      </c>
      <c r="H81" s="6">
        <v>2.5789</v>
      </c>
      <c r="I81" s="4">
        <v>2.8163</v>
      </c>
      <c r="J81" s="6">
        <v>10106.289500000001</v>
      </c>
      <c r="K81" s="6">
        <v>186</v>
      </c>
      <c r="L81" s="6">
        <v>12</v>
      </c>
      <c r="M81" s="6">
        <v>11</v>
      </c>
      <c r="N81" s="8">
        <v>0.72699999999999998</v>
      </c>
      <c r="O81" s="2">
        <v>2</v>
      </c>
    </row>
    <row r="82" spans="1:15" x14ac:dyDescent="0.15">
      <c r="A82" t="s">
        <v>103</v>
      </c>
      <c r="B82" t="str">
        <f>IF(COUNTIF(战队数据!$A$2:$A$18,LEFT(队员数据!A83,3)),LEFT(A82,3),LEFT(A82,2))</f>
        <v>RW</v>
      </c>
      <c r="C82" t="s">
        <v>135</v>
      </c>
      <c r="D82" s="2">
        <v>34</v>
      </c>
      <c r="E82" s="2">
        <v>54</v>
      </c>
      <c r="F82" s="2">
        <v>150</v>
      </c>
      <c r="G82" s="2">
        <v>113</v>
      </c>
      <c r="H82" s="6">
        <v>3.3235000000000001</v>
      </c>
      <c r="I82" s="4">
        <v>1.8052999999999999</v>
      </c>
      <c r="J82" s="6">
        <v>10768.3529</v>
      </c>
      <c r="K82" s="6">
        <v>241</v>
      </c>
      <c r="L82" s="6">
        <v>12</v>
      </c>
      <c r="M82" s="6">
        <v>6</v>
      </c>
      <c r="N82" s="8">
        <v>0.6</v>
      </c>
      <c r="O82" s="2">
        <v>1</v>
      </c>
    </row>
    <row r="83" spans="1:15" x14ac:dyDescent="0.15">
      <c r="A83" t="s">
        <v>104</v>
      </c>
      <c r="B83" t="str">
        <f>IF(COUNTIF(战队数据!$A$2:$A$18,LEFT(队员数据!A84,3)),LEFT(A83,3),LEFT(A83,2))</f>
        <v>RAL</v>
      </c>
      <c r="C83" t="s">
        <v>136</v>
      </c>
      <c r="D83" s="2">
        <v>40</v>
      </c>
      <c r="E83" s="2">
        <v>126</v>
      </c>
      <c r="F83" s="2">
        <v>201</v>
      </c>
      <c r="G83" s="2">
        <v>145</v>
      </c>
      <c r="H83" s="6">
        <v>3.625</v>
      </c>
      <c r="I83" s="4">
        <v>2.2551999999999999</v>
      </c>
      <c r="J83" s="6">
        <v>11913.7</v>
      </c>
      <c r="K83" s="6">
        <v>218</v>
      </c>
      <c r="L83" s="6">
        <v>14.5</v>
      </c>
      <c r="M83" s="6">
        <v>15.5</v>
      </c>
      <c r="N83" s="8">
        <v>0.59199999999999997</v>
      </c>
      <c r="O83" s="2">
        <v>5</v>
      </c>
    </row>
    <row r="84" spans="1:15" x14ac:dyDescent="0.15">
      <c r="A84" t="s">
        <v>105</v>
      </c>
      <c r="B84" t="str">
        <f>IF(COUNTIF(战队数据!$A$2:$A$18,LEFT(队员数据!A86,3)),LEFT(A84,3),LEFT(A84,2))</f>
        <v>OMG</v>
      </c>
      <c r="C84" t="s">
        <v>135</v>
      </c>
      <c r="D84" s="2">
        <v>38</v>
      </c>
      <c r="E84" s="2">
        <v>91</v>
      </c>
      <c r="F84" s="2">
        <v>187</v>
      </c>
      <c r="G84" s="2">
        <v>100</v>
      </c>
      <c r="H84" s="6">
        <v>2.6316000000000002</v>
      </c>
      <c r="I84" s="4">
        <v>2.78</v>
      </c>
      <c r="J84" s="6">
        <v>11044.5</v>
      </c>
      <c r="K84" s="6">
        <v>243</v>
      </c>
      <c r="L84" s="6">
        <v>12</v>
      </c>
      <c r="M84" s="6">
        <v>5</v>
      </c>
      <c r="N84" s="8">
        <v>0.68300000000000005</v>
      </c>
      <c r="O84" s="2">
        <v>0</v>
      </c>
    </row>
    <row r="85" spans="1:15" x14ac:dyDescent="0.15">
      <c r="A85" t="s">
        <v>106</v>
      </c>
      <c r="B85" t="str">
        <f>IF(COUNTIF(战队数据!$A$2:$A$18,LEFT(队员数据!A87,3)),LEFT(A85,3),LEFT(A85,2))</f>
        <v>LGD</v>
      </c>
      <c r="C85" t="s">
        <v>134</v>
      </c>
      <c r="D85" s="2">
        <v>9</v>
      </c>
      <c r="E85" s="2">
        <v>30</v>
      </c>
      <c r="F85" s="2">
        <v>33</v>
      </c>
      <c r="G85" s="2">
        <v>33</v>
      </c>
      <c r="H85" s="6">
        <v>3.6667000000000001</v>
      </c>
      <c r="I85" s="4">
        <v>1.9091</v>
      </c>
      <c r="J85" s="6">
        <v>11559.1111</v>
      </c>
      <c r="K85" s="6">
        <v>234</v>
      </c>
      <c r="L85" s="6">
        <v>11</v>
      </c>
      <c r="M85" s="6">
        <v>6</v>
      </c>
      <c r="N85" s="8">
        <v>0.57299999999999995</v>
      </c>
      <c r="O85" s="2">
        <v>1</v>
      </c>
    </row>
    <row r="86" spans="1:15" x14ac:dyDescent="0.15">
      <c r="A86" t="s">
        <v>107</v>
      </c>
      <c r="B86" t="str">
        <f>IF(COUNTIF(战队数据!$A$2:$A$18,LEFT(队员数据!A88,3)),LEFT(A86,3),LEFT(A86,2))</f>
        <v>LG</v>
      </c>
      <c r="C86" t="s">
        <v>136</v>
      </c>
      <c r="D86" s="2">
        <v>4</v>
      </c>
      <c r="E86" s="2">
        <v>5</v>
      </c>
      <c r="F86" s="2">
        <v>17</v>
      </c>
      <c r="G86" s="2">
        <v>10</v>
      </c>
      <c r="H86" s="6">
        <v>2.5</v>
      </c>
      <c r="I86" s="4">
        <v>2.2000000000000002</v>
      </c>
      <c r="J86" s="6">
        <v>9887.75</v>
      </c>
      <c r="K86" s="6">
        <v>189</v>
      </c>
      <c r="L86" s="6">
        <v>7</v>
      </c>
      <c r="M86" s="6">
        <v>9</v>
      </c>
      <c r="N86" s="8">
        <v>0.57699999999999996</v>
      </c>
      <c r="O86" s="2">
        <v>0</v>
      </c>
    </row>
    <row r="87" spans="1:15" x14ac:dyDescent="0.15">
      <c r="A87" t="s">
        <v>108</v>
      </c>
      <c r="B87" t="str">
        <f>IF(COUNTIF(战队数据!$A$2:$A$18,LEFT(队员数据!A89,3)),LEFT(A87,3),LEFT(A87,2))</f>
        <v>FP</v>
      </c>
      <c r="C87" t="s">
        <v>134</v>
      </c>
      <c r="D87" s="2">
        <v>55</v>
      </c>
      <c r="E87" s="2">
        <v>151</v>
      </c>
      <c r="F87" s="2">
        <v>329</v>
      </c>
      <c r="G87" s="2">
        <v>162</v>
      </c>
      <c r="H87" s="6">
        <v>2.9455</v>
      </c>
      <c r="I87" s="4">
        <v>2.9630000000000001</v>
      </c>
      <c r="J87" s="6">
        <v>11936.8909</v>
      </c>
      <c r="K87" s="6">
        <v>240.5</v>
      </c>
      <c r="L87" s="6">
        <v>10.5</v>
      </c>
      <c r="M87" s="6">
        <v>7</v>
      </c>
      <c r="N87" s="8">
        <v>0.61050000000000004</v>
      </c>
      <c r="O87" s="2">
        <v>5</v>
      </c>
    </row>
    <row r="88" spans="1:15" x14ac:dyDescent="0.15">
      <c r="A88" t="s">
        <v>109</v>
      </c>
      <c r="B88" t="str">
        <f>IF(COUNTIF(战队数据!$A$2:$A$18,LEFT(队员数据!A90,3)),LEFT(A88,3),LEFT(A88,2))</f>
        <v>TTb</v>
      </c>
      <c r="C88" t="s">
        <v>136</v>
      </c>
      <c r="D88" s="2">
        <v>7</v>
      </c>
      <c r="E88" s="2">
        <v>7</v>
      </c>
      <c r="F88" s="2">
        <v>16</v>
      </c>
      <c r="G88" s="2">
        <v>21</v>
      </c>
      <c r="H88" s="6">
        <v>3</v>
      </c>
      <c r="I88" s="4">
        <v>1.0952</v>
      </c>
      <c r="J88" s="6">
        <v>9410.2857000000004</v>
      </c>
      <c r="K88" s="6">
        <v>189</v>
      </c>
      <c r="L88" s="6">
        <v>8</v>
      </c>
      <c r="M88" s="6">
        <v>12</v>
      </c>
      <c r="N88" s="8">
        <v>0.56699999999999995</v>
      </c>
      <c r="O88" s="2">
        <v>0</v>
      </c>
    </row>
    <row r="89" spans="1:15" x14ac:dyDescent="0.15">
      <c r="A89" t="s">
        <v>110</v>
      </c>
      <c r="B89" t="str">
        <f>IF(COUNTIF(战队数据!$A$2:$A$18,LEFT(队员数据!A91,3)),LEFT(A89,3),LEFT(A89,2))</f>
        <v>ESz</v>
      </c>
      <c r="C89" t="s">
        <v>134</v>
      </c>
      <c r="D89" s="2">
        <v>36</v>
      </c>
      <c r="E89" s="2">
        <v>64</v>
      </c>
      <c r="F89" s="2">
        <v>149</v>
      </c>
      <c r="G89" s="2">
        <v>98</v>
      </c>
      <c r="H89" s="6">
        <v>2.7222</v>
      </c>
      <c r="I89" s="4">
        <v>2.1735000000000002</v>
      </c>
      <c r="J89" s="6">
        <v>10830.5833</v>
      </c>
      <c r="K89" s="6">
        <v>234</v>
      </c>
      <c r="L89" s="6">
        <v>12</v>
      </c>
      <c r="M89" s="6">
        <v>5</v>
      </c>
      <c r="N89" s="8">
        <v>0.56499999999999995</v>
      </c>
      <c r="O89" s="2">
        <v>0</v>
      </c>
    </row>
    <row r="90" spans="1:15" x14ac:dyDescent="0.15">
      <c r="A90" t="s">
        <v>111</v>
      </c>
      <c r="B90" t="str">
        <f>IF(COUNTIF(战队数据!$A$2:$A$18,LEFT(队员数据!A92,3)),LEFT(A90,3),LEFT(A90,2))</f>
        <v>LNG</v>
      </c>
      <c r="C90" t="s">
        <v>133</v>
      </c>
      <c r="D90" s="2">
        <v>37</v>
      </c>
      <c r="E90" s="2">
        <v>17</v>
      </c>
      <c r="F90" s="2">
        <v>264</v>
      </c>
      <c r="G90" s="2">
        <v>94</v>
      </c>
      <c r="H90" s="6">
        <v>2.5405000000000002</v>
      </c>
      <c r="I90" s="4">
        <v>2.9893999999999998</v>
      </c>
      <c r="J90" s="6">
        <v>6830.8648999999996</v>
      </c>
      <c r="K90" s="6">
        <v>30</v>
      </c>
      <c r="L90" s="6">
        <v>52.5</v>
      </c>
      <c r="M90" s="6">
        <v>10</v>
      </c>
      <c r="N90" s="8">
        <v>0.73699999999999999</v>
      </c>
      <c r="O90" s="2">
        <v>3</v>
      </c>
    </row>
    <row r="91" spans="1:15" x14ac:dyDescent="0.15">
      <c r="A91" t="s">
        <v>112</v>
      </c>
      <c r="B91" t="str">
        <f>IF(COUNTIF(战队数据!$A$2:$A$18,LEFT(队员数据!A93,3)),LEFT(A91,3),LEFT(A91,2))</f>
        <v>OMG</v>
      </c>
      <c r="C91" t="s">
        <v>133</v>
      </c>
      <c r="D91" s="2">
        <v>38</v>
      </c>
      <c r="E91" s="2">
        <v>23</v>
      </c>
      <c r="F91" s="2">
        <v>260</v>
      </c>
      <c r="G91" s="2">
        <v>140</v>
      </c>
      <c r="H91" s="6">
        <v>3.6842000000000001</v>
      </c>
      <c r="I91" s="4">
        <v>2.0213999999999999</v>
      </c>
      <c r="J91" s="6">
        <v>6818.2367999999997</v>
      </c>
      <c r="K91" s="6">
        <v>34</v>
      </c>
      <c r="L91" s="6">
        <v>43</v>
      </c>
      <c r="M91" s="6">
        <v>8</v>
      </c>
      <c r="N91" s="8">
        <v>0.71499999999999997</v>
      </c>
      <c r="O91" s="2">
        <v>2</v>
      </c>
    </row>
    <row r="92" spans="1:15" x14ac:dyDescent="0.15">
      <c r="A92" t="s">
        <v>113</v>
      </c>
      <c r="B92" t="str">
        <f>IF(COUNTIF(战队数据!$A$2:$A$18,LEFT(队员数据!A94,3)),LEFT(A92,3),LEFT(A92,2))</f>
        <v>LG</v>
      </c>
      <c r="C92" t="s">
        <v>133</v>
      </c>
      <c r="D92" s="2">
        <v>12</v>
      </c>
      <c r="E92" s="2">
        <v>7</v>
      </c>
      <c r="F92" s="2">
        <v>66</v>
      </c>
      <c r="G92" s="2">
        <v>32</v>
      </c>
      <c r="H92" s="6">
        <v>2.6667000000000001</v>
      </c>
      <c r="I92" s="4">
        <v>2.2812999999999999</v>
      </c>
      <c r="J92" s="6">
        <v>6911.5</v>
      </c>
      <c r="K92" s="6">
        <v>44</v>
      </c>
      <c r="L92" s="6">
        <v>47</v>
      </c>
      <c r="M92" s="6">
        <v>10</v>
      </c>
      <c r="N92" s="8">
        <v>0.63800000000000001</v>
      </c>
      <c r="O92" s="2">
        <v>1</v>
      </c>
    </row>
    <row r="93" spans="1:15" x14ac:dyDescent="0.15">
      <c r="A93" t="s">
        <v>114</v>
      </c>
      <c r="B93" t="str">
        <f>IF(COUNTIF(战队数据!$A$2:$A$18,LEFT(队员数据!A95,3)),LEFT(A93,3),LEFT(A93,2))</f>
        <v>BL</v>
      </c>
      <c r="C93" t="s">
        <v>135</v>
      </c>
      <c r="D93" s="2">
        <v>38</v>
      </c>
      <c r="E93" s="2">
        <v>93</v>
      </c>
      <c r="F93" s="2">
        <v>218</v>
      </c>
      <c r="G93" s="2">
        <v>76</v>
      </c>
      <c r="H93" s="6">
        <v>2</v>
      </c>
      <c r="I93" s="4">
        <v>4.0921000000000003</v>
      </c>
      <c r="J93" s="6">
        <v>12092.9737</v>
      </c>
      <c r="K93" s="6">
        <v>259</v>
      </c>
      <c r="L93" s="6">
        <v>13</v>
      </c>
      <c r="M93" s="6">
        <v>5</v>
      </c>
      <c r="N93" s="8">
        <v>0.70399999999999996</v>
      </c>
      <c r="O93" s="2">
        <v>5</v>
      </c>
    </row>
    <row r="94" spans="1:15" x14ac:dyDescent="0.15">
      <c r="A94" t="s">
        <v>115</v>
      </c>
      <c r="B94" t="str">
        <f>IF(COUNTIF(战队数据!$A$2:$A$18,LEFT(队员数据!A96,3)),LEFT(A94,3),LEFT(A94,2))</f>
        <v>TT</v>
      </c>
      <c r="C94" t="s">
        <v>137</v>
      </c>
      <c r="D94" s="2">
        <v>38</v>
      </c>
      <c r="E94" s="2">
        <v>140</v>
      </c>
      <c r="F94" s="2">
        <v>158</v>
      </c>
      <c r="G94" s="2">
        <v>123</v>
      </c>
      <c r="H94" s="6">
        <v>3.2368000000000001</v>
      </c>
      <c r="I94" s="4">
        <v>2.4228000000000001</v>
      </c>
      <c r="J94" s="6">
        <v>13401.5263</v>
      </c>
      <c r="K94" s="6">
        <v>296</v>
      </c>
      <c r="L94" s="6">
        <v>14</v>
      </c>
      <c r="M94" s="6">
        <v>13</v>
      </c>
      <c r="N94" s="8">
        <v>0.70099999999999996</v>
      </c>
      <c r="O94" s="2">
        <v>5</v>
      </c>
    </row>
    <row r="95" spans="1:15" x14ac:dyDescent="0.15">
      <c r="A95" t="s">
        <v>116</v>
      </c>
      <c r="B95" t="str">
        <f>IF(COUNTIF(战队数据!$A$2:$A$18,LEFT(队员数据!A97,3)),LEFT(A95,3),LEFT(A95,2))</f>
        <v>WES</v>
      </c>
      <c r="C95" t="s">
        <v>135</v>
      </c>
      <c r="D95" s="2">
        <v>37</v>
      </c>
      <c r="E95" s="2">
        <v>95</v>
      </c>
      <c r="F95" s="2">
        <v>213</v>
      </c>
      <c r="G95" s="2">
        <v>81</v>
      </c>
      <c r="H95" s="6">
        <v>2.1892</v>
      </c>
      <c r="I95" s="4">
        <v>3.8025000000000002</v>
      </c>
      <c r="J95" s="6">
        <v>11708.459500000001</v>
      </c>
      <c r="K95" s="6">
        <v>254</v>
      </c>
      <c r="L95" s="6">
        <v>14</v>
      </c>
      <c r="M95" s="6">
        <v>7</v>
      </c>
      <c r="N95" s="8">
        <v>0.53449999999999998</v>
      </c>
      <c r="O95" s="2">
        <v>2</v>
      </c>
    </row>
    <row r="96" spans="1:15" x14ac:dyDescent="0.15">
      <c r="A96" t="s">
        <v>117</v>
      </c>
      <c r="B96" t="str">
        <f>IF(COUNTIF(战队数据!$A$2:$A$18,LEFT(队员数据!A98,3)),LEFT(A96,3),LEFT(A96,2))</f>
        <v>IG</v>
      </c>
      <c r="C96" t="s">
        <v>136</v>
      </c>
      <c r="D96" s="2">
        <v>40</v>
      </c>
      <c r="E96" s="2">
        <v>170</v>
      </c>
      <c r="F96" s="2">
        <v>236</v>
      </c>
      <c r="G96" s="2">
        <v>98</v>
      </c>
      <c r="H96" s="6">
        <v>2.4500000000000002</v>
      </c>
      <c r="I96" s="4">
        <v>4.1429</v>
      </c>
      <c r="J96" s="6">
        <v>10774.15</v>
      </c>
      <c r="K96" s="6">
        <v>186.5</v>
      </c>
      <c r="L96" s="6">
        <v>11</v>
      </c>
      <c r="M96" s="6">
        <v>12</v>
      </c>
      <c r="N96" s="8">
        <v>0.72350000000000003</v>
      </c>
      <c r="O96" s="2">
        <v>7</v>
      </c>
    </row>
    <row r="97" spans="1:15" x14ac:dyDescent="0.15">
      <c r="A97" t="s">
        <v>118</v>
      </c>
      <c r="B97" t="str">
        <f>IF(COUNTIF(战队数据!$A$2:$A$18,LEFT(队员数据!A99,3)),LEFT(A97,3),LEFT(A97,2))</f>
        <v>OM</v>
      </c>
      <c r="C97" t="s">
        <v>134</v>
      </c>
      <c r="D97" s="2">
        <v>30</v>
      </c>
      <c r="E97" s="2">
        <v>49</v>
      </c>
      <c r="F97" s="2">
        <v>154</v>
      </c>
      <c r="G97" s="2">
        <v>91</v>
      </c>
      <c r="H97" s="6">
        <v>3.0333000000000001</v>
      </c>
      <c r="I97" s="4">
        <v>2.2307999999999999</v>
      </c>
      <c r="J97" s="6">
        <v>11242.466700000001</v>
      </c>
      <c r="K97" s="6">
        <v>234</v>
      </c>
      <c r="L97" s="6">
        <v>12</v>
      </c>
      <c r="M97" s="6">
        <v>5</v>
      </c>
      <c r="N97" s="8">
        <v>0.58599999999999997</v>
      </c>
      <c r="O97" s="2">
        <v>4</v>
      </c>
    </row>
    <row r="98" spans="1:15" x14ac:dyDescent="0.15">
      <c r="A98" t="s">
        <v>119</v>
      </c>
      <c r="B98" t="str">
        <f>IF(COUNTIF(战队数据!$A$2:$A$18,LEFT(队员数据!A101,3)),LEFT(A98,3),LEFT(A98,2))</f>
        <v>ESi</v>
      </c>
      <c r="C98" t="s">
        <v>135</v>
      </c>
      <c r="D98" s="2">
        <v>32</v>
      </c>
      <c r="E98" s="2">
        <v>68</v>
      </c>
      <c r="F98" s="2">
        <v>179</v>
      </c>
      <c r="G98" s="2">
        <v>90</v>
      </c>
      <c r="H98" s="6">
        <v>2.8125</v>
      </c>
      <c r="I98" s="4">
        <v>2.7444000000000002</v>
      </c>
      <c r="J98" s="6">
        <v>11219.468800000001</v>
      </c>
      <c r="K98" s="6">
        <v>251</v>
      </c>
      <c r="L98" s="6">
        <v>13</v>
      </c>
      <c r="M98" s="6">
        <v>6</v>
      </c>
      <c r="N98" s="8">
        <v>0.69499999999999995</v>
      </c>
      <c r="O98" s="2">
        <v>1</v>
      </c>
    </row>
    <row r="99" spans="1:15" x14ac:dyDescent="0.15">
      <c r="A99" t="s">
        <v>120</v>
      </c>
      <c r="B99" t="str">
        <f>IF(COUNTIF(战队数据!$A$2:$A$18,LEFT(队员数据!A102,3)),LEFT(A99,3),LEFT(A99,2))</f>
        <v>ES</v>
      </c>
      <c r="C99" t="s">
        <v>135</v>
      </c>
      <c r="D99" s="2">
        <v>4</v>
      </c>
      <c r="E99" s="2">
        <v>4</v>
      </c>
      <c r="F99" s="2">
        <v>6</v>
      </c>
      <c r="G99" s="2">
        <v>10</v>
      </c>
      <c r="H99" s="6">
        <v>2.5</v>
      </c>
      <c r="I99" s="4">
        <v>1</v>
      </c>
      <c r="J99" s="6">
        <v>10684.25</v>
      </c>
      <c r="K99" s="6">
        <v>258</v>
      </c>
      <c r="L99" s="6">
        <v>13</v>
      </c>
      <c r="M99" s="6">
        <v>5</v>
      </c>
      <c r="N99" s="8">
        <v>0.33</v>
      </c>
      <c r="O99" s="2">
        <v>0</v>
      </c>
    </row>
    <row r="100" spans="1:15" x14ac:dyDescent="0.15">
      <c r="A100" t="s">
        <v>121</v>
      </c>
      <c r="B100" t="str">
        <f>IF(COUNTIF(战队数据!$A$2:$A$18,LEFT(队员数据!A103,3)),LEFT(A100,3),LEFT(A100,2))</f>
        <v>V5</v>
      </c>
      <c r="C100" t="s">
        <v>134</v>
      </c>
      <c r="D100" s="2">
        <v>1</v>
      </c>
      <c r="E100" s="2">
        <v>3</v>
      </c>
      <c r="F100" s="2">
        <v>6</v>
      </c>
      <c r="G100" s="2">
        <v>6</v>
      </c>
      <c r="H100" s="6">
        <v>6</v>
      </c>
      <c r="I100" s="4">
        <v>1.5</v>
      </c>
      <c r="J100" s="6">
        <v>12587</v>
      </c>
      <c r="K100" s="6">
        <v>248</v>
      </c>
      <c r="L100" s="6">
        <v>15</v>
      </c>
      <c r="M100" s="6">
        <v>4</v>
      </c>
      <c r="N100" s="8">
        <v>0.6</v>
      </c>
      <c r="O100" s="2">
        <v>0</v>
      </c>
    </row>
    <row r="101" spans="1:15" x14ac:dyDescent="0.15">
      <c r="A101" t="s">
        <v>122</v>
      </c>
      <c r="B101" t="str">
        <f>IF(COUNTIF(战队数据!$A$2:$A$18,LEFT(队员数据!A104,3)),LEFT(A101,3),LEFT(A101,2))</f>
        <v>FP</v>
      </c>
      <c r="C101" t="s">
        <v>136</v>
      </c>
      <c r="D101" s="2">
        <v>10</v>
      </c>
      <c r="E101" s="2">
        <v>68</v>
      </c>
      <c r="F101" s="2">
        <v>62</v>
      </c>
      <c r="G101" s="2">
        <v>24</v>
      </c>
      <c r="H101" s="6">
        <v>2.4</v>
      </c>
      <c r="I101" s="4">
        <v>5.4166999999999996</v>
      </c>
      <c r="J101" s="6">
        <v>12994.6</v>
      </c>
      <c r="K101" s="6">
        <v>218</v>
      </c>
      <c r="L101" s="6">
        <v>6</v>
      </c>
      <c r="M101" s="6">
        <v>10</v>
      </c>
      <c r="N101" s="8">
        <v>0.68</v>
      </c>
      <c r="O101" s="2">
        <v>1</v>
      </c>
    </row>
    <row r="102" spans="1:15" x14ac:dyDescent="0.15">
      <c r="A102" t="s">
        <v>123</v>
      </c>
      <c r="B102" t="str">
        <f>IF(COUNTIF(战队数据!$A$2:$A$18,LEFT(队员数据!A105,3)),LEFT(A102,3),LEFT(A102,2))</f>
        <v>RWk</v>
      </c>
      <c r="C102" t="s">
        <v>137</v>
      </c>
      <c r="D102" s="2">
        <v>5</v>
      </c>
      <c r="E102" s="2">
        <v>17</v>
      </c>
      <c r="F102" s="2">
        <v>30</v>
      </c>
      <c r="G102" s="2">
        <v>19</v>
      </c>
      <c r="H102" s="6">
        <v>3.8</v>
      </c>
      <c r="I102" s="4">
        <v>2.4737</v>
      </c>
      <c r="J102" s="6">
        <v>13922.4</v>
      </c>
      <c r="K102" s="6">
        <v>284</v>
      </c>
      <c r="L102" s="6">
        <v>12</v>
      </c>
      <c r="M102" s="6">
        <v>10</v>
      </c>
      <c r="N102" s="8">
        <v>0.82599999999999996</v>
      </c>
      <c r="O102" s="2">
        <v>0</v>
      </c>
    </row>
    <row r="103" spans="1:15" x14ac:dyDescent="0.15">
      <c r="A103" t="s">
        <v>124</v>
      </c>
      <c r="B103" t="str">
        <f>IF(COUNTIF(战队数据!$A$2:$A$18,LEFT(队员数据!A106,3)),LEFT(A103,3),LEFT(A103,2))</f>
        <v>SNO</v>
      </c>
      <c r="C103" t="s">
        <v>133</v>
      </c>
      <c r="D103" s="2">
        <v>43</v>
      </c>
      <c r="E103" s="2">
        <v>26</v>
      </c>
      <c r="F103" s="2">
        <v>382</v>
      </c>
      <c r="G103" s="2">
        <v>121</v>
      </c>
      <c r="H103" s="6">
        <v>2.8140000000000001</v>
      </c>
      <c r="I103" s="4">
        <v>3.3719000000000001</v>
      </c>
      <c r="J103" s="6">
        <v>7251.6046999999999</v>
      </c>
      <c r="K103" s="6">
        <v>33.5</v>
      </c>
      <c r="L103" s="6">
        <v>48</v>
      </c>
      <c r="M103" s="6">
        <v>9.5</v>
      </c>
      <c r="N103" s="8">
        <v>0.63449999999999995</v>
      </c>
      <c r="O103" s="2">
        <v>3</v>
      </c>
    </row>
    <row r="104" spans="1:15" x14ac:dyDescent="0.15">
      <c r="A104" t="s">
        <v>125</v>
      </c>
      <c r="B104" t="str">
        <f>IF(COUNTIF(战队数据!$A$2:$A$18,LEFT(队员数据!A107,3)),LEFT(A104,3),LEFT(A104,2))</f>
        <v>WE</v>
      </c>
      <c r="C104" t="s">
        <v>134</v>
      </c>
      <c r="D104" s="2">
        <v>39</v>
      </c>
      <c r="E104" s="2">
        <v>102</v>
      </c>
      <c r="F104" s="2">
        <v>219</v>
      </c>
      <c r="G104" s="2">
        <v>76</v>
      </c>
      <c r="H104" s="6">
        <v>1.9487000000000001</v>
      </c>
      <c r="I104" s="4">
        <v>4.2237</v>
      </c>
      <c r="J104" s="6">
        <v>11724.0769</v>
      </c>
      <c r="K104" s="6">
        <v>237.5</v>
      </c>
      <c r="L104" s="6">
        <v>12</v>
      </c>
      <c r="M104" s="6">
        <v>5</v>
      </c>
      <c r="N104" s="8">
        <v>0.49099999999999999</v>
      </c>
      <c r="O104" s="2">
        <v>2</v>
      </c>
    </row>
    <row r="105" spans="1:15" x14ac:dyDescent="0.15">
      <c r="A105" t="s">
        <v>126</v>
      </c>
      <c r="B105" t="str">
        <f>IF(COUNTIF(战队数据!$A$2:$A$18,LEFT(队员数据!A108,3)),LEFT(A105,3),LEFT(A105,2))</f>
        <v>BL</v>
      </c>
      <c r="C105" t="s">
        <v>133</v>
      </c>
      <c r="D105" s="2">
        <v>21</v>
      </c>
      <c r="E105" s="2">
        <v>9</v>
      </c>
      <c r="F105" s="2">
        <v>130</v>
      </c>
      <c r="G105" s="2">
        <v>95</v>
      </c>
      <c r="H105" s="6">
        <v>4.5237999999999996</v>
      </c>
      <c r="I105" s="4">
        <v>1.4632000000000001</v>
      </c>
      <c r="J105" s="6">
        <v>6504.5713999999998</v>
      </c>
      <c r="K105" s="6">
        <v>31</v>
      </c>
      <c r="L105" s="6">
        <v>48</v>
      </c>
      <c r="M105" s="6">
        <v>6</v>
      </c>
      <c r="N105" s="8">
        <v>0.63100000000000001</v>
      </c>
      <c r="O105" s="2">
        <v>0</v>
      </c>
    </row>
    <row r="106" spans="1:15" x14ac:dyDescent="0.15">
      <c r="A106" t="s">
        <v>127</v>
      </c>
      <c r="B106" t="str">
        <f>IF(COUNTIF(战队数据!$A$2:$A$18,LEFT(队员数据!A109,3)),LEFT(A106,3),LEFT(A106,2))</f>
        <v>FP</v>
      </c>
      <c r="C106" t="s">
        <v>136</v>
      </c>
      <c r="D106" s="2">
        <v>14</v>
      </c>
      <c r="E106" s="2">
        <v>48</v>
      </c>
      <c r="F106" s="2">
        <v>117</v>
      </c>
      <c r="G106" s="2">
        <v>39</v>
      </c>
      <c r="H106" s="6">
        <v>2.7856999999999998</v>
      </c>
      <c r="I106" s="4">
        <v>4.2308000000000003</v>
      </c>
      <c r="J106" s="6">
        <v>10824.7857</v>
      </c>
      <c r="K106" s="6">
        <v>191</v>
      </c>
      <c r="L106" s="6">
        <v>8</v>
      </c>
      <c r="M106" s="6">
        <v>8</v>
      </c>
      <c r="N106" s="8">
        <v>0.73499999999999999</v>
      </c>
      <c r="O106" s="2">
        <v>2</v>
      </c>
    </row>
    <row r="107" spans="1:15" x14ac:dyDescent="0.15">
      <c r="A107" t="s">
        <v>128</v>
      </c>
      <c r="B107" t="str">
        <f>IF(COUNTIF(战队数据!$A$2:$A$18,LEFT(队员数据!A111,3)),LEFT(A107,3),LEFT(A107,2))</f>
        <v>RWk</v>
      </c>
      <c r="C107" t="s">
        <v>133</v>
      </c>
      <c r="D107" s="2">
        <v>16</v>
      </c>
      <c r="E107" s="2">
        <v>9</v>
      </c>
      <c r="F107" s="2">
        <v>80</v>
      </c>
      <c r="G107" s="2">
        <v>65</v>
      </c>
      <c r="H107" s="6">
        <v>4.0625</v>
      </c>
      <c r="I107" s="4">
        <v>1.3692</v>
      </c>
      <c r="J107" s="6">
        <v>6556.75</v>
      </c>
      <c r="K107" s="6">
        <v>30</v>
      </c>
      <c r="L107" s="6">
        <v>48</v>
      </c>
      <c r="M107" s="6">
        <v>6</v>
      </c>
      <c r="N107" s="8">
        <v>0.65300000000000002</v>
      </c>
      <c r="O107" s="2">
        <v>0</v>
      </c>
    </row>
    <row r="108" spans="1:15" x14ac:dyDescent="0.15">
      <c r="A108" t="s">
        <v>129</v>
      </c>
      <c r="B108" t="str">
        <f>IF(COUNTIF(战队数据!$A$2:$A$18,LEFT(队员数据!A112,3)),LEFT(A108,3),LEFT(A108,2))</f>
        <v>RW</v>
      </c>
      <c r="C108" t="s">
        <v>137</v>
      </c>
      <c r="D108" s="2">
        <v>10</v>
      </c>
      <c r="E108" s="2">
        <v>20</v>
      </c>
      <c r="F108" s="2">
        <v>33</v>
      </c>
      <c r="G108" s="2">
        <v>29</v>
      </c>
      <c r="H108" s="6">
        <v>2.9</v>
      </c>
      <c r="I108" s="4">
        <v>1.8275999999999999</v>
      </c>
      <c r="J108" s="6">
        <v>10367.4</v>
      </c>
      <c r="K108" s="6">
        <v>238</v>
      </c>
      <c r="L108" s="6">
        <v>14</v>
      </c>
      <c r="M108" s="6">
        <v>8</v>
      </c>
      <c r="N108" s="8">
        <v>0.65900000000000003</v>
      </c>
      <c r="O108" s="2">
        <v>0</v>
      </c>
    </row>
    <row r="109" spans="1:15" x14ac:dyDescent="0.15">
      <c r="A109" t="s">
        <v>130</v>
      </c>
      <c r="B109" t="str">
        <f>IF(COUNTIF(战队数据!$A$2:$A$18,LEFT(队员数据!A113,3)),LEFT(A109,3),LEFT(A109,2))</f>
        <v>RW</v>
      </c>
      <c r="C109" t="s">
        <v>133</v>
      </c>
      <c r="D109" s="2">
        <v>7</v>
      </c>
      <c r="E109" s="2">
        <v>2</v>
      </c>
      <c r="F109" s="2">
        <v>28</v>
      </c>
      <c r="G109" s="2">
        <v>36</v>
      </c>
      <c r="H109" s="6">
        <v>5.1429</v>
      </c>
      <c r="I109" s="4">
        <v>0.83330000000000004</v>
      </c>
      <c r="J109" s="6">
        <v>5419.8571000000002</v>
      </c>
      <c r="K109" s="6">
        <v>34</v>
      </c>
      <c r="L109" s="6">
        <v>33</v>
      </c>
      <c r="M109" s="6">
        <v>7</v>
      </c>
      <c r="N109" s="8">
        <v>0.69499999999999995</v>
      </c>
      <c r="O109" s="2">
        <v>0</v>
      </c>
    </row>
    <row r="110" spans="1:15" x14ac:dyDescent="0.15">
      <c r="A110" t="s">
        <v>131</v>
      </c>
      <c r="B110" t="str">
        <f>IF(COUNTIF(战队数据!$A$2:$A$18,LEFT(队员数据!A114,3)),LEFT(A110,3),LEFT(A110,2))</f>
        <v>V5</v>
      </c>
      <c r="C110" t="s">
        <v>137</v>
      </c>
      <c r="D110" s="2">
        <v>20</v>
      </c>
      <c r="E110" s="2">
        <v>72</v>
      </c>
      <c r="F110" s="2">
        <v>74</v>
      </c>
      <c r="G110" s="2">
        <v>48</v>
      </c>
      <c r="H110" s="6">
        <v>2.4</v>
      </c>
      <c r="I110" s="4">
        <v>3.0417000000000001</v>
      </c>
      <c r="J110" s="6">
        <v>12358.65</v>
      </c>
      <c r="K110" s="6">
        <v>275</v>
      </c>
      <c r="L110" s="6">
        <v>14</v>
      </c>
      <c r="M110" s="6">
        <v>10</v>
      </c>
      <c r="N110" s="8">
        <v>0.52800000000000002</v>
      </c>
      <c r="O110" s="2">
        <v>1</v>
      </c>
    </row>
    <row r="111" spans="1:15" x14ac:dyDescent="0.15">
      <c r="A111" t="s">
        <v>132</v>
      </c>
      <c r="B111" t="str">
        <f>IF(COUNTIF(战队数据!$A$2:$A$18,LEFT(队员数据!A115,3)),LEFT(A111,3),LEFT(A111,2))</f>
        <v>LN</v>
      </c>
      <c r="C111" t="s">
        <v>134</v>
      </c>
      <c r="D111" s="2">
        <v>7</v>
      </c>
      <c r="E111" s="2">
        <v>11</v>
      </c>
      <c r="F111" s="2">
        <v>36</v>
      </c>
      <c r="G111" s="2">
        <v>21</v>
      </c>
      <c r="H111" s="6">
        <v>3</v>
      </c>
      <c r="I111" s="4">
        <v>2.2381000000000002</v>
      </c>
      <c r="J111" s="6">
        <v>11668.571400000001</v>
      </c>
      <c r="K111" s="6">
        <v>254</v>
      </c>
      <c r="L111" s="6">
        <v>11</v>
      </c>
      <c r="M111" s="6">
        <v>7</v>
      </c>
      <c r="N111" s="8">
        <v>0.67900000000000005</v>
      </c>
      <c r="O111" s="2">
        <v>0</v>
      </c>
    </row>
    <row r="113" spans="8:14" x14ac:dyDescent="0.15">
      <c r="H113"/>
      <c r="I113"/>
      <c r="J113"/>
      <c r="K113"/>
      <c r="L113"/>
      <c r="M113"/>
      <c r="N113"/>
    </row>
    <row r="114" spans="8:14" x14ac:dyDescent="0.15">
      <c r="H114"/>
      <c r="I114"/>
      <c r="J114"/>
      <c r="K114"/>
      <c r="L114"/>
      <c r="M114"/>
      <c r="N114"/>
    </row>
    <row r="115" spans="8:14" x14ac:dyDescent="0.15">
      <c r="H115"/>
      <c r="I115"/>
      <c r="J115"/>
      <c r="K115"/>
      <c r="L115"/>
      <c r="M115"/>
      <c r="N115"/>
    </row>
    <row r="116" spans="8:14" x14ac:dyDescent="0.15">
      <c r="H116"/>
      <c r="I116"/>
      <c r="J116"/>
      <c r="K116"/>
      <c r="L116"/>
      <c r="M116"/>
      <c r="N116"/>
    </row>
    <row r="117" spans="8:14" x14ac:dyDescent="0.15">
      <c r="H117"/>
      <c r="I117"/>
      <c r="J117"/>
      <c r="K117"/>
      <c r="L117"/>
      <c r="M117"/>
      <c r="N117"/>
    </row>
    <row r="118" spans="8:14" x14ac:dyDescent="0.15">
      <c r="H118"/>
      <c r="I118"/>
      <c r="J118"/>
      <c r="K118"/>
      <c r="L118"/>
      <c r="M118"/>
      <c r="N118"/>
    </row>
    <row r="119" spans="8:14" x14ac:dyDescent="0.15">
      <c r="H119"/>
      <c r="I119"/>
      <c r="J119"/>
      <c r="K119"/>
      <c r="L119"/>
      <c r="M119"/>
      <c r="N119"/>
    </row>
    <row r="120" spans="8:14" x14ac:dyDescent="0.15">
      <c r="H120"/>
      <c r="I120"/>
      <c r="J120"/>
      <c r="K120"/>
      <c r="L120"/>
      <c r="M120"/>
      <c r="N120"/>
    </row>
    <row r="121" spans="8:14" x14ac:dyDescent="0.15">
      <c r="H121"/>
      <c r="I121"/>
      <c r="J121"/>
      <c r="K121"/>
      <c r="L121"/>
      <c r="M121"/>
      <c r="N121"/>
    </row>
    <row r="122" spans="8:14" x14ac:dyDescent="0.15">
      <c r="H122"/>
      <c r="I122"/>
      <c r="J122"/>
      <c r="K122"/>
      <c r="L122"/>
      <c r="M122"/>
      <c r="N122"/>
    </row>
    <row r="123" spans="8:14" x14ac:dyDescent="0.15">
      <c r="H123"/>
      <c r="I123"/>
      <c r="J123"/>
      <c r="K123"/>
      <c r="L123"/>
      <c r="M123"/>
      <c r="N123"/>
    </row>
    <row r="124" spans="8:14" x14ac:dyDescent="0.15">
      <c r="H124"/>
      <c r="I124"/>
      <c r="J124"/>
      <c r="K124"/>
      <c r="L124"/>
      <c r="M124"/>
      <c r="N124"/>
    </row>
    <row r="125" spans="8:14" x14ac:dyDescent="0.15">
      <c r="H125"/>
      <c r="I125"/>
      <c r="J125"/>
      <c r="K125"/>
      <c r="L125"/>
      <c r="M125"/>
      <c r="N125"/>
    </row>
    <row r="126" spans="8:14" x14ac:dyDescent="0.15">
      <c r="H126"/>
      <c r="I126"/>
      <c r="J126"/>
      <c r="K126"/>
      <c r="L126"/>
      <c r="M126"/>
      <c r="N126"/>
    </row>
    <row r="127" spans="8:14" x14ac:dyDescent="0.15">
      <c r="H127"/>
      <c r="I127"/>
      <c r="J127"/>
      <c r="K127"/>
      <c r="L127"/>
      <c r="M127"/>
      <c r="N127"/>
    </row>
    <row r="128" spans="8:14" x14ac:dyDescent="0.15">
      <c r="H128"/>
      <c r="I128"/>
      <c r="J128"/>
      <c r="K128"/>
      <c r="L128"/>
      <c r="M128"/>
      <c r="N128"/>
    </row>
    <row r="129" spans="8:14" x14ac:dyDescent="0.15">
      <c r="H129"/>
      <c r="I129"/>
      <c r="J129"/>
      <c r="K129"/>
      <c r="L129"/>
      <c r="M129"/>
      <c r="N129"/>
    </row>
    <row r="130" spans="8:14" x14ac:dyDescent="0.15">
      <c r="H130"/>
      <c r="I130"/>
      <c r="J130"/>
      <c r="K130"/>
      <c r="L130"/>
      <c r="M130"/>
      <c r="N130"/>
    </row>
    <row r="131" spans="8:14" x14ac:dyDescent="0.15">
      <c r="H131"/>
      <c r="I131"/>
      <c r="J131"/>
      <c r="K131"/>
      <c r="L131"/>
      <c r="M131"/>
      <c r="N131"/>
    </row>
    <row r="132" spans="8:14" x14ac:dyDescent="0.15">
      <c r="H132"/>
      <c r="I132"/>
      <c r="J132"/>
      <c r="K132"/>
      <c r="L132"/>
      <c r="M132"/>
      <c r="N132"/>
    </row>
    <row r="133" spans="8:14" x14ac:dyDescent="0.15">
      <c r="H133"/>
      <c r="I133"/>
      <c r="J133"/>
      <c r="K133"/>
      <c r="L133"/>
      <c r="M133"/>
      <c r="N133"/>
    </row>
    <row r="134" spans="8:14" x14ac:dyDescent="0.15">
      <c r="H134"/>
      <c r="I134"/>
      <c r="J134"/>
      <c r="K134"/>
      <c r="L134"/>
      <c r="M134"/>
      <c r="N134"/>
    </row>
    <row r="135" spans="8:14" x14ac:dyDescent="0.15">
      <c r="H135"/>
      <c r="I135"/>
      <c r="J135"/>
      <c r="K135"/>
      <c r="L135"/>
      <c r="M135"/>
      <c r="N135"/>
    </row>
    <row r="136" spans="8:14" x14ac:dyDescent="0.15">
      <c r="H136"/>
      <c r="I136"/>
      <c r="J136"/>
      <c r="K136"/>
      <c r="L136"/>
      <c r="M136"/>
      <c r="N136"/>
    </row>
    <row r="137" spans="8:14" x14ac:dyDescent="0.15">
      <c r="H137"/>
      <c r="I137"/>
      <c r="J137"/>
      <c r="K137"/>
      <c r="L137"/>
      <c r="M137"/>
      <c r="N137"/>
    </row>
    <row r="138" spans="8:14" x14ac:dyDescent="0.15">
      <c r="H138"/>
      <c r="I138"/>
      <c r="J138"/>
      <c r="K138"/>
      <c r="L138"/>
      <c r="M138"/>
      <c r="N138"/>
    </row>
    <row r="139" spans="8:14" x14ac:dyDescent="0.15">
      <c r="H139"/>
      <c r="I139"/>
      <c r="J139"/>
      <c r="K139"/>
      <c r="L139"/>
      <c r="M139"/>
      <c r="N139"/>
    </row>
    <row r="140" spans="8:14" x14ac:dyDescent="0.15">
      <c r="H140"/>
      <c r="I140"/>
      <c r="J140"/>
      <c r="K140"/>
      <c r="L140"/>
      <c r="M140"/>
      <c r="N140"/>
    </row>
    <row r="141" spans="8:14" x14ac:dyDescent="0.15">
      <c r="H141"/>
      <c r="I141"/>
      <c r="J141"/>
      <c r="K141"/>
      <c r="L141"/>
      <c r="M141"/>
      <c r="N141"/>
    </row>
    <row r="142" spans="8:14" x14ac:dyDescent="0.15">
      <c r="H142"/>
      <c r="I142"/>
      <c r="J142"/>
      <c r="K142"/>
      <c r="L142"/>
      <c r="M142"/>
      <c r="N142"/>
    </row>
    <row r="143" spans="8:14" x14ac:dyDescent="0.15">
      <c r="H143"/>
      <c r="I143"/>
      <c r="J143"/>
      <c r="K143"/>
      <c r="L143"/>
      <c r="M143"/>
      <c r="N143"/>
    </row>
    <row r="144" spans="8:14" x14ac:dyDescent="0.15">
      <c r="H144"/>
      <c r="I144"/>
      <c r="J144"/>
      <c r="K144"/>
      <c r="L144"/>
      <c r="M144"/>
      <c r="N144"/>
    </row>
    <row r="145" spans="8:14" x14ac:dyDescent="0.15">
      <c r="H145"/>
      <c r="I145"/>
      <c r="J145"/>
      <c r="K145"/>
      <c r="L145"/>
      <c r="M145"/>
      <c r="N145"/>
    </row>
    <row r="146" spans="8:14" x14ac:dyDescent="0.15">
      <c r="H146"/>
      <c r="I146"/>
      <c r="J146"/>
      <c r="K146"/>
      <c r="L146"/>
      <c r="M146"/>
      <c r="N146"/>
    </row>
    <row r="147" spans="8:14" x14ac:dyDescent="0.15">
      <c r="H147"/>
      <c r="I147"/>
      <c r="J147"/>
      <c r="K147"/>
      <c r="L147"/>
      <c r="M147"/>
      <c r="N147"/>
    </row>
    <row r="148" spans="8:14" x14ac:dyDescent="0.15">
      <c r="H148"/>
      <c r="I148"/>
      <c r="J148"/>
      <c r="K148"/>
      <c r="L148"/>
      <c r="M148"/>
      <c r="N148"/>
    </row>
    <row r="149" spans="8:14" x14ac:dyDescent="0.15">
      <c r="H149"/>
      <c r="I149"/>
      <c r="J149"/>
      <c r="K149"/>
      <c r="L149"/>
      <c r="M149"/>
      <c r="N149"/>
    </row>
    <row r="150" spans="8:14" x14ac:dyDescent="0.15">
      <c r="H150"/>
      <c r="I150"/>
      <c r="J150"/>
      <c r="K150"/>
      <c r="L150"/>
      <c r="M150"/>
      <c r="N150"/>
    </row>
    <row r="151" spans="8:14" x14ac:dyDescent="0.15">
      <c r="H151"/>
      <c r="I151"/>
      <c r="J151"/>
      <c r="K151"/>
      <c r="L151"/>
      <c r="M151"/>
      <c r="N151"/>
    </row>
    <row r="152" spans="8:14" x14ac:dyDescent="0.15">
      <c r="H152"/>
      <c r="I152"/>
      <c r="J152"/>
      <c r="K152"/>
      <c r="L152"/>
      <c r="M152"/>
      <c r="N152"/>
    </row>
  </sheetData>
  <phoneticPr fontId="2" type="noConversion"/>
  <pageMargins left="0.7" right="0.7" top="0.75" bottom="0.75" header="0.3" footer="0.3"/>
  <pageSetup paperSize="9" orientation="portrait" horizontalDpi="1200" verticalDpi="1200" r:id="rId4"/>
  <ignoredErrors>
    <ignoredError sqref="U5" formula="1"/>
  </ignoredErrors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6"/>
  <sheetViews>
    <sheetView workbookViewId="0">
      <selection activeCell="F34" sqref="F34"/>
    </sheetView>
  </sheetViews>
  <sheetFormatPr defaultRowHeight="13.5" x14ac:dyDescent="0.15"/>
  <cols>
    <col min="2" max="2" width="10.25" customWidth="1"/>
  </cols>
  <sheetData>
    <row r="1" spans="1:2" x14ac:dyDescent="0.15">
      <c r="A1" s="1" t="s">
        <v>138</v>
      </c>
      <c r="B1" s="1" t="s">
        <v>139</v>
      </c>
    </row>
    <row r="2" spans="1:2" x14ac:dyDescent="0.15">
      <c r="A2" s="2">
        <v>1</v>
      </c>
      <c r="B2" t="s">
        <v>140</v>
      </c>
    </row>
    <row r="3" spans="1:2" x14ac:dyDescent="0.15">
      <c r="A3" s="2">
        <v>2</v>
      </c>
      <c r="B3" t="s">
        <v>141</v>
      </c>
    </row>
    <row r="4" spans="1:2" x14ac:dyDescent="0.15">
      <c r="A4" s="2">
        <v>3</v>
      </c>
      <c r="B4" t="s">
        <v>142</v>
      </c>
    </row>
    <row r="5" spans="1:2" x14ac:dyDescent="0.15">
      <c r="A5" s="2">
        <v>4</v>
      </c>
      <c r="B5" t="s">
        <v>143</v>
      </c>
    </row>
    <row r="6" spans="1:2" x14ac:dyDescent="0.15">
      <c r="A6" s="2">
        <v>5</v>
      </c>
      <c r="B6" t="s">
        <v>144</v>
      </c>
    </row>
    <row r="7" spans="1:2" x14ac:dyDescent="0.15">
      <c r="A7" s="2">
        <v>6</v>
      </c>
      <c r="B7" t="s">
        <v>145</v>
      </c>
    </row>
    <row r="8" spans="1:2" x14ac:dyDescent="0.15">
      <c r="A8" s="2">
        <v>7</v>
      </c>
      <c r="B8" t="s">
        <v>146</v>
      </c>
    </row>
    <row r="9" spans="1:2" x14ac:dyDescent="0.15">
      <c r="A9" s="2">
        <v>8</v>
      </c>
      <c r="B9" t="s">
        <v>147</v>
      </c>
    </row>
    <row r="10" spans="1:2" x14ac:dyDescent="0.15">
      <c r="A10" s="2">
        <v>9</v>
      </c>
      <c r="B10" t="s">
        <v>148</v>
      </c>
    </row>
    <row r="11" spans="1:2" x14ac:dyDescent="0.15">
      <c r="A11" s="2">
        <v>10</v>
      </c>
      <c r="B11" t="s">
        <v>149</v>
      </c>
    </row>
    <row r="12" spans="1:2" x14ac:dyDescent="0.15">
      <c r="A12" s="2">
        <v>11</v>
      </c>
      <c r="B12" t="s">
        <v>150</v>
      </c>
    </row>
    <row r="13" spans="1:2" x14ac:dyDescent="0.15">
      <c r="A13" s="2">
        <v>12</v>
      </c>
      <c r="B13" t="s">
        <v>151</v>
      </c>
    </row>
    <row r="14" spans="1:2" x14ac:dyDescent="0.15">
      <c r="A14" s="2">
        <v>13</v>
      </c>
      <c r="B14" t="s">
        <v>152</v>
      </c>
    </row>
    <row r="15" spans="1:2" x14ac:dyDescent="0.15">
      <c r="A15" s="2">
        <v>14</v>
      </c>
      <c r="B15" t="s">
        <v>153</v>
      </c>
    </row>
    <row r="16" spans="1:2" x14ac:dyDescent="0.15">
      <c r="A16" s="2">
        <v>15</v>
      </c>
      <c r="B16" t="s">
        <v>154</v>
      </c>
    </row>
    <row r="17" spans="1:2" x14ac:dyDescent="0.15">
      <c r="A17" s="2">
        <v>16</v>
      </c>
      <c r="B17" t="s">
        <v>155</v>
      </c>
    </row>
    <row r="18" spans="1:2" x14ac:dyDescent="0.15">
      <c r="A18" s="2">
        <v>17</v>
      </c>
      <c r="B18" t="s">
        <v>156</v>
      </c>
    </row>
    <row r="19" spans="1:2" x14ac:dyDescent="0.15">
      <c r="A19" s="2">
        <v>18</v>
      </c>
      <c r="B19" t="s">
        <v>157</v>
      </c>
    </row>
    <row r="20" spans="1:2" x14ac:dyDescent="0.15">
      <c r="A20" s="2">
        <v>19</v>
      </c>
      <c r="B20" t="s">
        <v>158</v>
      </c>
    </row>
    <row r="21" spans="1:2" x14ac:dyDescent="0.15">
      <c r="A21" s="2">
        <v>20</v>
      </c>
      <c r="B21" t="s">
        <v>159</v>
      </c>
    </row>
    <row r="22" spans="1:2" x14ac:dyDescent="0.15">
      <c r="A22" s="2">
        <v>21</v>
      </c>
      <c r="B22" t="s">
        <v>160</v>
      </c>
    </row>
    <row r="23" spans="1:2" x14ac:dyDescent="0.15">
      <c r="A23" s="2">
        <v>22</v>
      </c>
      <c r="B23" t="s">
        <v>161</v>
      </c>
    </row>
    <row r="24" spans="1:2" x14ac:dyDescent="0.15">
      <c r="A24" s="2">
        <v>23</v>
      </c>
      <c r="B24" t="s">
        <v>162</v>
      </c>
    </row>
    <row r="25" spans="1:2" x14ac:dyDescent="0.15">
      <c r="A25" s="2">
        <v>24</v>
      </c>
      <c r="B25" t="s">
        <v>163</v>
      </c>
    </row>
    <row r="26" spans="1:2" x14ac:dyDescent="0.15">
      <c r="A26" s="2">
        <v>25</v>
      </c>
      <c r="B26" t="s">
        <v>164</v>
      </c>
    </row>
    <row r="27" spans="1:2" x14ac:dyDescent="0.15">
      <c r="A27" s="2">
        <v>26</v>
      </c>
      <c r="B27" t="s">
        <v>165</v>
      </c>
    </row>
    <row r="28" spans="1:2" x14ac:dyDescent="0.15">
      <c r="A28" s="2">
        <v>27</v>
      </c>
      <c r="B28" t="s">
        <v>166</v>
      </c>
    </row>
    <row r="29" spans="1:2" x14ac:dyDescent="0.15">
      <c r="A29" s="2">
        <v>28</v>
      </c>
      <c r="B29" t="s">
        <v>167</v>
      </c>
    </row>
    <row r="30" spans="1:2" x14ac:dyDescent="0.15">
      <c r="A30" s="2">
        <v>29</v>
      </c>
      <c r="B30" t="s">
        <v>168</v>
      </c>
    </row>
    <row r="31" spans="1:2" x14ac:dyDescent="0.15">
      <c r="A31" s="2">
        <v>30</v>
      </c>
      <c r="B31" t="s">
        <v>169</v>
      </c>
    </row>
    <row r="32" spans="1:2" x14ac:dyDescent="0.15">
      <c r="A32" s="2">
        <v>31</v>
      </c>
      <c r="B32" t="s">
        <v>170</v>
      </c>
    </row>
    <row r="33" spans="1:2" x14ac:dyDescent="0.15">
      <c r="A33" s="2">
        <v>32</v>
      </c>
      <c r="B33" t="s">
        <v>171</v>
      </c>
    </row>
    <row r="34" spans="1:2" x14ac:dyDescent="0.15">
      <c r="A34" s="2">
        <v>33</v>
      </c>
      <c r="B34" t="s">
        <v>172</v>
      </c>
    </row>
    <row r="35" spans="1:2" x14ac:dyDescent="0.15">
      <c r="A35" s="2">
        <v>34</v>
      </c>
      <c r="B35" t="s">
        <v>173</v>
      </c>
    </row>
    <row r="36" spans="1:2" x14ac:dyDescent="0.15">
      <c r="A36" s="2">
        <v>35</v>
      </c>
      <c r="B36" t="s">
        <v>174</v>
      </c>
    </row>
    <row r="37" spans="1:2" x14ac:dyDescent="0.15">
      <c r="A37" s="2">
        <v>36</v>
      </c>
      <c r="B37" t="s">
        <v>175</v>
      </c>
    </row>
    <row r="38" spans="1:2" x14ac:dyDescent="0.15">
      <c r="A38" s="2">
        <v>37</v>
      </c>
      <c r="B38" t="s">
        <v>176</v>
      </c>
    </row>
    <row r="39" spans="1:2" x14ac:dyDescent="0.15">
      <c r="A39" s="2">
        <v>38</v>
      </c>
      <c r="B39" t="s">
        <v>177</v>
      </c>
    </row>
    <row r="40" spans="1:2" x14ac:dyDescent="0.15">
      <c r="A40" s="2">
        <v>39</v>
      </c>
      <c r="B40" t="s">
        <v>178</v>
      </c>
    </row>
    <row r="41" spans="1:2" x14ac:dyDescent="0.15">
      <c r="A41" s="2">
        <v>40</v>
      </c>
      <c r="B41" t="s">
        <v>179</v>
      </c>
    </row>
    <row r="42" spans="1:2" x14ac:dyDescent="0.15">
      <c r="A42" s="2">
        <v>41</v>
      </c>
      <c r="B42" t="s">
        <v>180</v>
      </c>
    </row>
    <row r="43" spans="1:2" x14ac:dyDescent="0.15">
      <c r="A43" s="2">
        <v>42</v>
      </c>
      <c r="B43" t="s">
        <v>181</v>
      </c>
    </row>
    <row r="44" spans="1:2" x14ac:dyDescent="0.15">
      <c r="A44" s="2">
        <v>43</v>
      </c>
      <c r="B44" t="s">
        <v>182</v>
      </c>
    </row>
    <row r="45" spans="1:2" x14ac:dyDescent="0.15">
      <c r="A45" s="2">
        <v>44</v>
      </c>
      <c r="B45" t="s">
        <v>183</v>
      </c>
    </row>
    <row r="46" spans="1:2" x14ac:dyDescent="0.15">
      <c r="A46" s="2">
        <v>45</v>
      </c>
      <c r="B46" t="s">
        <v>184</v>
      </c>
    </row>
    <row r="47" spans="1:2" x14ac:dyDescent="0.15">
      <c r="A47" s="2">
        <v>48</v>
      </c>
      <c r="B47" t="s">
        <v>185</v>
      </c>
    </row>
    <row r="48" spans="1:2" x14ac:dyDescent="0.15">
      <c r="A48" s="2">
        <v>50</v>
      </c>
      <c r="B48" t="s">
        <v>186</v>
      </c>
    </row>
    <row r="49" spans="1:2" x14ac:dyDescent="0.15">
      <c r="A49" s="2">
        <v>51</v>
      </c>
      <c r="B49" t="s">
        <v>187</v>
      </c>
    </row>
    <row r="50" spans="1:2" x14ac:dyDescent="0.15">
      <c r="A50" s="2">
        <v>53</v>
      </c>
      <c r="B50" t="s">
        <v>188</v>
      </c>
    </row>
    <row r="51" spans="1:2" x14ac:dyDescent="0.15">
      <c r="A51" s="2">
        <v>54</v>
      </c>
      <c r="B51" t="s">
        <v>189</v>
      </c>
    </row>
    <row r="52" spans="1:2" x14ac:dyDescent="0.15">
      <c r="A52" s="2">
        <v>55</v>
      </c>
      <c r="B52" t="s">
        <v>190</v>
      </c>
    </row>
    <row r="53" spans="1:2" x14ac:dyDescent="0.15">
      <c r="A53" s="2">
        <v>56</v>
      </c>
      <c r="B53" t="s">
        <v>191</v>
      </c>
    </row>
    <row r="54" spans="1:2" x14ac:dyDescent="0.15">
      <c r="A54" s="2">
        <v>57</v>
      </c>
      <c r="B54" t="s">
        <v>192</v>
      </c>
    </row>
    <row r="55" spans="1:2" x14ac:dyDescent="0.15">
      <c r="A55" s="2">
        <v>58</v>
      </c>
      <c r="B55" t="s">
        <v>193</v>
      </c>
    </row>
    <row r="56" spans="1:2" x14ac:dyDescent="0.15">
      <c r="A56" s="2">
        <v>59</v>
      </c>
      <c r="B56" t="s">
        <v>194</v>
      </c>
    </row>
    <row r="57" spans="1:2" x14ac:dyDescent="0.15">
      <c r="A57" s="2">
        <v>60</v>
      </c>
      <c r="B57" t="s">
        <v>195</v>
      </c>
    </row>
    <row r="58" spans="1:2" x14ac:dyDescent="0.15">
      <c r="A58" s="2">
        <v>61</v>
      </c>
      <c r="B58" t="s">
        <v>196</v>
      </c>
    </row>
    <row r="59" spans="1:2" x14ac:dyDescent="0.15">
      <c r="A59" s="2">
        <v>62</v>
      </c>
      <c r="B59" t="s">
        <v>197</v>
      </c>
    </row>
    <row r="60" spans="1:2" x14ac:dyDescent="0.15">
      <c r="A60" s="2">
        <v>63</v>
      </c>
      <c r="B60" t="s">
        <v>198</v>
      </c>
    </row>
    <row r="61" spans="1:2" x14ac:dyDescent="0.15">
      <c r="A61" s="2">
        <v>64</v>
      </c>
      <c r="B61" t="s">
        <v>199</v>
      </c>
    </row>
    <row r="62" spans="1:2" x14ac:dyDescent="0.15">
      <c r="A62" s="2">
        <v>67</v>
      </c>
      <c r="B62" t="s">
        <v>200</v>
      </c>
    </row>
    <row r="63" spans="1:2" x14ac:dyDescent="0.15">
      <c r="A63" s="2">
        <v>68</v>
      </c>
      <c r="B63" t="s">
        <v>201</v>
      </c>
    </row>
    <row r="64" spans="1:2" x14ac:dyDescent="0.15">
      <c r="A64" s="2">
        <v>69</v>
      </c>
      <c r="B64" t="s">
        <v>202</v>
      </c>
    </row>
    <row r="65" spans="1:2" x14ac:dyDescent="0.15">
      <c r="A65" s="2">
        <v>72</v>
      </c>
      <c r="B65" t="s">
        <v>203</v>
      </c>
    </row>
    <row r="66" spans="1:2" x14ac:dyDescent="0.15">
      <c r="A66" s="2">
        <v>74</v>
      </c>
      <c r="B66" t="s">
        <v>204</v>
      </c>
    </row>
    <row r="67" spans="1:2" x14ac:dyDescent="0.15">
      <c r="A67" s="2">
        <v>75</v>
      </c>
      <c r="B67" t="s">
        <v>205</v>
      </c>
    </row>
    <row r="68" spans="1:2" x14ac:dyDescent="0.15">
      <c r="A68" s="2">
        <v>76</v>
      </c>
      <c r="B68" t="s">
        <v>206</v>
      </c>
    </row>
    <row r="69" spans="1:2" x14ac:dyDescent="0.15">
      <c r="A69" s="2">
        <v>77</v>
      </c>
      <c r="B69" t="s">
        <v>207</v>
      </c>
    </row>
    <row r="70" spans="1:2" x14ac:dyDescent="0.15">
      <c r="A70" s="2">
        <v>78</v>
      </c>
      <c r="B70" t="s">
        <v>208</v>
      </c>
    </row>
    <row r="71" spans="1:2" x14ac:dyDescent="0.15">
      <c r="A71" s="2">
        <v>79</v>
      </c>
      <c r="B71" t="s">
        <v>209</v>
      </c>
    </row>
    <row r="72" spans="1:2" x14ac:dyDescent="0.15">
      <c r="A72" s="2">
        <v>80</v>
      </c>
      <c r="B72" t="s">
        <v>210</v>
      </c>
    </row>
    <row r="73" spans="1:2" x14ac:dyDescent="0.15">
      <c r="A73" s="2">
        <v>81</v>
      </c>
      <c r="B73" t="s">
        <v>211</v>
      </c>
    </row>
    <row r="74" spans="1:2" x14ac:dyDescent="0.15">
      <c r="A74" s="2">
        <v>82</v>
      </c>
      <c r="B74" t="s">
        <v>212</v>
      </c>
    </row>
    <row r="75" spans="1:2" x14ac:dyDescent="0.15">
      <c r="A75" s="2">
        <v>83</v>
      </c>
      <c r="B75" t="s">
        <v>213</v>
      </c>
    </row>
    <row r="76" spans="1:2" x14ac:dyDescent="0.15">
      <c r="A76" s="2">
        <v>84</v>
      </c>
      <c r="B76" t="s">
        <v>214</v>
      </c>
    </row>
    <row r="77" spans="1:2" x14ac:dyDescent="0.15">
      <c r="A77" s="2">
        <v>85</v>
      </c>
      <c r="B77" t="s">
        <v>215</v>
      </c>
    </row>
    <row r="78" spans="1:2" x14ac:dyDescent="0.15">
      <c r="A78" s="2">
        <v>86</v>
      </c>
      <c r="B78" t="s">
        <v>216</v>
      </c>
    </row>
    <row r="79" spans="1:2" x14ac:dyDescent="0.15">
      <c r="A79" s="2">
        <v>89</v>
      </c>
      <c r="B79" t="s">
        <v>217</v>
      </c>
    </row>
    <row r="80" spans="1:2" x14ac:dyDescent="0.15">
      <c r="A80" s="2">
        <v>90</v>
      </c>
      <c r="B80" t="s">
        <v>218</v>
      </c>
    </row>
    <row r="81" spans="1:2" x14ac:dyDescent="0.15">
      <c r="A81" s="2">
        <v>91</v>
      </c>
      <c r="B81" t="s">
        <v>219</v>
      </c>
    </row>
    <row r="82" spans="1:2" x14ac:dyDescent="0.15">
      <c r="A82" s="2">
        <v>92</v>
      </c>
      <c r="B82" t="s">
        <v>220</v>
      </c>
    </row>
    <row r="83" spans="1:2" x14ac:dyDescent="0.15">
      <c r="A83" s="2">
        <v>96</v>
      </c>
      <c r="B83" t="s">
        <v>221</v>
      </c>
    </row>
    <row r="84" spans="1:2" x14ac:dyDescent="0.15">
      <c r="A84" s="2">
        <v>98</v>
      </c>
      <c r="B84" t="s">
        <v>222</v>
      </c>
    </row>
    <row r="85" spans="1:2" x14ac:dyDescent="0.15">
      <c r="A85" s="2">
        <v>99</v>
      </c>
      <c r="B85" t="s">
        <v>223</v>
      </c>
    </row>
    <row r="86" spans="1:2" x14ac:dyDescent="0.15">
      <c r="A86" s="2">
        <v>101</v>
      </c>
      <c r="B86" t="s">
        <v>224</v>
      </c>
    </row>
    <row r="87" spans="1:2" x14ac:dyDescent="0.15">
      <c r="A87" s="2">
        <v>102</v>
      </c>
      <c r="B87" t="s">
        <v>225</v>
      </c>
    </row>
    <row r="88" spans="1:2" x14ac:dyDescent="0.15">
      <c r="A88" s="2">
        <v>103</v>
      </c>
      <c r="B88" t="s">
        <v>226</v>
      </c>
    </row>
    <row r="89" spans="1:2" x14ac:dyDescent="0.15">
      <c r="A89" s="2">
        <v>104</v>
      </c>
      <c r="B89" t="s">
        <v>227</v>
      </c>
    </row>
    <row r="90" spans="1:2" x14ac:dyDescent="0.15">
      <c r="A90" s="2">
        <v>105</v>
      </c>
      <c r="B90" t="s">
        <v>228</v>
      </c>
    </row>
    <row r="91" spans="1:2" x14ac:dyDescent="0.15">
      <c r="A91" s="2">
        <v>106</v>
      </c>
      <c r="B91" t="s">
        <v>229</v>
      </c>
    </row>
    <row r="92" spans="1:2" x14ac:dyDescent="0.15">
      <c r="A92" s="2">
        <v>107</v>
      </c>
      <c r="B92" t="s">
        <v>230</v>
      </c>
    </row>
    <row r="93" spans="1:2" x14ac:dyDescent="0.15">
      <c r="A93" s="2">
        <v>110</v>
      </c>
      <c r="B93" t="s">
        <v>231</v>
      </c>
    </row>
    <row r="94" spans="1:2" x14ac:dyDescent="0.15">
      <c r="A94" s="2">
        <v>111</v>
      </c>
      <c r="B94" t="s">
        <v>232</v>
      </c>
    </row>
    <row r="95" spans="1:2" x14ac:dyDescent="0.15">
      <c r="A95" s="2">
        <v>112</v>
      </c>
      <c r="B95" t="s">
        <v>233</v>
      </c>
    </row>
    <row r="96" spans="1:2" x14ac:dyDescent="0.15">
      <c r="A96" s="2">
        <v>113</v>
      </c>
      <c r="B96" t="s">
        <v>234</v>
      </c>
    </row>
    <row r="97" spans="1:2" x14ac:dyDescent="0.15">
      <c r="A97" s="2">
        <v>114</v>
      </c>
      <c r="B97" t="s">
        <v>235</v>
      </c>
    </row>
    <row r="98" spans="1:2" x14ac:dyDescent="0.15">
      <c r="A98" s="2">
        <v>115</v>
      </c>
      <c r="B98" t="s">
        <v>236</v>
      </c>
    </row>
    <row r="99" spans="1:2" x14ac:dyDescent="0.15">
      <c r="A99" s="2">
        <v>117</v>
      </c>
      <c r="B99" t="s">
        <v>237</v>
      </c>
    </row>
    <row r="100" spans="1:2" x14ac:dyDescent="0.15">
      <c r="A100" s="2">
        <v>119</v>
      </c>
      <c r="B100" t="s">
        <v>238</v>
      </c>
    </row>
    <row r="101" spans="1:2" x14ac:dyDescent="0.15">
      <c r="A101" s="2">
        <v>120</v>
      </c>
      <c r="B101" t="s">
        <v>239</v>
      </c>
    </row>
    <row r="102" spans="1:2" x14ac:dyDescent="0.15">
      <c r="A102" s="2">
        <v>121</v>
      </c>
      <c r="B102" t="s">
        <v>240</v>
      </c>
    </row>
    <row r="103" spans="1:2" x14ac:dyDescent="0.15">
      <c r="A103" s="2">
        <v>122</v>
      </c>
      <c r="B103" t="s">
        <v>241</v>
      </c>
    </row>
    <row r="104" spans="1:2" x14ac:dyDescent="0.15">
      <c r="A104" s="2">
        <v>126</v>
      </c>
      <c r="B104" t="s">
        <v>242</v>
      </c>
    </row>
    <row r="105" spans="1:2" x14ac:dyDescent="0.15">
      <c r="A105" s="2">
        <v>127</v>
      </c>
      <c r="B105" t="s">
        <v>243</v>
      </c>
    </row>
    <row r="106" spans="1:2" x14ac:dyDescent="0.15">
      <c r="A106" s="2">
        <v>131</v>
      </c>
      <c r="B106" t="s">
        <v>244</v>
      </c>
    </row>
    <row r="107" spans="1:2" x14ac:dyDescent="0.15">
      <c r="A107" s="2">
        <v>133</v>
      </c>
      <c r="B107" t="s">
        <v>245</v>
      </c>
    </row>
    <row r="108" spans="1:2" x14ac:dyDescent="0.15">
      <c r="A108" s="2">
        <v>134</v>
      </c>
      <c r="B108" t="s">
        <v>246</v>
      </c>
    </row>
    <row r="109" spans="1:2" x14ac:dyDescent="0.15">
      <c r="A109" s="2">
        <v>136</v>
      </c>
      <c r="B109" t="s">
        <v>247</v>
      </c>
    </row>
    <row r="110" spans="1:2" x14ac:dyDescent="0.15">
      <c r="A110" s="2">
        <v>141</v>
      </c>
      <c r="B110" t="s">
        <v>248</v>
      </c>
    </row>
    <row r="111" spans="1:2" x14ac:dyDescent="0.15">
      <c r="A111" s="2">
        <v>142</v>
      </c>
      <c r="B111" t="s">
        <v>249</v>
      </c>
    </row>
    <row r="112" spans="1:2" x14ac:dyDescent="0.15">
      <c r="A112" s="2">
        <v>143</v>
      </c>
      <c r="B112" t="s">
        <v>250</v>
      </c>
    </row>
    <row r="113" spans="1:2" x14ac:dyDescent="0.15">
      <c r="A113" s="2">
        <v>145</v>
      </c>
      <c r="B113" t="s">
        <v>251</v>
      </c>
    </row>
    <row r="114" spans="1:2" x14ac:dyDescent="0.15">
      <c r="A114" s="2">
        <v>147</v>
      </c>
      <c r="B114" t="s">
        <v>252</v>
      </c>
    </row>
    <row r="115" spans="1:2" x14ac:dyDescent="0.15">
      <c r="A115" s="2">
        <v>150</v>
      </c>
      <c r="B115" t="s">
        <v>253</v>
      </c>
    </row>
    <row r="116" spans="1:2" x14ac:dyDescent="0.15">
      <c r="A116" s="2">
        <v>154</v>
      </c>
      <c r="B116" t="s">
        <v>254</v>
      </c>
    </row>
    <row r="117" spans="1:2" x14ac:dyDescent="0.15">
      <c r="A117" s="2">
        <v>157</v>
      </c>
      <c r="B117" t="s">
        <v>255</v>
      </c>
    </row>
    <row r="118" spans="1:2" x14ac:dyDescent="0.15">
      <c r="A118" s="2">
        <v>161</v>
      </c>
      <c r="B118" t="s">
        <v>256</v>
      </c>
    </row>
    <row r="119" spans="1:2" x14ac:dyDescent="0.15">
      <c r="A119" s="2">
        <v>163</v>
      </c>
      <c r="B119" t="s">
        <v>257</v>
      </c>
    </row>
    <row r="120" spans="1:2" x14ac:dyDescent="0.15">
      <c r="A120" s="2">
        <v>164</v>
      </c>
      <c r="B120" t="s">
        <v>258</v>
      </c>
    </row>
    <row r="121" spans="1:2" x14ac:dyDescent="0.15">
      <c r="A121" s="2">
        <v>201</v>
      </c>
      <c r="B121" t="s">
        <v>259</v>
      </c>
    </row>
    <row r="122" spans="1:2" x14ac:dyDescent="0.15">
      <c r="A122" s="2">
        <v>202</v>
      </c>
      <c r="B122" t="s">
        <v>260</v>
      </c>
    </row>
    <row r="123" spans="1:2" x14ac:dyDescent="0.15">
      <c r="A123" s="2">
        <v>203</v>
      </c>
      <c r="B123" t="s">
        <v>261</v>
      </c>
    </row>
    <row r="124" spans="1:2" x14ac:dyDescent="0.15">
      <c r="A124" s="2">
        <v>222</v>
      </c>
      <c r="B124" t="s">
        <v>262</v>
      </c>
    </row>
    <row r="125" spans="1:2" x14ac:dyDescent="0.15">
      <c r="A125" s="2">
        <v>223</v>
      </c>
      <c r="B125" t="s">
        <v>263</v>
      </c>
    </row>
    <row r="126" spans="1:2" x14ac:dyDescent="0.15">
      <c r="A126" s="2">
        <v>234</v>
      </c>
      <c r="B126" t="s">
        <v>264</v>
      </c>
    </row>
    <row r="127" spans="1:2" x14ac:dyDescent="0.15">
      <c r="A127" s="2">
        <v>235</v>
      </c>
      <c r="B127" t="s">
        <v>265</v>
      </c>
    </row>
    <row r="128" spans="1:2" x14ac:dyDescent="0.15">
      <c r="A128" s="2">
        <v>236</v>
      </c>
      <c r="B128" t="s">
        <v>266</v>
      </c>
    </row>
    <row r="129" spans="1:2" x14ac:dyDescent="0.15">
      <c r="A129" s="2">
        <v>238</v>
      </c>
      <c r="B129" t="s">
        <v>267</v>
      </c>
    </row>
    <row r="130" spans="1:2" x14ac:dyDescent="0.15">
      <c r="A130" s="2">
        <v>240</v>
      </c>
      <c r="B130" t="s">
        <v>268</v>
      </c>
    </row>
    <row r="131" spans="1:2" x14ac:dyDescent="0.15">
      <c r="A131" s="2">
        <v>245</v>
      </c>
      <c r="B131" t="s">
        <v>269</v>
      </c>
    </row>
    <row r="132" spans="1:2" x14ac:dyDescent="0.15">
      <c r="A132" s="2">
        <v>246</v>
      </c>
      <c r="B132" t="s">
        <v>270</v>
      </c>
    </row>
    <row r="133" spans="1:2" x14ac:dyDescent="0.15">
      <c r="A133" s="2">
        <v>254</v>
      </c>
      <c r="B133" t="s">
        <v>271</v>
      </c>
    </row>
    <row r="134" spans="1:2" x14ac:dyDescent="0.15">
      <c r="A134" s="2">
        <v>266</v>
      </c>
      <c r="B134" t="s">
        <v>272</v>
      </c>
    </row>
    <row r="135" spans="1:2" x14ac:dyDescent="0.15">
      <c r="A135" s="2">
        <v>267</v>
      </c>
      <c r="B135" t="s">
        <v>273</v>
      </c>
    </row>
    <row r="136" spans="1:2" x14ac:dyDescent="0.15">
      <c r="A136" s="2">
        <v>268</v>
      </c>
      <c r="B136" t="s">
        <v>274</v>
      </c>
    </row>
    <row r="137" spans="1:2" x14ac:dyDescent="0.15">
      <c r="A137" s="2">
        <v>350</v>
      </c>
      <c r="B137" t="s">
        <v>275</v>
      </c>
    </row>
    <row r="138" spans="1:2" x14ac:dyDescent="0.15">
      <c r="A138" s="2">
        <v>360</v>
      </c>
      <c r="B138" t="s">
        <v>276</v>
      </c>
    </row>
    <row r="139" spans="1:2" x14ac:dyDescent="0.15">
      <c r="A139" s="2">
        <v>412</v>
      </c>
      <c r="B139" t="s">
        <v>277</v>
      </c>
    </row>
    <row r="140" spans="1:2" x14ac:dyDescent="0.15">
      <c r="A140" s="2">
        <v>420</v>
      </c>
      <c r="B140" t="s">
        <v>278</v>
      </c>
    </row>
    <row r="141" spans="1:2" x14ac:dyDescent="0.15">
      <c r="A141" s="2">
        <v>421</v>
      </c>
      <c r="B141" t="s">
        <v>279</v>
      </c>
    </row>
    <row r="142" spans="1:2" x14ac:dyDescent="0.15">
      <c r="A142" s="2">
        <v>427</v>
      </c>
      <c r="B142" t="s">
        <v>280</v>
      </c>
    </row>
    <row r="143" spans="1:2" x14ac:dyDescent="0.15">
      <c r="A143" s="2">
        <v>429</v>
      </c>
      <c r="B143" t="s">
        <v>281</v>
      </c>
    </row>
    <row r="144" spans="1:2" x14ac:dyDescent="0.15">
      <c r="A144" s="2">
        <v>432</v>
      </c>
      <c r="B144" t="s">
        <v>282</v>
      </c>
    </row>
    <row r="145" spans="1:2" x14ac:dyDescent="0.15">
      <c r="A145" s="2">
        <v>497</v>
      </c>
      <c r="B145" t="s">
        <v>283</v>
      </c>
    </row>
    <row r="146" spans="1:2" x14ac:dyDescent="0.15">
      <c r="A146" s="2">
        <v>498</v>
      </c>
      <c r="B146" t="s">
        <v>284</v>
      </c>
    </row>
    <row r="147" spans="1:2" x14ac:dyDescent="0.15">
      <c r="A147" s="2">
        <v>516</v>
      </c>
      <c r="B147" t="s">
        <v>285</v>
      </c>
    </row>
    <row r="148" spans="1:2" x14ac:dyDescent="0.15">
      <c r="A148" s="2">
        <v>517</v>
      </c>
      <c r="B148" t="s">
        <v>286</v>
      </c>
    </row>
    <row r="149" spans="1:2" x14ac:dyDescent="0.15">
      <c r="A149" s="2">
        <v>518</v>
      </c>
      <c r="B149" t="s">
        <v>287</v>
      </c>
    </row>
    <row r="150" spans="1:2" x14ac:dyDescent="0.15">
      <c r="A150" s="2">
        <v>523</v>
      </c>
      <c r="B150" t="s">
        <v>288</v>
      </c>
    </row>
    <row r="151" spans="1:2" x14ac:dyDescent="0.15">
      <c r="A151" s="2">
        <v>526</v>
      </c>
      <c r="B151" t="s">
        <v>289</v>
      </c>
    </row>
    <row r="152" spans="1:2" x14ac:dyDescent="0.15">
      <c r="A152" s="2">
        <v>555</v>
      </c>
      <c r="B152" t="s">
        <v>290</v>
      </c>
    </row>
    <row r="153" spans="1:2" x14ac:dyDescent="0.15">
      <c r="A153" s="2">
        <v>777</v>
      </c>
      <c r="B153" t="s">
        <v>291</v>
      </c>
    </row>
    <row r="154" spans="1:2" x14ac:dyDescent="0.15">
      <c r="A154" s="2">
        <v>875</v>
      </c>
      <c r="B154" t="s">
        <v>292</v>
      </c>
    </row>
    <row r="155" spans="1:2" x14ac:dyDescent="0.15">
      <c r="A155" s="2">
        <v>876</v>
      </c>
      <c r="B155" t="s">
        <v>293</v>
      </c>
    </row>
    <row r="156" spans="1:2" x14ac:dyDescent="0.15">
      <c r="A156" s="2">
        <v>887</v>
      </c>
      <c r="B156" t="s">
        <v>294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7"/>
  <sheetViews>
    <sheetView workbookViewId="0">
      <selection activeCell="B2" sqref="B2"/>
    </sheetView>
  </sheetViews>
  <sheetFormatPr defaultRowHeight="13.5" x14ac:dyDescent="0.15"/>
  <cols>
    <col min="2" max="2" width="11.25" customWidth="1"/>
    <col min="4" max="6" width="9" style="8"/>
    <col min="10" max="10" width="9.75" bestFit="1" customWidth="1"/>
    <col min="11" max="11" width="17.625" bestFit="1" customWidth="1"/>
    <col min="12" max="12" width="18.125" bestFit="1" customWidth="1"/>
    <col min="13" max="13" width="13.125" bestFit="1" customWidth="1"/>
  </cols>
  <sheetData>
    <row r="1" spans="1:18" x14ac:dyDescent="0.15">
      <c r="A1" s="1" t="s">
        <v>138</v>
      </c>
      <c r="B1" t="s">
        <v>297</v>
      </c>
      <c r="C1" s="1" t="s">
        <v>1</v>
      </c>
      <c r="D1" s="7" t="s">
        <v>340</v>
      </c>
      <c r="E1" s="7" t="s">
        <v>296</v>
      </c>
      <c r="F1" s="7" t="s">
        <v>341</v>
      </c>
    </row>
    <row r="2" spans="1:18" x14ac:dyDescent="0.15">
      <c r="A2" s="2">
        <v>2</v>
      </c>
      <c r="B2" t="str">
        <f>VLOOKUP(A2,英雄名称!A:B,2,FALSE)</f>
        <v>狂战士</v>
      </c>
      <c r="C2" s="2">
        <v>117</v>
      </c>
      <c r="D2" s="8">
        <v>0.33050000000000002</v>
      </c>
      <c r="E2" s="8">
        <v>0.32200000000000001</v>
      </c>
      <c r="F2" s="8">
        <v>0.48720000000000002</v>
      </c>
    </row>
    <row r="3" spans="1:18" x14ac:dyDescent="0.15">
      <c r="A3" s="2">
        <v>3</v>
      </c>
      <c r="B3" t="str">
        <f>VLOOKUP(A3,英雄名称!A:B,2,FALSE)</f>
        <v>正义巨像</v>
      </c>
      <c r="C3" s="2">
        <v>59</v>
      </c>
      <c r="D3" s="8">
        <v>0.16669999999999999</v>
      </c>
      <c r="E3" s="8">
        <v>0.1215</v>
      </c>
      <c r="F3" s="8">
        <v>0.42370000000000002</v>
      </c>
      <c r="J3" s="11" t="s">
        <v>312</v>
      </c>
      <c r="K3" t="s">
        <v>330</v>
      </c>
      <c r="L3" t="s">
        <v>338</v>
      </c>
      <c r="M3" t="s">
        <v>318</v>
      </c>
      <c r="P3" t="s">
        <v>339</v>
      </c>
      <c r="Q3" t="s">
        <v>295</v>
      </c>
      <c r="R3" s="23" t="s">
        <v>341</v>
      </c>
    </row>
    <row r="4" spans="1:18" x14ac:dyDescent="0.15">
      <c r="A4" s="2">
        <v>4</v>
      </c>
      <c r="B4" t="str">
        <f>VLOOKUP(A4,英雄名称!A:B,2,FALSE)</f>
        <v>卡牌大师</v>
      </c>
      <c r="C4" s="2">
        <v>45</v>
      </c>
      <c r="D4" s="8">
        <v>0.12709999999999999</v>
      </c>
      <c r="E4" s="8">
        <v>0.435</v>
      </c>
      <c r="F4" s="8">
        <v>0.5111</v>
      </c>
      <c r="J4" s="12" t="s">
        <v>251</v>
      </c>
      <c r="K4" s="2">
        <v>191</v>
      </c>
      <c r="L4" s="2">
        <v>0.53949999999999998</v>
      </c>
      <c r="M4" s="2">
        <v>0.57589999999999997</v>
      </c>
      <c r="P4" s="12" t="s">
        <v>251</v>
      </c>
      <c r="Q4" s="8">
        <v>0.53949999999999998</v>
      </c>
      <c r="R4" s="8">
        <v>0.57589999999999997</v>
      </c>
    </row>
    <row r="5" spans="1:18" x14ac:dyDescent="0.15">
      <c r="A5" s="2">
        <v>5</v>
      </c>
      <c r="B5" t="str">
        <f>VLOOKUP(A5,英雄名称!A:B,2,FALSE)</f>
        <v>德邦总管</v>
      </c>
      <c r="C5" s="2">
        <v>2</v>
      </c>
      <c r="D5" s="8">
        <v>4.1700000000000001E-2</v>
      </c>
      <c r="E5" s="8">
        <v>2.0799999999999999E-2</v>
      </c>
      <c r="F5" s="8">
        <v>0.5</v>
      </c>
      <c r="J5" s="12" t="s">
        <v>289</v>
      </c>
      <c r="K5" s="2">
        <v>132</v>
      </c>
      <c r="L5" s="2">
        <v>0.37290000000000001</v>
      </c>
      <c r="M5" s="2">
        <v>0.56820000000000004</v>
      </c>
      <c r="P5" s="12" t="s">
        <v>289</v>
      </c>
      <c r="Q5" s="8">
        <v>0.37290000000000001</v>
      </c>
      <c r="R5" s="8">
        <v>0.56820000000000004</v>
      </c>
    </row>
    <row r="6" spans="1:18" x14ac:dyDescent="0.15">
      <c r="A6" s="2">
        <v>7</v>
      </c>
      <c r="B6" t="str">
        <f>VLOOKUP(A6,英雄名称!A:B,2,FALSE)</f>
        <v>诡术妖姬</v>
      </c>
      <c r="C6" s="2">
        <v>11</v>
      </c>
      <c r="D6" s="8">
        <v>3.5900000000000001E-2</v>
      </c>
      <c r="E6" s="8">
        <v>9.7999999999999997E-3</v>
      </c>
      <c r="F6" s="8">
        <v>0.2727</v>
      </c>
      <c r="J6" s="12" t="s">
        <v>209</v>
      </c>
      <c r="K6" s="2">
        <v>116</v>
      </c>
      <c r="L6" s="2">
        <v>0.32769999999999999</v>
      </c>
      <c r="M6" s="2">
        <v>0.56030000000000002</v>
      </c>
      <c r="P6" s="12" t="s">
        <v>209</v>
      </c>
      <c r="Q6" s="8">
        <v>0.32769999999999999</v>
      </c>
      <c r="R6" s="8">
        <v>0.56030000000000002</v>
      </c>
    </row>
    <row r="7" spans="1:18" x14ac:dyDescent="0.15">
      <c r="A7" s="2">
        <v>12</v>
      </c>
      <c r="B7" t="str">
        <f>VLOOKUP(A7,英雄名称!A:B,2,FALSE)</f>
        <v>牛头酋长</v>
      </c>
      <c r="C7" s="2">
        <v>167</v>
      </c>
      <c r="D7" s="8">
        <v>0.4718</v>
      </c>
      <c r="E7" s="8">
        <v>0.30509999999999998</v>
      </c>
      <c r="F7" s="8">
        <v>0.503</v>
      </c>
      <c r="J7" s="12" t="s">
        <v>196</v>
      </c>
      <c r="K7" s="2">
        <v>136</v>
      </c>
      <c r="L7" s="2">
        <v>0.38419999999999999</v>
      </c>
      <c r="M7" s="2">
        <v>0.53680000000000005</v>
      </c>
      <c r="P7" s="12" t="s">
        <v>196</v>
      </c>
      <c r="Q7" s="8">
        <v>0.38419999999999999</v>
      </c>
      <c r="R7" s="8">
        <v>0.53680000000000005</v>
      </c>
    </row>
    <row r="8" spans="1:18" x14ac:dyDescent="0.15">
      <c r="A8" s="2">
        <v>13</v>
      </c>
      <c r="B8" t="str">
        <f>VLOOKUP(A8,英雄名称!A:B,2,FALSE)</f>
        <v>符文法师</v>
      </c>
      <c r="C8" s="2">
        <v>30</v>
      </c>
      <c r="D8" s="8">
        <v>8.4699999999999998E-2</v>
      </c>
      <c r="E8" s="8">
        <v>7.0599999999999996E-2</v>
      </c>
      <c r="F8" s="8">
        <v>0.5333</v>
      </c>
      <c r="J8" s="12" t="s">
        <v>253</v>
      </c>
      <c r="K8" s="2">
        <v>141</v>
      </c>
      <c r="L8" s="2">
        <v>0.39829999999999999</v>
      </c>
      <c r="M8" s="2">
        <v>0.53190000000000004</v>
      </c>
      <c r="P8" s="12" t="s">
        <v>253</v>
      </c>
      <c r="Q8" s="8">
        <v>0.39829999999999999</v>
      </c>
      <c r="R8" s="8">
        <v>0.53190000000000004</v>
      </c>
    </row>
    <row r="9" spans="1:18" x14ac:dyDescent="0.15">
      <c r="A9" s="2">
        <v>14</v>
      </c>
      <c r="B9" t="str">
        <f>VLOOKUP(A9,英雄名称!A:B,2,FALSE)</f>
        <v>亡灵战神</v>
      </c>
      <c r="C9" s="2">
        <v>46</v>
      </c>
      <c r="D9" s="8">
        <v>0.12989999999999999</v>
      </c>
      <c r="E9" s="8">
        <v>7.0599999999999996E-2</v>
      </c>
      <c r="F9" s="8">
        <v>0.39129999999999998</v>
      </c>
      <c r="J9" s="12" t="s">
        <v>193</v>
      </c>
      <c r="K9" s="2">
        <v>118</v>
      </c>
      <c r="L9" s="2">
        <v>0.33329999999999999</v>
      </c>
      <c r="M9" s="2">
        <v>0.52539999999999998</v>
      </c>
      <c r="P9" s="12" t="s">
        <v>193</v>
      </c>
      <c r="Q9" s="8">
        <v>0.33329999999999999</v>
      </c>
      <c r="R9" s="8">
        <v>0.52539999999999998</v>
      </c>
    </row>
    <row r="10" spans="1:18" x14ac:dyDescent="0.15">
      <c r="A10" s="2">
        <v>15</v>
      </c>
      <c r="B10" t="str">
        <f>VLOOKUP(A10,英雄名称!A:B,2,FALSE)</f>
        <v>战争女神</v>
      </c>
      <c r="C10" s="2">
        <v>3</v>
      </c>
      <c r="D10" s="8">
        <v>9.7999999999999997E-3</v>
      </c>
      <c r="E10" s="8">
        <v>0</v>
      </c>
      <c r="F10" s="8">
        <v>0</v>
      </c>
      <c r="J10" s="12" t="s">
        <v>157</v>
      </c>
      <c r="K10" s="2">
        <v>112</v>
      </c>
      <c r="L10" s="2">
        <v>0.31640000000000001</v>
      </c>
      <c r="M10" s="2">
        <v>0.51790000000000003</v>
      </c>
      <c r="P10" s="12" t="s">
        <v>157</v>
      </c>
      <c r="Q10" s="8">
        <v>0.31640000000000001</v>
      </c>
      <c r="R10" s="8">
        <v>0.51790000000000003</v>
      </c>
    </row>
    <row r="11" spans="1:18" x14ac:dyDescent="0.15">
      <c r="A11" s="2">
        <v>18</v>
      </c>
      <c r="B11" t="str">
        <f>VLOOKUP(A11,英雄名称!A:B,2,FALSE)</f>
        <v>麦林炮手</v>
      </c>
      <c r="C11" s="2">
        <v>112</v>
      </c>
      <c r="D11" s="8">
        <v>0.31640000000000001</v>
      </c>
      <c r="E11" s="8">
        <v>0.21190000000000001</v>
      </c>
      <c r="F11" s="8">
        <v>0.51790000000000003</v>
      </c>
      <c r="J11" s="12" t="s">
        <v>151</v>
      </c>
      <c r="K11" s="2">
        <v>167</v>
      </c>
      <c r="L11" s="2">
        <v>0.4718</v>
      </c>
      <c r="M11" s="2">
        <v>0.503</v>
      </c>
      <c r="P11" s="12" t="s">
        <v>151</v>
      </c>
      <c r="Q11" s="8">
        <v>0.4718</v>
      </c>
      <c r="R11" s="8">
        <v>0.503</v>
      </c>
    </row>
    <row r="12" spans="1:18" x14ac:dyDescent="0.15">
      <c r="A12" s="2">
        <v>21</v>
      </c>
      <c r="B12" t="str">
        <f>VLOOKUP(A12,英雄名称!A:B,2,FALSE)</f>
        <v>赏金猎人</v>
      </c>
      <c r="C12" s="2">
        <v>17</v>
      </c>
      <c r="D12" s="8">
        <v>5.5599999999999997E-2</v>
      </c>
      <c r="E12" s="8">
        <v>1.9599999999999999E-2</v>
      </c>
      <c r="F12" s="8">
        <v>0.47060000000000002</v>
      </c>
      <c r="J12" s="12" t="s">
        <v>141</v>
      </c>
      <c r="K12" s="2">
        <v>117</v>
      </c>
      <c r="L12" s="2">
        <v>0.33050000000000002</v>
      </c>
      <c r="M12" s="2">
        <v>0.48720000000000002</v>
      </c>
      <c r="P12" s="12" t="s">
        <v>141</v>
      </c>
      <c r="Q12" s="8">
        <v>0.33050000000000002</v>
      </c>
      <c r="R12" s="8">
        <v>0.48720000000000002</v>
      </c>
    </row>
    <row r="13" spans="1:18" x14ac:dyDescent="0.15">
      <c r="A13" s="2">
        <v>22</v>
      </c>
      <c r="B13" t="str">
        <f>VLOOKUP(A13,英雄名称!A:B,2,FALSE)</f>
        <v>寒冰射手</v>
      </c>
      <c r="C13" s="2">
        <v>2</v>
      </c>
      <c r="D13" s="8">
        <v>6.4999999999999997E-3</v>
      </c>
      <c r="E13" s="8">
        <v>0</v>
      </c>
      <c r="F13" s="8">
        <v>0</v>
      </c>
      <c r="J13" s="12" t="s">
        <v>207</v>
      </c>
      <c r="K13" s="2">
        <v>149</v>
      </c>
      <c r="L13" s="2">
        <v>0.4209</v>
      </c>
      <c r="M13" s="2">
        <v>0.46310000000000001</v>
      </c>
      <c r="P13" s="12" t="s">
        <v>207</v>
      </c>
      <c r="Q13" s="8">
        <v>0.4209</v>
      </c>
      <c r="R13" s="8">
        <v>0.46310000000000001</v>
      </c>
    </row>
    <row r="14" spans="1:18" x14ac:dyDescent="0.15">
      <c r="A14" s="2">
        <v>24</v>
      </c>
      <c r="B14" t="str">
        <f>VLOOKUP(A14,英雄名称!A:B,2,FALSE)</f>
        <v>武器大师</v>
      </c>
      <c r="C14" s="2">
        <v>5</v>
      </c>
      <c r="D14" s="8">
        <v>1.6299999999999999E-2</v>
      </c>
      <c r="E14" s="8">
        <v>0</v>
      </c>
      <c r="F14" s="8">
        <v>0.2</v>
      </c>
      <c r="J14" s="12" t="s">
        <v>317</v>
      </c>
      <c r="K14" s="2">
        <v>1379</v>
      </c>
      <c r="L14" s="2">
        <v>3.8954999999999997</v>
      </c>
      <c r="M14" s="2">
        <v>5.2697000000000003</v>
      </c>
    </row>
    <row r="15" spans="1:18" x14ac:dyDescent="0.15">
      <c r="A15" s="2">
        <v>25</v>
      </c>
      <c r="B15" t="str">
        <f>VLOOKUP(A15,英雄名称!A:B,2,FALSE)</f>
        <v>堕落天使</v>
      </c>
      <c r="C15" s="2">
        <v>2</v>
      </c>
      <c r="D15" s="8">
        <v>6.4999999999999997E-3</v>
      </c>
      <c r="E15" s="8">
        <v>3.3E-3</v>
      </c>
      <c r="F15" s="8">
        <v>0</v>
      </c>
    </row>
    <row r="16" spans="1:18" x14ac:dyDescent="0.15">
      <c r="A16" s="2">
        <v>26</v>
      </c>
      <c r="B16" t="str">
        <f>VLOOKUP(A16,英雄名称!A:B,2,FALSE)</f>
        <v>时光守护者</v>
      </c>
      <c r="C16" s="2">
        <v>4</v>
      </c>
      <c r="D16" s="8">
        <v>1.1299999999999999E-2</v>
      </c>
      <c r="E16" s="8">
        <v>2.2599999999999999E-2</v>
      </c>
      <c r="F16" s="8">
        <v>0.5</v>
      </c>
    </row>
    <row r="17" spans="1:6" x14ac:dyDescent="0.15">
      <c r="A17" s="2">
        <v>30</v>
      </c>
      <c r="B17" t="str">
        <f>VLOOKUP(A17,英雄名称!A:B,2,FALSE)</f>
        <v>死亡颂唱者</v>
      </c>
      <c r="C17" s="2">
        <v>8</v>
      </c>
      <c r="D17" s="8">
        <v>2.6100000000000002E-2</v>
      </c>
      <c r="E17" s="8">
        <v>1.3100000000000001E-2</v>
      </c>
      <c r="F17" s="8">
        <v>0.625</v>
      </c>
    </row>
    <row r="18" spans="1:6" x14ac:dyDescent="0.15">
      <c r="A18" s="2">
        <v>31</v>
      </c>
      <c r="B18" t="str">
        <f>VLOOKUP(A18,英雄名称!A:B,2,FALSE)</f>
        <v>虚空恐惧</v>
      </c>
      <c r="C18" s="2">
        <v>6</v>
      </c>
      <c r="D18" s="8">
        <v>1.9599999999999999E-2</v>
      </c>
      <c r="E18" s="8">
        <v>6.4999999999999997E-3</v>
      </c>
      <c r="F18" s="8">
        <v>0.5</v>
      </c>
    </row>
    <row r="19" spans="1:6" x14ac:dyDescent="0.15">
      <c r="A19" s="2">
        <v>36</v>
      </c>
      <c r="B19" t="str">
        <f>VLOOKUP(A19,英雄名称!A:B,2,FALSE)</f>
        <v>祖安狂人</v>
      </c>
      <c r="C19" s="2">
        <v>6</v>
      </c>
      <c r="D19" s="8">
        <v>1.9599999999999999E-2</v>
      </c>
      <c r="E19" s="8">
        <v>6.4999999999999997E-3</v>
      </c>
      <c r="F19" s="8">
        <v>0.33329999999999999</v>
      </c>
    </row>
    <row r="20" spans="1:6" x14ac:dyDescent="0.15">
      <c r="A20" s="2">
        <v>38</v>
      </c>
      <c r="B20" t="str">
        <f>VLOOKUP(A20,英雄名称!A:B,2,FALSE)</f>
        <v>虚空行者</v>
      </c>
      <c r="C20" s="2">
        <v>6</v>
      </c>
      <c r="D20" s="8">
        <v>1.6899999999999998E-2</v>
      </c>
      <c r="E20" s="8">
        <v>5.5999999999999999E-3</v>
      </c>
      <c r="F20" s="8">
        <v>1</v>
      </c>
    </row>
    <row r="21" spans="1:6" x14ac:dyDescent="0.15">
      <c r="A21" s="2">
        <v>39</v>
      </c>
      <c r="B21" t="str">
        <f>VLOOKUP(A21,英雄名称!A:B,2,FALSE)</f>
        <v>刀锋舞者</v>
      </c>
      <c r="C21" s="2">
        <v>17</v>
      </c>
      <c r="D21" s="8">
        <v>4.8000000000000001E-2</v>
      </c>
      <c r="E21" s="8">
        <v>5.6500000000000002E-2</v>
      </c>
      <c r="F21" s="8">
        <v>0.52939999999999998</v>
      </c>
    </row>
    <row r="22" spans="1:6" x14ac:dyDescent="0.15">
      <c r="A22" s="2">
        <v>40</v>
      </c>
      <c r="B22" t="str">
        <f>VLOOKUP(A22,英雄名称!A:B,2,FALSE)</f>
        <v>风暴之怒</v>
      </c>
      <c r="C22" s="2">
        <v>1</v>
      </c>
      <c r="D22" s="8">
        <v>3.3E-3</v>
      </c>
      <c r="E22" s="8">
        <v>0</v>
      </c>
      <c r="F22" s="8">
        <v>0</v>
      </c>
    </row>
    <row r="23" spans="1:6" x14ac:dyDescent="0.15">
      <c r="A23" s="2">
        <v>41</v>
      </c>
      <c r="B23" t="str">
        <f>VLOOKUP(A23,英雄名称!A:B,2,FALSE)</f>
        <v>海洋之灾</v>
      </c>
      <c r="C23" s="2">
        <v>29</v>
      </c>
      <c r="D23" s="8">
        <v>8.1900000000000001E-2</v>
      </c>
      <c r="E23" s="8">
        <v>6.7799999999999999E-2</v>
      </c>
      <c r="F23" s="8">
        <v>0.58620000000000005</v>
      </c>
    </row>
    <row r="24" spans="1:6" x14ac:dyDescent="0.15">
      <c r="A24" s="2">
        <v>42</v>
      </c>
      <c r="B24" t="str">
        <f>VLOOKUP(A24,英雄名称!A:B,2,FALSE)</f>
        <v>英勇投弹手</v>
      </c>
      <c r="C24" s="2">
        <v>10</v>
      </c>
      <c r="D24" s="8">
        <v>2.8199999999999999E-2</v>
      </c>
      <c r="E24" s="8">
        <v>1.1299999999999999E-2</v>
      </c>
      <c r="F24" s="8">
        <v>0.5</v>
      </c>
    </row>
    <row r="25" spans="1:6" x14ac:dyDescent="0.15">
      <c r="A25" s="2">
        <v>43</v>
      </c>
      <c r="B25" t="str">
        <f>VLOOKUP(A25,英雄名称!A:B,2,FALSE)</f>
        <v>天启者</v>
      </c>
      <c r="C25" s="2">
        <v>12</v>
      </c>
      <c r="D25" s="8">
        <v>3.39E-2</v>
      </c>
      <c r="E25" s="8">
        <v>5.5999999999999999E-3</v>
      </c>
      <c r="F25" s="8">
        <v>0.33329999999999999</v>
      </c>
    </row>
    <row r="26" spans="1:6" x14ac:dyDescent="0.15">
      <c r="A26" s="2">
        <v>44</v>
      </c>
      <c r="B26" t="str">
        <f>VLOOKUP(A26,英雄名称!A:B,2,FALSE)</f>
        <v>瓦洛兰之盾</v>
      </c>
      <c r="C26" s="2">
        <v>1</v>
      </c>
      <c r="D26" s="8">
        <v>3.3E-3</v>
      </c>
      <c r="E26" s="8">
        <v>0</v>
      </c>
      <c r="F26" s="8">
        <v>0</v>
      </c>
    </row>
    <row r="27" spans="1:6" x14ac:dyDescent="0.15">
      <c r="A27" s="2">
        <v>48</v>
      </c>
      <c r="B27" t="str">
        <f>VLOOKUP(A27,英雄名称!A:B,2,FALSE)</f>
        <v>巨魔之王</v>
      </c>
      <c r="C27" s="2">
        <v>3</v>
      </c>
      <c r="D27" s="8">
        <v>9.7999999999999997E-3</v>
      </c>
      <c r="E27" s="8">
        <v>0</v>
      </c>
      <c r="F27" s="8">
        <v>0.33329999999999999</v>
      </c>
    </row>
    <row r="28" spans="1:6" x14ac:dyDescent="0.15">
      <c r="A28" s="2">
        <v>51</v>
      </c>
      <c r="B28" t="str">
        <f>VLOOKUP(A28,英雄名称!A:B,2,FALSE)</f>
        <v>皮城女警</v>
      </c>
      <c r="C28" s="2">
        <v>2</v>
      </c>
      <c r="D28" s="8">
        <v>6.4999999999999997E-3</v>
      </c>
      <c r="E28" s="8">
        <v>0</v>
      </c>
      <c r="F28" s="8">
        <v>0.5</v>
      </c>
    </row>
    <row r="29" spans="1:6" x14ac:dyDescent="0.15">
      <c r="A29" s="2">
        <v>54</v>
      </c>
      <c r="B29" t="str">
        <f>VLOOKUP(A29,英雄名称!A:B,2,FALSE)</f>
        <v>熔岩巨兽</v>
      </c>
      <c r="C29" s="2">
        <v>7</v>
      </c>
      <c r="D29" s="8">
        <v>1.9800000000000002E-2</v>
      </c>
      <c r="E29" s="8">
        <v>2.8199999999999999E-2</v>
      </c>
      <c r="F29" s="8">
        <v>0.1429</v>
      </c>
    </row>
    <row r="30" spans="1:6" x14ac:dyDescent="0.15">
      <c r="A30" s="2">
        <v>56</v>
      </c>
      <c r="B30" t="str">
        <f>VLOOKUP(A30,英雄名称!A:B,2,FALSE)</f>
        <v>永恒梦魇</v>
      </c>
      <c r="C30" s="2">
        <v>20</v>
      </c>
      <c r="D30" s="8">
        <v>5.6500000000000002E-2</v>
      </c>
      <c r="E30" s="8">
        <v>0.12429999999999999</v>
      </c>
      <c r="F30" s="8">
        <v>0.55000000000000004</v>
      </c>
    </row>
    <row r="31" spans="1:6" x14ac:dyDescent="0.15">
      <c r="A31" s="2">
        <v>57</v>
      </c>
      <c r="B31" t="str">
        <f>VLOOKUP(A31,英雄名称!A:B,2,FALSE)</f>
        <v>扭曲树精</v>
      </c>
      <c r="C31" s="2">
        <v>9</v>
      </c>
      <c r="D31" s="8">
        <v>2.5399999999999999E-2</v>
      </c>
      <c r="E31" s="8">
        <v>8.5000000000000006E-3</v>
      </c>
      <c r="F31" s="8">
        <v>0.55559999999999998</v>
      </c>
    </row>
    <row r="32" spans="1:6" x14ac:dyDescent="0.15">
      <c r="A32" s="2">
        <v>58</v>
      </c>
      <c r="B32" t="str">
        <f>VLOOKUP(A32,英雄名称!A:B,2,FALSE)</f>
        <v>荒漠屠夫</v>
      </c>
      <c r="C32" s="2">
        <v>118</v>
      </c>
      <c r="D32" s="8">
        <v>0.33329999999999999</v>
      </c>
      <c r="E32" s="8">
        <v>0.52539999999999998</v>
      </c>
      <c r="F32" s="8">
        <v>0.52539999999999998</v>
      </c>
    </row>
    <row r="33" spans="1:6" x14ac:dyDescent="0.15">
      <c r="A33" s="2">
        <v>59</v>
      </c>
      <c r="B33" t="str">
        <f>VLOOKUP(A33,英雄名称!A:B,2,FALSE)</f>
        <v>德玛西亚皇子</v>
      </c>
      <c r="C33" s="2">
        <v>3</v>
      </c>
      <c r="D33" s="8">
        <v>9.7999999999999997E-3</v>
      </c>
      <c r="E33" s="8">
        <v>3.3E-3</v>
      </c>
      <c r="F33" s="8">
        <v>0</v>
      </c>
    </row>
    <row r="34" spans="1:6" x14ac:dyDescent="0.15">
      <c r="A34" s="2">
        <v>60</v>
      </c>
      <c r="B34" t="str">
        <f>VLOOKUP(A34,英雄名称!A:B,2,FALSE)</f>
        <v>蜘蛛女皇</v>
      </c>
      <c r="C34" s="2">
        <v>1</v>
      </c>
      <c r="D34" s="8">
        <v>3.3E-3</v>
      </c>
      <c r="E34" s="8">
        <v>1.9599999999999999E-2</v>
      </c>
      <c r="F34" s="8">
        <v>1</v>
      </c>
    </row>
    <row r="35" spans="1:6" x14ac:dyDescent="0.15">
      <c r="A35" s="2">
        <v>61</v>
      </c>
      <c r="B35" t="str">
        <f>VLOOKUP(A35,英雄名称!A:B,2,FALSE)</f>
        <v>发条魔灵</v>
      </c>
      <c r="C35" s="2">
        <v>136</v>
      </c>
      <c r="D35" s="8">
        <v>0.38419999999999999</v>
      </c>
      <c r="E35" s="8">
        <v>0.32200000000000001</v>
      </c>
      <c r="F35" s="8">
        <v>0.53680000000000005</v>
      </c>
    </row>
    <row r="36" spans="1:6" x14ac:dyDescent="0.15">
      <c r="A36" s="2">
        <v>62</v>
      </c>
      <c r="B36" t="str">
        <f>VLOOKUP(A36,英雄名称!A:B,2,FALSE)</f>
        <v>齐天大圣</v>
      </c>
      <c r="C36" s="2">
        <v>11</v>
      </c>
      <c r="D36" s="8">
        <v>3.5900000000000001E-2</v>
      </c>
      <c r="E36" s="8">
        <v>2.29E-2</v>
      </c>
      <c r="F36" s="8">
        <v>0.36359999999999998</v>
      </c>
    </row>
    <row r="37" spans="1:6" x14ac:dyDescent="0.15">
      <c r="A37" s="2">
        <v>64</v>
      </c>
      <c r="B37" t="str">
        <f>VLOOKUP(A37,英雄名称!A:B,2,FALSE)</f>
        <v>盲僧</v>
      </c>
      <c r="C37" s="2">
        <v>6</v>
      </c>
      <c r="D37" s="8">
        <v>1.6899999999999998E-2</v>
      </c>
      <c r="E37" s="8">
        <v>5.5999999999999999E-3</v>
      </c>
      <c r="F37" s="8">
        <v>0.66669999999999996</v>
      </c>
    </row>
    <row r="38" spans="1:6" x14ac:dyDescent="0.15">
      <c r="A38" s="2">
        <v>67</v>
      </c>
      <c r="B38" t="str">
        <f>VLOOKUP(A38,英雄名称!A:B,2,FALSE)</f>
        <v>暗夜猎手</v>
      </c>
      <c r="C38" s="2">
        <v>19</v>
      </c>
      <c r="D38" s="8">
        <v>6.2100000000000002E-2</v>
      </c>
      <c r="E38" s="8">
        <v>3.27E-2</v>
      </c>
      <c r="F38" s="8">
        <v>0.36840000000000001</v>
      </c>
    </row>
    <row r="39" spans="1:6" x14ac:dyDescent="0.15">
      <c r="A39" s="2">
        <v>68</v>
      </c>
      <c r="B39" t="str">
        <f>VLOOKUP(A39,英雄名称!A:B,2,FALSE)</f>
        <v>机械公敌</v>
      </c>
      <c r="C39" s="2">
        <v>14</v>
      </c>
      <c r="D39" s="8">
        <v>4.58E-2</v>
      </c>
      <c r="E39" s="8">
        <v>1.6299999999999999E-2</v>
      </c>
      <c r="F39" s="8">
        <v>0.42859999999999998</v>
      </c>
    </row>
    <row r="40" spans="1:6" x14ac:dyDescent="0.15">
      <c r="A40" s="2">
        <v>69</v>
      </c>
      <c r="B40" t="str">
        <f>VLOOKUP(A40,英雄名称!A:B,2,FALSE)</f>
        <v>魔蛇之拥</v>
      </c>
      <c r="C40" s="2">
        <v>5</v>
      </c>
      <c r="D40" s="8">
        <v>1.6299999999999999E-2</v>
      </c>
      <c r="E40" s="8">
        <v>2.29E-2</v>
      </c>
      <c r="F40" s="8">
        <v>0.6</v>
      </c>
    </row>
    <row r="41" spans="1:6" x14ac:dyDescent="0.15">
      <c r="A41" s="2">
        <v>72</v>
      </c>
      <c r="B41" t="str">
        <f>VLOOKUP(A41,英雄名称!A:B,2,FALSE)</f>
        <v>水晶先锋</v>
      </c>
      <c r="C41" s="2">
        <v>4</v>
      </c>
      <c r="D41" s="8">
        <v>1.3100000000000001E-2</v>
      </c>
      <c r="E41" s="8">
        <v>6.4999999999999997E-3</v>
      </c>
      <c r="F41" s="8">
        <v>0.75</v>
      </c>
    </row>
    <row r="42" spans="1:6" x14ac:dyDescent="0.15">
      <c r="A42" s="2">
        <v>76</v>
      </c>
      <c r="B42" t="str">
        <f>VLOOKUP(A42,英雄名称!A:B,2,FALSE)</f>
        <v>狂野女猎手</v>
      </c>
      <c r="C42" s="2">
        <v>45</v>
      </c>
      <c r="D42" s="8">
        <v>0.12709999999999999</v>
      </c>
      <c r="E42" s="8">
        <v>0.32769999999999999</v>
      </c>
      <c r="F42" s="8">
        <v>0.57779999999999998</v>
      </c>
    </row>
    <row r="43" spans="1:6" x14ac:dyDescent="0.15">
      <c r="A43" s="2">
        <v>77</v>
      </c>
      <c r="B43" t="str">
        <f>VLOOKUP(A43,英雄名称!A:B,2,FALSE)</f>
        <v>兽灵行者</v>
      </c>
      <c r="C43" s="2">
        <v>149</v>
      </c>
      <c r="D43" s="8">
        <v>0.4209</v>
      </c>
      <c r="E43" s="8">
        <v>0.2429</v>
      </c>
      <c r="F43" s="8">
        <v>0.46310000000000001</v>
      </c>
    </row>
    <row r="44" spans="1:6" x14ac:dyDescent="0.15">
      <c r="A44" s="2">
        <v>79</v>
      </c>
      <c r="B44" t="str">
        <f>VLOOKUP(A44,英雄名称!A:B,2,FALSE)</f>
        <v>酒桶</v>
      </c>
      <c r="C44" s="2">
        <v>116</v>
      </c>
      <c r="D44" s="8">
        <v>0.32769999999999999</v>
      </c>
      <c r="E44" s="8">
        <v>0.32200000000000001</v>
      </c>
      <c r="F44" s="8">
        <v>0.56030000000000002</v>
      </c>
    </row>
    <row r="45" spans="1:6" x14ac:dyDescent="0.15">
      <c r="A45" s="2">
        <v>80</v>
      </c>
      <c r="B45" t="str">
        <f>VLOOKUP(A45,英雄名称!A:B,2,FALSE)</f>
        <v>不屈之枪</v>
      </c>
      <c r="C45" s="2">
        <v>33</v>
      </c>
      <c r="D45" s="8">
        <v>0.10780000000000001</v>
      </c>
      <c r="E45" s="8">
        <v>0.3039</v>
      </c>
      <c r="F45" s="8">
        <v>0.69699999999999995</v>
      </c>
    </row>
    <row r="46" spans="1:6" x14ac:dyDescent="0.15">
      <c r="A46" s="2">
        <v>81</v>
      </c>
      <c r="B46" t="str">
        <f>VLOOKUP(A46,英雄名称!A:B,2,FALSE)</f>
        <v>探险家</v>
      </c>
      <c r="C46" s="2">
        <v>13</v>
      </c>
      <c r="D46" s="8">
        <v>3.6700000000000003E-2</v>
      </c>
      <c r="E46" s="8">
        <v>1.1299999999999999E-2</v>
      </c>
      <c r="F46" s="8">
        <v>0.3846</v>
      </c>
    </row>
    <row r="47" spans="1:6" x14ac:dyDescent="0.15">
      <c r="A47" s="2">
        <v>84</v>
      </c>
      <c r="B47" t="str">
        <f>VLOOKUP(A47,英雄名称!A:B,2,FALSE)</f>
        <v>离群之刺</v>
      </c>
      <c r="C47" s="2">
        <v>11</v>
      </c>
      <c r="D47" s="8">
        <v>3.1099999999999999E-2</v>
      </c>
      <c r="E47" s="8">
        <v>0.161</v>
      </c>
      <c r="F47" s="8">
        <v>0.54549999999999998</v>
      </c>
    </row>
    <row r="48" spans="1:6" x14ac:dyDescent="0.15">
      <c r="A48" s="2">
        <v>85</v>
      </c>
      <c r="B48" t="str">
        <f>VLOOKUP(A48,英雄名称!A:B,2,FALSE)</f>
        <v>狂暴之心</v>
      </c>
      <c r="C48" s="2">
        <v>9</v>
      </c>
      <c r="D48" s="8">
        <v>2.9399999999999999E-2</v>
      </c>
      <c r="E48" s="8">
        <v>1.3100000000000001E-2</v>
      </c>
      <c r="F48" s="8">
        <v>0.1111</v>
      </c>
    </row>
    <row r="49" spans="1:6" x14ac:dyDescent="0.15">
      <c r="A49" s="2">
        <v>89</v>
      </c>
      <c r="B49" t="str">
        <f>VLOOKUP(A49,英雄名称!A:B,2,FALSE)</f>
        <v>曙光女神</v>
      </c>
      <c r="C49" s="2">
        <v>86</v>
      </c>
      <c r="D49" s="8">
        <v>0.2429</v>
      </c>
      <c r="E49" s="8">
        <v>0.1384</v>
      </c>
      <c r="F49" s="8">
        <v>0.4884</v>
      </c>
    </row>
    <row r="50" spans="1:6" x14ac:dyDescent="0.15">
      <c r="A50" s="2">
        <v>98</v>
      </c>
      <c r="B50" t="str">
        <f>VLOOKUP(A50,英雄名称!A:B,2,FALSE)</f>
        <v>暮光之眼</v>
      </c>
      <c r="C50" s="2">
        <v>4</v>
      </c>
      <c r="D50" s="8">
        <v>1.3100000000000001E-2</v>
      </c>
      <c r="E50" s="8">
        <v>0</v>
      </c>
      <c r="F50" s="8">
        <v>0.5</v>
      </c>
    </row>
    <row r="51" spans="1:6" x14ac:dyDescent="0.15">
      <c r="A51" s="2">
        <v>104</v>
      </c>
      <c r="B51" t="str">
        <f>VLOOKUP(A51,英雄名称!A:B,2,FALSE)</f>
        <v>法外狂徒</v>
      </c>
      <c r="C51" s="2">
        <v>64</v>
      </c>
      <c r="D51" s="8">
        <v>0.18079999999999999</v>
      </c>
      <c r="E51" s="8">
        <v>7.3400000000000007E-2</v>
      </c>
      <c r="F51" s="8">
        <v>0.2969</v>
      </c>
    </row>
    <row r="52" spans="1:6" x14ac:dyDescent="0.15">
      <c r="A52" s="2">
        <v>106</v>
      </c>
      <c r="B52" t="str">
        <f>VLOOKUP(A52,英雄名称!A:B,2,FALSE)</f>
        <v>不灭狂雷</v>
      </c>
      <c r="C52" s="2">
        <v>18</v>
      </c>
      <c r="D52" s="8">
        <v>5.0799999999999998E-2</v>
      </c>
      <c r="E52" s="8">
        <v>1.6899999999999998E-2</v>
      </c>
      <c r="F52" s="8">
        <v>0.22220000000000001</v>
      </c>
    </row>
    <row r="53" spans="1:6" x14ac:dyDescent="0.15">
      <c r="A53" s="2">
        <v>110</v>
      </c>
      <c r="B53" t="str">
        <f>VLOOKUP(A53,英雄名称!A:B,2,FALSE)</f>
        <v>惩戒之箭</v>
      </c>
      <c r="C53" s="2">
        <v>18</v>
      </c>
      <c r="D53" s="8">
        <v>5.0799999999999998E-2</v>
      </c>
      <c r="E53" s="8">
        <v>2.8199999999999999E-2</v>
      </c>
      <c r="F53" s="8">
        <v>0.72219999999999995</v>
      </c>
    </row>
    <row r="54" spans="1:6" x14ac:dyDescent="0.15">
      <c r="A54" s="2">
        <v>111</v>
      </c>
      <c r="B54" t="str">
        <f>VLOOKUP(A54,英雄名称!A:B,2,FALSE)</f>
        <v>深海泰坦</v>
      </c>
      <c r="C54" s="2">
        <v>39</v>
      </c>
      <c r="D54" s="8">
        <v>0.11020000000000001</v>
      </c>
      <c r="E54" s="8">
        <v>4.8000000000000001E-2</v>
      </c>
      <c r="F54" s="8">
        <v>0.25640000000000002</v>
      </c>
    </row>
    <row r="55" spans="1:6" x14ac:dyDescent="0.15">
      <c r="A55" s="2">
        <v>112</v>
      </c>
      <c r="B55" t="str">
        <f>VLOOKUP(A55,英雄名称!A:B,2,FALSE)</f>
        <v>机械先驱</v>
      </c>
      <c r="C55" s="2">
        <v>63</v>
      </c>
      <c r="D55" s="8">
        <v>0.17799999999999999</v>
      </c>
      <c r="E55" s="8">
        <v>5.6500000000000002E-2</v>
      </c>
      <c r="F55" s="8">
        <v>0.49209999999999998</v>
      </c>
    </row>
    <row r="56" spans="1:6" x14ac:dyDescent="0.15">
      <c r="A56" s="2">
        <v>113</v>
      </c>
      <c r="B56" t="str">
        <f>VLOOKUP(A56,英雄名称!A:B,2,FALSE)</f>
        <v>北地之怒</v>
      </c>
      <c r="C56" s="2">
        <v>9</v>
      </c>
      <c r="D56" s="8">
        <v>2.5399999999999999E-2</v>
      </c>
      <c r="E56" s="8">
        <v>8.5000000000000006E-3</v>
      </c>
      <c r="F56" s="8">
        <v>0.66669999999999996</v>
      </c>
    </row>
    <row r="57" spans="1:6" x14ac:dyDescent="0.15">
      <c r="A57" s="2">
        <v>114</v>
      </c>
      <c r="B57" t="str">
        <f>VLOOKUP(A57,英雄名称!A:B,2,FALSE)</f>
        <v>无双剑姬</v>
      </c>
      <c r="C57" s="2">
        <v>2</v>
      </c>
      <c r="D57" s="8">
        <v>6.4999999999999997E-3</v>
      </c>
      <c r="E57" s="8">
        <v>3.3E-3</v>
      </c>
      <c r="F57" s="8">
        <v>0</v>
      </c>
    </row>
    <row r="58" spans="1:6" x14ac:dyDescent="0.15">
      <c r="A58" s="2">
        <v>117</v>
      </c>
      <c r="B58" t="str">
        <f>VLOOKUP(A58,英雄名称!A:B,2,FALSE)</f>
        <v>仙灵女巫</v>
      </c>
      <c r="C58" s="2">
        <v>4</v>
      </c>
      <c r="D58" s="8">
        <v>1.1299999999999999E-2</v>
      </c>
      <c r="E58" s="8">
        <v>0</v>
      </c>
      <c r="F58" s="8">
        <v>0.25</v>
      </c>
    </row>
    <row r="59" spans="1:6" x14ac:dyDescent="0.15">
      <c r="A59" s="2">
        <v>119</v>
      </c>
      <c r="B59" t="str">
        <f>VLOOKUP(A59,英雄名称!A:B,2,FALSE)</f>
        <v>荣耀行刑官</v>
      </c>
      <c r="C59" s="2">
        <v>4</v>
      </c>
      <c r="D59" s="8">
        <v>1.1299999999999999E-2</v>
      </c>
      <c r="E59" s="8">
        <v>2.8E-3</v>
      </c>
      <c r="F59" s="8">
        <v>0.5</v>
      </c>
    </row>
    <row r="60" spans="1:6" x14ac:dyDescent="0.15">
      <c r="A60" s="2">
        <v>120</v>
      </c>
      <c r="B60" t="str">
        <f>VLOOKUP(A60,英雄名称!A:B,2,FALSE)</f>
        <v>战争之影</v>
      </c>
      <c r="C60" s="2">
        <v>94</v>
      </c>
      <c r="D60" s="8">
        <v>0.26550000000000001</v>
      </c>
      <c r="E60" s="8">
        <v>0.21190000000000001</v>
      </c>
      <c r="F60" s="8">
        <v>0.54259999999999997</v>
      </c>
    </row>
    <row r="61" spans="1:6" x14ac:dyDescent="0.15">
      <c r="A61" s="2">
        <v>126</v>
      </c>
      <c r="B61" t="str">
        <f>VLOOKUP(A61,英雄名称!A:B,2,FALSE)</f>
        <v>未来守护者</v>
      </c>
      <c r="C61" s="2">
        <v>82</v>
      </c>
      <c r="D61" s="8">
        <v>0.2316</v>
      </c>
      <c r="E61" s="8">
        <v>0.25140000000000001</v>
      </c>
      <c r="F61" s="8">
        <v>0.58540000000000003</v>
      </c>
    </row>
    <row r="62" spans="1:6" x14ac:dyDescent="0.15">
      <c r="A62" s="2">
        <v>133</v>
      </c>
      <c r="B62" t="str">
        <f>VLOOKUP(A62,英雄名称!A:B,2,FALSE)</f>
        <v>德玛西亚之翼</v>
      </c>
      <c r="C62" s="2">
        <v>5</v>
      </c>
      <c r="D62" s="8">
        <v>1.41E-2</v>
      </c>
      <c r="E62" s="8">
        <v>3.1099999999999999E-2</v>
      </c>
      <c r="F62" s="8">
        <v>0.8</v>
      </c>
    </row>
    <row r="63" spans="1:6" x14ac:dyDescent="0.15">
      <c r="A63" s="2">
        <v>134</v>
      </c>
      <c r="B63" t="str">
        <f>VLOOKUP(A63,英雄名称!A:B,2,FALSE)</f>
        <v>暗黑元首</v>
      </c>
      <c r="C63" s="2">
        <v>64</v>
      </c>
      <c r="D63" s="8">
        <v>0.18079999999999999</v>
      </c>
      <c r="E63" s="8">
        <v>0.1893</v>
      </c>
      <c r="F63" s="8">
        <v>0.3125</v>
      </c>
    </row>
    <row r="64" spans="1:6" x14ac:dyDescent="0.15">
      <c r="A64" s="2">
        <v>141</v>
      </c>
      <c r="B64" t="str">
        <f>VLOOKUP(A64,英雄名称!A:B,2,FALSE)</f>
        <v>影流之镰</v>
      </c>
      <c r="C64" s="2">
        <v>9</v>
      </c>
      <c r="D64" s="8">
        <v>2.5399999999999999E-2</v>
      </c>
      <c r="E64" s="8">
        <v>5.5999999999999999E-3</v>
      </c>
      <c r="F64" s="8">
        <v>0.55559999999999998</v>
      </c>
    </row>
    <row r="65" spans="1:6" x14ac:dyDescent="0.15">
      <c r="A65" s="2">
        <v>142</v>
      </c>
      <c r="B65" t="str">
        <f>VLOOKUP(A65,英雄名称!A:B,2,FALSE)</f>
        <v>暮光星灵</v>
      </c>
      <c r="C65" s="2">
        <v>65</v>
      </c>
      <c r="D65" s="8">
        <v>0.18360000000000001</v>
      </c>
      <c r="E65" s="8">
        <v>0.53949999999999998</v>
      </c>
      <c r="F65" s="8">
        <v>0.46150000000000002</v>
      </c>
    </row>
    <row r="66" spans="1:6" x14ac:dyDescent="0.15">
      <c r="A66" s="2">
        <v>145</v>
      </c>
      <c r="B66" t="str">
        <f>VLOOKUP(A66,英雄名称!A:B,2,FALSE)</f>
        <v>虚空之女</v>
      </c>
      <c r="C66" s="2">
        <v>191</v>
      </c>
      <c r="D66" s="8">
        <v>0.53949999999999998</v>
      </c>
      <c r="E66" s="8">
        <v>0.37569999999999998</v>
      </c>
      <c r="F66" s="8">
        <v>0.57589999999999997</v>
      </c>
    </row>
    <row r="67" spans="1:6" x14ac:dyDescent="0.15">
      <c r="A67" s="2">
        <v>147</v>
      </c>
      <c r="B67" t="str">
        <f>VLOOKUP(A67,英雄名称!A:B,2,FALSE)</f>
        <v>星籁歌姬</v>
      </c>
      <c r="C67" s="2">
        <v>26</v>
      </c>
      <c r="D67" s="8">
        <v>7.3400000000000007E-2</v>
      </c>
      <c r="E67" s="8">
        <v>0.1525</v>
      </c>
      <c r="F67" s="8">
        <v>0.42309999999999998</v>
      </c>
    </row>
    <row r="68" spans="1:6" x14ac:dyDescent="0.15">
      <c r="A68" s="2">
        <v>150</v>
      </c>
      <c r="B68" t="str">
        <f>VLOOKUP(A68,英雄名称!A:B,2,FALSE)</f>
        <v>迷失之牙</v>
      </c>
      <c r="C68" s="2">
        <v>141</v>
      </c>
      <c r="D68" s="8">
        <v>0.39829999999999999</v>
      </c>
      <c r="E68" s="8">
        <v>0.42370000000000002</v>
      </c>
      <c r="F68" s="8">
        <v>0.53190000000000004</v>
      </c>
    </row>
    <row r="69" spans="1:6" x14ac:dyDescent="0.15">
      <c r="A69" s="2">
        <v>163</v>
      </c>
      <c r="B69" t="str">
        <f>VLOOKUP(A69,英雄名称!A:B,2,FALSE)</f>
        <v>岩雀</v>
      </c>
      <c r="C69" s="2">
        <v>22</v>
      </c>
      <c r="D69" s="8">
        <v>7.1900000000000006E-2</v>
      </c>
      <c r="E69" s="8">
        <v>0.1176</v>
      </c>
      <c r="F69" s="8">
        <v>0.72729999999999995</v>
      </c>
    </row>
    <row r="70" spans="1:6" x14ac:dyDescent="0.15">
      <c r="A70" s="2">
        <v>164</v>
      </c>
      <c r="B70" t="str">
        <f>VLOOKUP(A70,英雄名称!A:B,2,FALSE)</f>
        <v>青钢影</v>
      </c>
      <c r="C70" s="2">
        <v>46</v>
      </c>
      <c r="D70" s="8">
        <v>0.12989999999999999</v>
      </c>
      <c r="E70" s="8">
        <v>0.34460000000000002</v>
      </c>
      <c r="F70" s="8">
        <v>0.52170000000000005</v>
      </c>
    </row>
    <row r="71" spans="1:6" x14ac:dyDescent="0.15">
      <c r="A71" s="2">
        <v>201</v>
      </c>
      <c r="B71" t="str">
        <f>VLOOKUP(A71,英雄名称!A:B,2,FALSE)</f>
        <v>弗雷尔卓德之心</v>
      </c>
      <c r="C71" s="2">
        <v>4</v>
      </c>
      <c r="D71" s="8">
        <v>1.1299999999999999E-2</v>
      </c>
      <c r="E71" s="8">
        <v>2.8E-3</v>
      </c>
      <c r="F71" s="8">
        <v>0.25</v>
      </c>
    </row>
    <row r="72" spans="1:6" x14ac:dyDescent="0.15">
      <c r="A72" s="2">
        <v>202</v>
      </c>
      <c r="B72" t="str">
        <f>VLOOKUP(A72,英雄名称!A:B,2,FALSE)</f>
        <v>戏命师</v>
      </c>
      <c r="C72" s="2">
        <v>32</v>
      </c>
      <c r="D72" s="8">
        <v>0.1046</v>
      </c>
      <c r="E72" s="8">
        <v>2.29E-2</v>
      </c>
      <c r="F72" s="8">
        <v>0.40629999999999999</v>
      </c>
    </row>
    <row r="73" spans="1:6" x14ac:dyDescent="0.15">
      <c r="A73" s="2">
        <v>203</v>
      </c>
      <c r="B73" t="str">
        <f>VLOOKUP(A73,英雄名称!A:B,2,FALSE)</f>
        <v>永猎双子</v>
      </c>
      <c r="C73" s="2">
        <v>5</v>
      </c>
      <c r="D73" s="8">
        <v>1.6299999999999999E-2</v>
      </c>
      <c r="E73" s="8">
        <v>1.9599999999999999E-2</v>
      </c>
      <c r="F73" s="8">
        <v>0.2</v>
      </c>
    </row>
    <row r="74" spans="1:6" x14ac:dyDescent="0.15">
      <c r="A74" s="2">
        <v>222</v>
      </c>
      <c r="B74" t="str">
        <f>VLOOKUP(A74,英雄名称!A:B,2,FALSE)</f>
        <v>暴走萝莉</v>
      </c>
      <c r="C74" s="2">
        <v>43</v>
      </c>
      <c r="D74" s="8">
        <v>0.1215</v>
      </c>
      <c r="E74" s="8">
        <v>4.5199999999999997E-2</v>
      </c>
      <c r="F74" s="8">
        <v>0.55810000000000004</v>
      </c>
    </row>
    <row r="75" spans="1:6" x14ac:dyDescent="0.15">
      <c r="A75" s="2">
        <v>223</v>
      </c>
      <c r="B75" t="str">
        <f>VLOOKUP(A75,英雄名称!A:B,2,FALSE)</f>
        <v>河流之王</v>
      </c>
      <c r="C75" s="2">
        <v>22</v>
      </c>
      <c r="D75" s="8">
        <v>6.2100000000000002E-2</v>
      </c>
      <c r="E75" s="8">
        <v>5.3699999999999998E-2</v>
      </c>
      <c r="F75" s="8">
        <v>0.5</v>
      </c>
    </row>
    <row r="76" spans="1:6" x14ac:dyDescent="0.15">
      <c r="A76" s="2">
        <v>235</v>
      </c>
      <c r="B76" t="str">
        <f>VLOOKUP(A76,英雄名称!A:B,2,FALSE)</f>
        <v>涤魂圣枪</v>
      </c>
      <c r="C76" s="2">
        <v>18</v>
      </c>
      <c r="D76" s="8">
        <v>5.0799999999999998E-2</v>
      </c>
      <c r="E76" s="8">
        <v>2.8199999999999999E-2</v>
      </c>
      <c r="F76" s="8">
        <v>0.27779999999999999</v>
      </c>
    </row>
    <row r="77" spans="1:6" x14ac:dyDescent="0.15">
      <c r="A77" s="2">
        <v>236</v>
      </c>
      <c r="B77" t="str">
        <f>VLOOKUP(A77,英雄名称!A:B,2,FALSE)</f>
        <v>圣枪游侠</v>
      </c>
      <c r="C77" s="2">
        <v>38</v>
      </c>
      <c r="D77" s="8">
        <v>0.10730000000000001</v>
      </c>
      <c r="E77" s="8">
        <v>0.19489999999999999</v>
      </c>
      <c r="F77" s="8">
        <v>0.68420000000000003</v>
      </c>
    </row>
    <row r="78" spans="1:6" x14ac:dyDescent="0.15">
      <c r="A78" s="2">
        <v>240</v>
      </c>
      <c r="B78" t="str">
        <f>VLOOKUP(A78,英雄名称!A:B,2,FALSE)</f>
        <v>暴怒骑士</v>
      </c>
      <c r="C78" s="2">
        <v>4</v>
      </c>
      <c r="D78" s="8">
        <v>1.1299999999999999E-2</v>
      </c>
      <c r="E78" s="8">
        <v>1.1299999999999999E-2</v>
      </c>
      <c r="F78" s="8">
        <v>1</v>
      </c>
    </row>
    <row r="79" spans="1:6" x14ac:dyDescent="0.15">
      <c r="A79" s="2">
        <v>245</v>
      </c>
      <c r="B79" t="str">
        <f>VLOOKUP(A79,英雄名称!A:B,2,FALSE)</f>
        <v>时间刺客</v>
      </c>
      <c r="C79" s="2">
        <v>2</v>
      </c>
      <c r="D79" s="8">
        <v>6.4999999999999997E-3</v>
      </c>
      <c r="E79" s="8">
        <v>6.4999999999999997E-3</v>
      </c>
      <c r="F79" s="8">
        <v>0</v>
      </c>
    </row>
    <row r="80" spans="1:6" x14ac:dyDescent="0.15">
      <c r="A80" s="2">
        <v>246</v>
      </c>
      <c r="B80" t="str">
        <f>VLOOKUP(A80,英雄名称!A:B,2,FALSE)</f>
        <v>元素女皇</v>
      </c>
      <c r="C80" s="2">
        <v>1</v>
      </c>
      <c r="D80" s="8">
        <v>2.0799999999999999E-2</v>
      </c>
      <c r="E80" s="8">
        <v>2.0799999999999999E-2</v>
      </c>
      <c r="F80" s="8">
        <v>1</v>
      </c>
    </row>
    <row r="81" spans="1:6" x14ac:dyDescent="0.15">
      <c r="A81" s="2">
        <v>266</v>
      </c>
      <c r="B81" t="str">
        <f>VLOOKUP(A81,英雄名称!A:B,2,FALSE)</f>
        <v>暗裔剑魔</v>
      </c>
      <c r="C81" s="2">
        <v>58</v>
      </c>
      <c r="D81" s="8">
        <v>0.1638</v>
      </c>
      <c r="E81" s="8">
        <v>0.1215</v>
      </c>
      <c r="F81" s="8">
        <v>0.39660000000000001</v>
      </c>
    </row>
    <row r="82" spans="1:6" x14ac:dyDescent="0.15">
      <c r="A82" s="2">
        <v>268</v>
      </c>
      <c r="B82" t="str">
        <f>VLOOKUP(A82,英雄名称!A:B,2,FALSE)</f>
        <v>沙漠皇帝</v>
      </c>
      <c r="C82" s="2">
        <v>91</v>
      </c>
      <c r="D82" s="8">
        <v>0.2571</v>
      </c>
      <c r="E82" s="8">
        <v>0.2316</v>
      </c>
      <c r="F82" s="8">
        <v>0.51649999999999996</v>
      </c>
    </row>
    <row r="83" spans="1:6" x14ac:dyDescent="0.15">
      <c r="A83" s="2">
        <v>360</v>
      </c>
      <c r="B83" t="str">
        <f>VLOOKUP(A83,英雄名称!A:B,2,FALSE)</f>
        <v>沙漠玫瑰</v>
      </c>
      <c r="C83" s="2">
        <v>60</v>
      </c>
      <c r="D83" s="8">
        <v>0.16950000000000001</v>
      </c>
      <c r="E83" s="8">
        <v>0.22600000000000001</v>
      </c>
      <c r="F83" s="8">
        <v>0.38329999999999997</v>
      </c>
    </row>
    <row r="84" spans="1:6" x14ac:dyDescent="0.15">
      <c r="A84" s="2">
        <v>412</v>
      </c>
      <c r="B84" t="str">
        <f>VLOOKUP(A84,英雄名称!A:B,2,FALSE)</f>
        <v>魂锁典狱长</v>
      </c>
      <c r="C84" s="2">
        <v>77</v>
      </c>
      <c r="D84" s="8">
        <v>0.2175</v>
      </c>
      <c r="E84" s="8">
        <v>0.45760000000000001</v>
      </c>
      <c r="F84" s="8">
        <v>0.51949999999999996</v>
      </c>
    </row>
    <row r="85" spans="1:6" x14ac:dyDescent="0.15">
      <c r="A85" s="2">
        <v>421</v>
      </c>
      <c r="B85" t="str">
        <f>VLOOKUP(A85,英雄名称!A:B,2,FALSE)</f>
        <v>虚空遁地兽</v>
      </c>
      <c r="C85" s="2">
        <v>1</v>
      </c>
      <c r="D85" s="8">
        <v>3.3E-3</v>
      </c>
      <c r="E85" s="8">
        <v>0</v>
      </c>
      <c r="F85" s="8">
        <v>0</v>
      </c>
    </row>
    <row r="86" spans="1:6" x14ac:dyDescent="0.15">
      <c r="A86" s="2">
        <v>429</v>
      </c>
      <c r="B86" t="str">
        <f>VLOOKUP(A86,英雄名称!A:B,2,FALSE)</f>
        <v>复仇之矛</v>
      </c>
      <c r="C86" s="2">
        <v>19</v>
      </c>
      <c r="D86" s="8">
        <v>6.2100000000000002E-2</v>
      </c>
      <c r="E86" s="8">
        <v>5.5599999999999997E-2</v>
      </c>
      <c r="F86" s="8">
        <v>0.31580000000000003</v>
      </c>
    </row>
    <row r="87" spans="1:6" x14ac:dyDescent="0.15">
      <c r="A87" s="2">
        <v>432</v>
      </c>
      <c r="B87" t="str">
        <f>VLOOKUP(A87,英雄名称!A:B,2,FALSE)</f>
        <v>星界游神</v>
      </c>
      <c r="C87" s="2">
        <v>4</v>
      </c>
      <c r="D87" s="8">
        <v>1.1299999999999999E-2</v>
      </c>
      <c r="E87" s="8">
        <v>2.8E-3</v>
      </c>
      <c r="F87" s="8">
        <v>0.75</v>
      </c>
    </row>
    <row r="88" spans="1:6" x14ac:dyDescent="0.15">
      <c r="A88" s="2">
        <v>497</v>
      </c>
      <c r="B88" t="str">
        <f>VLOOKUP(A88,英雄名称!A:B,2,FALSE)</f>
        <v>幻翎</v>
      </c>
      <c r="C88" s="2">
        <v>31</v>
      </c>
      <c r="D88" s="8">
        <v>8.7599999999999997E-2</v>
      </c>
      <c r="E88" s="8">
        <v>7.6300000000000007E-2</v>
      </c>
      <c r="F88" s="8">
        <v>0.5484</v>
      </c>
    </row>
    <row r="89" spans="1:6" x14ac:dyDescent="0.15">
      <c r="A89" s="2">
        <v>498</v>
      </c>
      <c r="B89" t="str">
        <f>VLOOKUP(A89,英雄名称!A:B,2,FALSE)</f>
        <v>逆羽</v>
      </c>
      <c r="C89" s="2">
        <v>89</v>
      </c>
      <c r="D89" s="8">
        <v>0.25140000000000001</v>
      </c>
      <c r="E89" s="8">
        <v>9.8900000000000002E-2</v>
      </c>
      <c r="F89" s="8">
        <v>0.58430000000000004</v>
      </c>
    </row>
    <row r="90" spans="1:6" x14ac:dyDescent="0.15">
      <c r="A90" s="2">
        <v>516</v>
      </c>
      <c r="B90" t="str">
        <f>VLOOKUP(A90,英雄名称!A:B,2,FALSE)</f>
        <v>山隐之焰</v>
      </c>
      <c r="C90" s="2">
        <v>38</v>
      </c>
      <c r="D90" s="8">
        <v>0.10730000000000001</v>
      </c>
      <c r="E90" s="8">
        <v>0.12989999999999999</v>
      </c>
      <c r="F90" s="8">
        <v>0.34210000000000002</v>
      </c>
    </row>
    <row r="91" spans="1:6" x14ac:dyDescent="0.15">
      <c r="A91" s="2">
        <v>517</v>
      </c>
      <c r="B91" t="str">
        <f>VLOOKUP(A91,英雄名称!A:B,2,FALSE)</f>
        <v>解脱者</v>
      </c>
      <c r="C91" s="2">
        <v>27</v>
      </c>
      <c r="D91" s="8">
        <v>7.6300000000000007E-2</v>
      </c>
      <c r="E91" s="8">
        <v>7.9100000000000004E-2</v>
      </c>
      <c r="F91" s="8">
        <v>0.66669999999999996</v>
      </c>
    </row>
    <row r="92" spans="1:6" x14ac:dyDescent="0.15">
      <c r="A92" s="2">
        <v>518</v>
      </c>
      <c r="B92" t="str">
        <f>VLOOKUP(A92,英雄名称!A:B,2,FALSE)</f>
        <v>万花通灵</v>
      </c>
      <c r="C92" s="2">
        <v>2</v>
      </c>
      <c r="D92" s="8">
        <v>6.4999999999999997E-3</v>
      </c>
      <c r="E92" s="8">
        <v>0</v>
      </c>
      <c r="F92" s="8">
        <v>1</v>
      </c>
    </row>
    <row r="93" spans="1:6" x14ac:dyDescent="0.15">
      <c r="A93" s="2">
        <v>523</v>
      </c>
      <c r="B93" t="str">
        <f>VLOOKUP(A93,英雄名称!A:B,2,FALSE)</f>
        <v>残月之肃</v>
      </c>
      <c r="C93" s="2">
        <v>61</v>
      </c>
      <c r="D93" s="8">
        <v>0.17230000000000001</v>
      </c>
      <c r="E93" s="8">
        <v>0.14119999999999999</v>
      </c>
      <c r="F93" s="8">
        <v>0.47539999999999999</v>
      </c>
    </row>
    <row r="94" spans="1:6" x14ac:dyDescent="0.15">
      <c r="A94" s="2">
        <v>526</v>
      </c>
      <c r="B94" t="str">
        <f>VLOOKUP(A94,英雄名称!A:B,2,FALSE)</f>
        <v>镕铁少女</v>
      </c>
      <c r="C94" s="2">
        <v>132</v>
      </c>
      <c r="D94" s="8">
        <v>0.37290000000000001</v>
      </c>
      <c r="E94" s="8">
        <v>0.24579999999999999</v>
      </c>
      <c r="F94" s="8">
        <v>0.56820000000000004</v>
      </c>
    </row>
    <row r="95" spans="1:6" x14ac:dyDescent="0.15">
      <c r="A95" s="2">
        <v>777</v>
      </c>
      <c r="B95" t="str">
        <f>VLOOKUP(A95,英雄名称!A:B,2,FALSE)</f>
        <v>封魔剑魂</v>
      </c>
      <c r="C95" s="2">
        <v>9</v>
      </c>
      <c r="D95" s="8">
        <v>2.9399999999999999E-2</v>
      </c>
      <c r="E95" s="8">
        <v>5.5599999999999997E-2</v>
      </c>
      <c r="F95" s="8">
        <v>0.44440000000000002</v>
      </c>
    </row>
    <row r="96" spans="1:6" x14ac:dyDescent="0.15">
      <c r="A96" s="2">
        <v>875</v>
      </c>
      <c r="B96" t="str">
        <f>VLOOKUP(A96,英雄名称!A:B,2,FALSE)</f>
        <v>腕豪</v>
      </c>
      <c r="C96" s="2">
        <v>44</v>
      </c>
      <c r="D96" s="8">
        <v>0.12429999999999999</v>
      </c>
      <c r="E96" s="8">
        <v>0.10730000000000001</v>
      </c>
      <c r="F96" s="8">
        <v>0.52270000000000005</v>
      </c>
    </row>
    <row r="97" spans="1:6" x14ac:dyDescent="0.15">
      <c r="A97" s="2">
        <v>876</v>
      </c>
      <c r="B97" t="str">
        <f>VLOOKUP(A97,英雄名称!A:B,2,FALSE)</f>
        <v>含羞蓓蕾</v>
      </c>
      <c r="C97" s="2">
        <v>100</v>
      </c>
      <c r="D97" s="8">
        <v>0.28249999999999997</v>
      </c>
      <c r="E97" s="8">
        <v>0.2712</v>
      </c>
      <c r="F97" s="8">
        <v>0.51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0667-A5F1-4115-A053-82D8EAA0D45F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3FBF-6BC5-446A-8BB7-DD796B3594BC}">
  <dimension ref="A1:AU42"/>
  <sheetViews>
    <sheetView tabSelected="1" workbookViewId="0">
      <selection activeCell="AY30" sqref="AY30"/>
    </sheetView>
  </sheetViews>
  <sheetFormatPr defaultColWidth="3.625" defaultRowHeight="13.5" x14ac:dyDescent="0.15"/>
  <cols>
    <col min="8" max="8" width="4.5" bestFit="1" customWidth="1"/>
    <col min="9" max="9" width="3.625" customWidth="1"/>
    <col min="14" max="14" width="4.5" bestFit="1" customWidth="1"/>
    <col min="31" max="31" width="4.5" bestFit="1" customWidth="1"/>
    <col min="42" max="42" width="4.25" bestFit="1" customWidth="1"/>
    <col min="45" max="45" width="4.25" bestFit="1" customWidth="1"/>
  </cols>
  <sheetData>
    <row r="1" spans="1:47" x14ac:dyDescent="0.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</row>
    <row r="2" spans="1:47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47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7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38">
        <f ca="1">NOW()</f>
        <v>44353.876044907411</v>
      </c>
      <c r="AR4" s="38"/>
      <c r="AS4" s="38"/>
      <c r="AT4" s="38"/>
      <c r="AU4" s="10"/>
    </row>
    <row r="5" spans="1:47" x14ac:dyDescent="0.15">
      <c r="A5" s="9"/>
      <c r="B5" s="14" t="s">
        <v>337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14" t="s">
        <v>329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9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9"/>
    </row>
    <row r="7" spans="1:47" x14ac:dyDescent="0.15">
      <c r="A7" s="9"/>
      <c r="B7" s="10"/>
      <c r="C7" s="15" t="s">
        <v>331</v>
      </c>
      <c r="D7" s="10"/>
      <c r="E7" s="16" t="s">
        <v>342</v>
      </c>
      <c r="F7" s="16"/>
      <c r="G7" s="10"/>
      <c r="H7" s="16" t="s">
        <v>333</v>
      </c>
      <c r="I7" s="16"/>
      <c r="J7" s="16"/>
      <c r="K7" s="39" t="s">
        <v>343</v>
      </c>
      <c r="L7" s="39"/>
      <c r="M7" s="39"/>
      <c r="N7" s="39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10"/>
      <c r="AJ7" s="15" t="s">
        <v>331</v>
      </c>
      <c r="AK7" s="10"/>
      <c r="AL7" s="10"/>
      <c r="AM7" s="16" t="s">
        <v>332</v>
      </c>
      <c r="AN7" s="10"/>
      <c r="AO7" s="16" t="s">
        <v>1</v>
      </c>
      <c r="AP7" s="16"/>
      <c r="AQ7" s="10"/>
      <c r="AR7" s="16" t="s">
        <v>334</v>
      </c>
      <c r="AS7" s="16"/>
      <c r="AT7" s="10"/>
      <c r="AU7" s="9"/>
    </row>
    <row r="8" spans="1:47" x14ac:dyDescent="0.1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9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9"/>
    </row>
    <row r="9" spans="1:47" ht="15.95" customHeight="1" x14ac:dyDescent="0.25">
      <c r="A9" s="9"/>
      <c r="B9" s="10"/>
      <c r="C9" s="10"/>
      <c r="D9" s="10"/>
      <c r="E9" s="24" t="str">
        <f>英雄数据!J4</f>
        <v>虚空之女</v>
      </c>
      <c r="F9" s="24"/>
      <c r="G9" s="10"/>
      <c r="H9" s="24">
        <f>GETPIVOTDATA("求和项:出场次数",英雄数据!$J$3,"英雄名称","虚空之女")</f>
        <v>191</v>
      </c>
      <c r="I9" s="24"/>
      <c r="J9" s="10"/>
      <c r="K9" s="24">
        <f>GETPIVOTDATA("求和项:pick比率",英雄数据!$J$3,"英雄名称","虚空之女")</f>
        <v>0.53949999999999998</v>
      </c>
      <c r="L9" s="24"/>
      <c r="M9" s="10"/>
      <c r="N9" s="25">
        <f>GETPIVOTDATA("求和项:胜率",英雄数据!$J$3,"英雄名称","虚空之女")</f>
        <v>0.57589999999999997</v>
      </c>
      <c r="O9" s="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9"/>
      <c r="AI9" s="10"/>
      <c r="AJ9" s="10"/>
      <c r="AK9" s="10"/>
      <c r="AL9" s="10"/>
      <c r="AM9" s="19" t="str">
        <f>战队数据!AE4</f>
        <v>BLG</v>
      </c>
      <c r="AN9" s="10"/>
      <c r="AO9" s="10"/>
      <c r="AP9" s="19">
        <f>GETPIVOTDATA("求和项:出场次数",战队数据!$AE$3,"战队名","EDG")</f>
        <v>49</v>
      </c>
      <c r="AQ9" s="10"/>
      <c r="AR9" s="10"/>
      <c r="AS9" s="19">
        <f>GETPIVOTDATA("求和项:胜率",战队数据!$AE$3,"战队名","EDG")</f>
        <v>71</v>
      </c>
      <c r="AT9" s="10"/>
      <c r="AU9" s="9"/>
    </row>
    <row r="10" spans="1:47" ht="8.25" customHeight="1" x14ac:dyDescent="0.15">
      <c r="A10" s="9"/>
      <c r="B10" s="10"/>
      <c r="C10" s="10"/>
      <c r="D10" s="10"/>
      <c r="E10" s="10"/>
      <c r="F10" s="24"/>
      <c r="G10" s="10"/>
      <c r="H10" s="10"/>
      <c r="I10" s="10"/>
      <c r="J10" s="10"/>
      <c r="K10" s="10"/>
      <c r="L10" s="10"/>
      <c r="M10" s="10"/>
      <c r="N10" s="10"/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9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9"/>
    </row>
    <row r="11" spans="1:47" ht="18" customHeight="1" x14ac:dyDescent="0.25">
      <c r="A11" s="9"/>
      <c r="B11" s="10"/>
      <c r="C11" s="10"/>
      <c r="D11" s="10"/>
      <c r="E11" s="17" t="str">
        <f>英雄数据!J5</f>
        <v>镕铁少女</v>
      </c>
      <c r="F11" s="10"/>
      <c r="G11" s="10"/>
      <c r="H11" s="17">
        <f>GETPIVOTDATA("求和项:出场次数",英雄数据!$J$3,"英雄名称","镕铁少女")</f>
        <v>132</v>
      </c>
      <c r="I11" s="10"/>
      <c r="J11" s="10"/>
      <c r="K11" s="17">
        <f>GETPIVOTDATA("求和项:pick比率",英雄数据!$J$3,"英雄名称","镕铁少女")</f>
        <v>0.37290000000000001</v>
      </c>
      <c r="L11" s="16"/>
      <c r="M11" s="10"/>
      <c r="N11" s="26">
        <f>GETPIVOTDATA("求和项:胜率",英雄数据!$J$3,"英雄名称","镕铁少女")</f>
        <v>0.56820000000000004</v>
      </c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9"/>
      <c r="AI11" s="10"/>
      <c r="AJ11" s="10"/>
      <c r="AK11" s="10"/>
      <c r="AL11" s="10"/>
      <c r="AM11" s="20" t="str">
        <f>战队数据!AE5</f>
        <v>EDG</v>
      </c>
      <c r="AN11" s="10"/>
      <c r="AO11" s="10"/>
      <c r="AP11" s="20">
        <f>GETPIVOTDATA("求和项:出场次数",战队数据!$AE$3,"战队名","RNG")</f>
        <v>54</v>
      </c>
      <c r="AQ11" s="10"/>
      <c r="AR11" s="10"/>
      <c r="AS11" s="20">
        <f>GETPIVOTDATA("求和项:胜率",战队数据!$AE$3,"战队名","RNG")</f>
        <v>70</v>
      </c>
      <c r="AT11" s="10"/>
      <c r="AU11" s="9"/>
    </row>
    <row r="12" spans="1:47" ht="7.5" customHeight="1" x14ac:dyDescent="0.1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9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9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9"/>
    </row>
    <row r="13" spans="1:47" ht="15.75" customHeight="1" x14ac:dyDescent="0.25">
      <c r="A13" s="9"/>
      <c r="B13" s="10"/>
      <c r="C13" s="10"/>
      <c r="D13" s="10"/>
      <c r="E13" s="18" t="str">
        <f>英雄数据!J6</f>
        <v>酒桶</v>
      </c>
      <c r="F13" s="10"/>
      <c r="G13" s="10"/>
      <c r="H13" s="18">
        <f>GETPIVOTDATA("求和项:出场次数",英雄数据!$J$3,"英雄名称","酒桶")</f>
        <v>116</v>
      </c>
      <c r="I13" s="10"/>
      <c r="J13" s="10"/>
      <c r="K13" s="18">
        <f>GETPIVOTDATA("求和项:pick比率",英雄数据!$J$3,"英雄名称","酒桶")</f>
        <v>0.32769999999999999</v>
      </c>
      <c r="L13" s="10"/>
      <c r="M13" s="10"/>
      <c r="N13" s="27">
        <f>GETPIVOTDATA("求和项:胜率",英雄数据!$J$3,"英雄名称","酒桶")</f>
        <v>0.56030000000000002</v>
      </c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9"/>
      <c r="AI13" s="10"/>
      <c r="AJ13" s="10"/>
      <c r="AK13" s="10"/>
      <c r="AL13" s="10"/>
      <c r="AM13" s="21" t="str">
        <f>战队数据!AE6</f>
        <v>ES</v>
      </c>
      <c r="AN13" s="10"/>
      <c r="AO13" s="10"/>
      <c r="AP13" s="21">
        <f>GETPIVOTDATA("求和项:出场次数",战队数据!$AE$3,"战队名","FPX")</f>
        <v>55</v>
      </c>
      <c r="AQ13" s="10"/>
      <c r="AR13" s="10"/>
      <c r="AS13" s="21">
        <f>GETPIVOTDATA("求和项:胜率",战队数据!$AE$3,"战队名","FPX")</f>
        <v>67</v>
      </c>
      <c r="AT13" s="10"/>
      <c r="AU13" s="9"/>
    </row>
    <row r="14" spans="1:47" ht="9.75" customHeight="1" x14ac:dyDescent="0.1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9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9"/>
    </row>
    <row r="15" spans="1:47" ht="16.5" customHeight="1" x14ac:dyDescent="0.25">
      <c r="A15" s="9"/>
      <c r="B15" s="10"/>
      <c r="C15" s="10"/>
      <c r="D15" s="10"/>
      <c r="E15" s="28" t="str">
        <f>英雄数据!J7</f>
        <v>发条魔灵</v>
      </c>
      <c r="F15" s="10"/>
      <c r="G15" s="10"/>
      <c r="H15" s="28">
        <f>GETPIVOTDATA("求和项:出场次数",英雄数据!$J$3,"英雄名称","发条魔灵")</f>
        <v>136</v>
      </c>
      <c r="I15" s="10"/>
      <c r="J15" s="10"/>
      <c r="K15" s="28">
        <f>GETPIVOTDATA("求和项:pick比率",英雄数据!$J$3,"英雄名称","发条魔灵")</f>
        <v>0.38419999999999999</v>
      </c>
      <c r="L15" s="10"/>
      <c r="M15" s="10"/>
      <c r="N15" s="31">
        <f>GETPIVOTDATA("求和项:胜率",英雄数据!$J$3,"英雄名称","发条魔灵")</f>
        <v>0.53680000000000005</v>
      </c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9"/>
      <c r="AI15" s="10"/>
      <c r="AJ15" s="10"/>
      <c r="AK15" s="10"/>
      <c r="AL15" s="10"/>
      <c r="AM15" s="22" t="str">
        <f>战队数据!AE7</f>
        <v>FPX</v>
      </c>
      <c r="AN15" s="10"/>
      <c r="AO15" s="10"/>
      <c r="AP15" s="22">
        <f>GETPIVOTDATA("求和项:出场次数",战队数据!$AE$3,"战队名","JDG")</f>
        <v>37</v>
      </c>
      <c r="AQ15" s="10"/>
      <c r="AR15" s="10"/>
      <c r="AS15" s="22">
        <f>GETPIVOTDATA("求和项:胜率",战队数据!$AE$3,"战队名","JDG")</f>
        <v>67</v>
      </c>
      <c r="AT15" s="10"/>
      <c r="AU15" s="9"/>
    </row>
    <row r="16" spans="1:47" ht="11.25" customHeight="1" x14ac:dyDescent="0.1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8"/>
      <c r="O16" s="9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9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9"/>
    </row>
    <row r="17" spans="1:47" ht="15.75" customHeight="1" x14ac:dyDescent="0.25">
      <c r="A17" s="9"/>
      <c r="B17" s="29"/>
      <c r="C17" s="10"/>
      <c r="D17" s="10"/>
      <c r="E17" s="30" t="str">
        <f>英雄数据!J8</f>
        <v>迷失之牙</v>
      </c>
      <c r="F17" s="10"/>
      <c r="G17" s="10"/>
      <c r="H17" s="30">
        <f>GETPIVOTDATA("求和项:出场次数",英雄数据!$J$3,"英雄名称","迷失之牙")</f>
        <v>141</v>
      </c>
      <c r="I17" s="10"/>
      <c r="J17" s="10"/>
      <c r="K17" s="30">
        <f>GETPIVOTDATA("求和项:pick比率",英雄数据!$J$3,"英雄名称","迷失之牙")</f>
        <v>0.39829999999999999</v>
      </c>
      <c r="L17" s="10"/>
      <c r="M17" s="10"/>
      <c r="N17" s="32">
        <f>GETPIVOTDATA("求和项:胜率",英雄数据!$J$3,"英雄名称","迷失之牙")</f>
        <v>0.53190000000000004</v>
      </c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9"/>
      <c r="AI17" s="10"/>
      <c r="AJ17" s="10"/>
      <c r="AK17" s="10"/>
      <c r="AL17" s="10"/>
      <c r="AM17" s="22" t="str">
        <f>战队数据!AE8</f>
        <v>IG</v>
      </c>
      <c r="AN17" s="10"/>
      <c r="AO17" s="10"/>
      <c r="AP17" s="22">
        <f>GETPIVOTDATA("求和项:出场次数",战队数据!$AE$3,"战队名","SN")</f>
        <v>43</v>
      </c>
      <c r="AQ17" s="10"/>
      <c r="AR17" s="10"/>
      <c r="AS17" s="22">
        <f>GETPIVOTDATA("求和项:胜率",战队数据!$AE$3,"战队名","SN")</f>
        <v>65</v>
      </c>
      <c r="AT17" s="10"/>
      <c r="AU17" s="9"/>
    </row>
    <row r="18" spans="1:47" ht="9.75" customHeight="1" x14ac:dyDescent="0.1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9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9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9"/>
    </row>
    <row r="19" spans="1:47" ht="17.25" customHeight="1" x14ac:dyDescent="0.25">
      <c r="A19" s="9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9"/>
      <c r="AI19" s="10"/>
      <c r="AJ19" s="10"/>
      <c r="AK19" s="10"/>
      <c r="AL19" s="10"/>
      <c r="AM19" s="22" t="str">
        <f>战队数据!AE9</f>
        <v>JDG</v>
      </c>
      <c r="AN19" s="10"/>
      <c r="AO19" s="10"/>
      <c r="AP19" s="22">
        <f>GETPIVOTDATA("求和项:出场次数",战队数据!$AE$3,"战队名","TES")</f>
        <v>47</v>
      </c>
      <c r="AQ19" s="10"/>
      <c r="AR19" s="10"/>
      <c r="AS19" s="22">
        <f>GETPIVOTDATA("求和项:胜率",战队数据!$AE$3,"战队名","TES")</f>
        <v>63</v>
      </c>
      <c r="AT19" s="10"/>
      <c r="AU19" s="9"/>
    </row>
    <row r="20" spans="1:47" x14ac:dyDescent="0.1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9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9"/>
    </row>
    <row r="21" spans="1:47" x14ac:dyDescent="0.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9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9"/>
      <c r="AI22" s="14" t="s">
        <v>336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9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9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9"/>
    </row>
    <row r="24" spans="1:47" x14ac:dyDescent="0.1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9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9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9"/>
    </row>
    <row r="25" spans="1:47" x14ac:dyDescent="0.1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9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9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9"/>
    </row>
    <row r="26" spans="1:47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9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9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9"/>
    </row>
    <row r="27" spans="1:47" x14ac:dyDescent="0.1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9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9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9"/>
    </row>
    <row r="28" spans="1:47" x14ac:dyDescent="0.1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9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9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9"/>
    </row>
    <row r="29" spans="1:47" x14ac:dyDescent="0.1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3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9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9"/>
    </row>
    <row r="30" spans="1:47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9"/>
    </row>
    <row r="31" spans="1:47" x14ac:dyDescent="0.1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9"/>
      <c r="P31" s="33" t="s">
        <v>344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9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9"/>
    </row>
    <row r="32" spans="1:47" x14ac:dyDescent="0.1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9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9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9"/>
    </row>
    <row r="33" spans="1:47" x14ac:dyDescent="0.1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9"/>
      <c r="P33" s="10"/>
      <c r="Q33" s="34" t="s">
        <v>345</v>
      </c>
      <c r="R33" s="10"/>
      <c r="S33" s="10"/>
      <c r="T33" s="10"/>
      <c r="U33" s="10"/>
      <c r="V33" s="10"/>
      <c r="W33" s="10"/>
      <c r="X33" s="34" t="str">
        <f>队员数据!X5</f>
        <v>RNGWei</v>
      </c>
      <c r="Y33" s="10"/>
      <c r="Z33" s="10"/>
      <c r="AA33" s="10"/>
      <c r="AB33" s="10"/>
      <c r="AC33" s="10"/>
      <c r="AD33" s="10"/>
      <c r="AE33" s="34">
        <f>队员数据!X4</f>
        <v>12</v>
      </c>
      <c r="AF33" s="10"/>
      <c r="AG33" s="10"/>
      <c r="AH33" s="9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9"/>
    </row>
    <row r="34" spans="1:47" x14ac:dyDescent="0.1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9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9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9"/>
    </row>
    <row r="35" spans="1:47" x14ac:dyDescent="0.1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9"/>
      <c r="P35" s="10"/>
      <c r="Q35" s="35" t="s">
        <v>347</v>
      </c>
      <c r="R35" s="10"/>
      <c r="S35" s="10"/>
      <c r="T35" s="10"/>
      <c r="U35" s="10"/>
      <c r="V35" s="10"/>
      <c r="W35" s="10"/>
      <c r="X35" s="35" t="str">
        <f>队员数据!R5</f>
        <v>RNGGALA</v>
      </c>
      <c r="Y35" s="10"/>
      <c r="Z35" s="10"/>
      <c r="AA35" s="10"/>
      <c r="AB35" s="10"/>
      <c r="AC35" s="10"/>
      <c r="AD35" s="10"/>
      <c r="AE35" s="35">
        <f>队员数据!R4</f>
        <v>302</v>
      </c>
      <c r="AF35" s="10"/>
      <c r="AG35" s="10"/>
      <c r="AH35" s="9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9"/>
    </row>
    <row r="36" spans="1:47" x14ac:dyDescent="0.1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9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9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9"/>
    </row>
    <row r="37" spans="1:47" x14ac:dyDescent="0.1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"/>
      <c r="P37" s="10"/>
      <c r="Q37" s="36" t="s">
        <v>348</v>
      </c>
      <c r="R37" s="10"/>
      <c r="S37" s="10"/>
      <c r="T37" s="10"/>
      <c r="U37" s="10"/>
      <c r="V37" s="10"/>
      <c r="W37" s="10"/>
      <c r="X37" s="36" t="str">
        <f>队员数据!S5</f>
        <v>RNGMing</v>
      </c>
      <c r="Y37" s="10"/>
      <c r="Z37" s="10"/>
      <c r="AA37" s="10"/>
      <c r="AB37" s="10"/>
      <c r="AC37" s="10"/>
      <c r="AD37" s="10"/>
      <c r="AE37" s="36">
        <f>队员数据!S4</f>
        <v>559</v>
      </c>
      <c r="AF37" s="10"/>
      <c r="AG37" s="10"/>
      <c r="AH37" s="9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9"/>
    </row>
    <row r="38" spans="1:47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9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9"/>
    </row>
    <row r="39" spans="1:47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"/>
      <c r="P39" s="10"/>
      <c r="Q39" s="37" t="s">
        <v>349</v>
      </c>
      <c r="R39" s="10"/>
      <c r="S39" s="10"/>
      <c r="T39" s="10"/>
      <c r="U39" s="10"/>
      <c r="V39" s="10"/>
      <c r="W39" s="10"/>
      <c r="X39" s="37" t="str">
        <f>队员数据!T5</f>
        <v>OMGBright</v>
      </c>
      <c r="Y39" s="10"/>
      <c r="Z39" s="10"/>
      <c r="AA39" s="10"/>
      <c r="AB39" s="10"/>
      <c r="AC39" s="10"/>
      <c r="AD39" s="10"/>
      <c r="AE39" s="37">
        <f>队员数据!T4</f>
        <v>5</v>
      </c>
      <c r="AF39" s="10"/>
      <c r="AG39" s="10"/>
      <c r="AH39" s="9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9"/>
    </row>
    <row r="40" spans="1:47" ht="7.5" customHeight="1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9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9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9"/>
    </row>
    <row r="41" spans="1:47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9"/>
      <c r="P41" s="10"/>
      <c r="Q41" s="24" t="s">
        <v>350</v>
      </c>
      <c r="R41" s="10"/>
      <c r="S41" s="10"/>
      <c r="T41" s="10"/>
      <c r="U41" s="10"/>
      <c r="V41" s="10"/>
      <c r="W41" s="10"/>
      <c r="X41" s="24" t="str">
        <f>队员数据!U5</f>
        <v>SNhuanfeng</v>
      </c>
      <c r="Y41" s="10"/>
      <c r="Z41" s="10"/>
      <c r="AA41" s="10"/>
      <c r="AB41" s="10"/>
      <c r="AC41" s="10"/>
      <c r="AD41" s="10"/>
      <c r="AE41" s="24">
        <f>队员数据!U4</f>
        <v>8.1428999999999991</v>
      </c>
      <c r="AF41" s="10"/>
      <c r="AG41" s="10"/>
      <c r="AH41" s="9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9"/>
    </row>
    <row r="42" spans="1:47" x14ac:dyDescent="0.1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</sheetData>
  <mergeCells count="2">
    <mergeCell ref="AQ4:AT4"/>
    <mergeCell ref="K7:N7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战队数据</vt:lpstr>
      <vt:lpstr>队员数据</vt:lpstr>
      <vt:lpstr>英雄名称</vt:lpstr>
      <vt:lpstr>英雄数据</vt:lpstr>
      <vt:lpstr>Sheet2</vt:lpstr>
      <vt:lpstr>数据看板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2021-06-05T09:58:54Z</dcterms:created>
  <dcterms:modified xsi:type="dcterms:W3CDTF">2021-06-06T13:01:35Z</dcterms:modified>
</cp:coreProperties>
</file>