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23.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trlProps/ctrlProp22.xml" ContentType="application/vnd.ms-excel.controlproperties+xml"/>
  <Override PartName="/xl/ctrlProps/ctrlProp21.xml" ContentType="application/vnd.ms-excel.controlproperties+xml"/>
  <Override PartName="/xl/ctrlProps/ctrlProp12.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47.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defaultThemeVersion="124226"/>
  <mc:AlternateContent xmlns:mc="http://schemas.openxmlformats.org/markup-compatibility/2006">
    <mc:Choice Requires="x15">
      <x15ac:absPath xmlns:x15ac="http://schemas.microsoft.com/office/spreadsheetml/2010/11/ac" url="C:\Users\Steve\Documents\Excel Experts\Crest\CSIR\Done\"/>
    </mc:Choice>
  </mc:AlternateContent>
  <xr:revisionPtr revIDLastSave="0" documentId="13_ncr:1_{9EF7EAD7-29BC-4500-AF1D-84DEB1AD6D83}" xr6:coauthVersionLast="47" xr6:coauthVersionMax="47" xr10:uidLastSave="{00000000-0000-0000-0000-000000000000}"/>
  <bookViews>
    <workbookView xWindow="-120" yWindow="-120" windowWidth="29040" windowHeight="15840" tabRatio="743" xr2:uid="{00000000-000D-0000-FFFF-FFFF00000000}"/>
  </bookViews>
  <sheets>
    <sheet name="Introduction" sheetId="35" r:id="rId1"/>
    <sheet name="Guidelines" sheetId="36" r:id="rId2"/>
    <sheet name="Profile and Scope" sheetId="30" r:id="rId3"/>
    <sheet name="Configuration" sheetId="33" r:id="rId4"/>
    <sheet name="Assessment" sheetId="34" r:id="rId5"/>
    <sheet name="Results" sheetId="22" r:id="rId6"/>
    <sheet name="References" sheetId="20" state="veryHidden" r:id="rId7"/>
    <sheet name="MMAT ref" sheetId="21" state="veryHidden" r:id="rId8"/>
    <sheet name="Text Clean" sheetId="32" state="veryHidden" r:id="rId9"/>
  </sheets>
  <definedNames>
    <definedName name="_xlnm._FilterDatabase" localSheetId="4" hidden="1">Assessment!$C$1:$C$25</definedName>
    <definedName name="_xlnm._FilterDatabase" localSheetId="2" hidden="1">'Profile and Scope'!$C$1:$C$39</definedName>
    <definedName name="Assessment_Ref">OFFSET(Assessment!$N$5,0,0,COUNTA(Assessment!$M:$M),7)</definedName>
    <definedName name="Configuration_Ref_1">OFFSET(Configuration!$L$4,0,0,COUNTA(Configuration!$M:$M),7)</definedName>
    <definedName name="Configuration_Ref_2">OFFSET(Configuration!$M$4,0,0,COUNTA(Configuration!$M:$M),14)</definedName>
    <definedName name="MMAT_Header_Text">OFFSET('MMAT ref'!$A$3,0,0,COUNTA('MMAT ref'!$A:$A),6)</definedName>
    <definedName name="MMAT_Maturity_Level">OFFSET('MMAT ref'!$H$3,0,0,COUNTA('MMAT ref'!$H:$H)-1,6)</definedName>
    <definedName name="MMAT_Ref">OFFSET('MMAT ref'!$AB$3,0,0,COUNTA('MMAT ref'!$AB:$AB)-1,18)</definedName>
    <definedName name="MMAT_Results">OFFSET('MMAT ref'!$Q$3,0,0,COUNTA('MMAT ref'!$Q:$Q)-1,7)</definedName>
    <definedName name="MMAT_Text_Ref">OFFSET('MMAT ref'!$AG$3,0,0,COUNTA('MMAT ref'!$AG:$AG)-1,4)</definedName>
    <definedName name="MQInput" localSheetId="4">Assessment!$C$4:$Q$21</definedName>
    <definedName name="MQSectionLookup" localSheetId="4">Assessment!$E$4:$Q$21</definedName>
    <definedName name="_xlnm.Print_Area" localSheetId="4">Assessment!$E$1:$I$21</definedName>
    <definedName name="_xlnm.Print_Area" localSheetId="3">Configuration!$E$1:$H$21</definedName>
    <definedName name="_xlnm.Print_Area" localSheetId="1">Guidelines!$B$1:$P$84</definedName>
    <definedName name="_xlnm.Print_Area" localSheetId="0">Introduction!$B$1:$P$87</definedName>
    <definedName name="_xlnm.Print_Area" localSheetId="2">'Profile and Scope'!$E$1:$H$46</definedName>
    <definedName name="_xlnm.Print_Area" localSheetId="5">Results!$D$1:$T$21</definedName>
    <definedName name="profile_CREST_quals">'Profile and Scope'!$F$42</definedName>
    <definedName name="profile_date_of_assessment">'Profile and Scope'!$F$24</definedName>
    <definedName name="profile_department">'Profile and Scope'!$F$33</definedName>
    <definedName name="profile_organisation">'Profile and Scope'!$F$36</definedName>
    <definedName name="profile_other_quals">'Profile and Scope'!$F$45</definedName>
    <definedName name="profile_respondent_name">'Profile and Scope'!$F$27</definedName>
    <definedName name="profile_role_or_position">'Profile and Scope'!$F$30</definedName>
    <definedName name="profile_type_of_assessment">'Profile and Scope'!$J$39</definedName>
    <definedName name="QCount">Assessment!$K$3</definedName>
    <definedName name="QCountSelected">Assessment!$L$3</definedName>
    <definedName name="response_frames">References!$B$4:$B$11</definedName>
    <definedName name="scope_area_of_assessment">'Profile and Scope'!$F$5</definedName>
    <definedName name="scope_business_unit">'Profile and Scope'!$F$8</definedName>
    <definedName name="scope_key_components">'Profile and Scope'!$F$20</definedName>
    <definedName name="scope_organisation">'Profile and Scope'!$F$11</definedName>
    <definedName name="scope_sector">'Profile and Scope'!$J$14</definedName>
    <definedName name="scope_size">'Profile and Scope'!$J$17</definedName>
    <definedName name="secrating" localSheetId="4">Assessment!$Q$1</definedName>
    <definedName name="sector_responses">References!$D$4:$D$29</definedName>
    <definedName name="size_responses">References!$F$4:$F$8</definedName>
    <definedName name="stuff">References!$H$4:$P$6</definedName>
    <definedName name="target_response_frame">References!$R$4:$R$9</definedName>
    <definedName name="target_scores">References!$H$4:$P$6</definedName>
    <definedName name="Tool_Name">Introduction!$D$2</definedName>
    <definedName name="weighting_responses">References!$T$4:$T$6</definedName>
    <definedName name="weighting_stuff">References!$V$4:$X$6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5" i="34" l="1"/>
  <c r="Q10" i="34"/>
  <c r="Q4" i="34"/>
  <c r="X3" i="32"/>
  <c r="X4" i="32"/>
  <c r="X5" i="32"/>
  <c r="X6" i="32"/>
  <c r="X7" i="32"/>
  <c r="X8" i="32"/>
  <c r="X9" i="32"/>
  <c r="X10" i="32"/>
  <c r="X11" i="32"/>
  <c r="X12" i="32"/>
  <c r="X13" i="32"/>
  <c r="X14" i="32"/>
  <c r="X15" i="32"/>
  <c r="X16" i="32"/>
  <c r="X17" i="32"/>
  <c r="X18" i="32"/>
  <c r="X19" i="32"/>
  <c r="X20" i="32"/>
  <c r="X21" i="32"/>
  <c r="X22" i="32"/>
  <c r="X23" i="32"/>
  <c r="X24" i="32"/>
  <c r="X25" i="32"/>
  <c r="X26" i="32"/>
  <c r="X27" i="32"/>
  <c r="X28" i="32"/>
  <c r="X29" i="32"/>
  <c r="X30" i="32"/>
  <c r="X31" i="32"/>
  <c r="X32" i="32"/>
  <c r="X33" i="32"/>
  <c r="X34" i="32"/>
  <c r="X35" i="32"/>
  <c r="X36" i="32"/>
  <c r="X37" i="32"/>
  <c r="X38" i="32"/>
  <c r="X39" i="32"/>
  <c r="X40" i="32"/>
  <c r="X41" i="32"/>
  <c r="X42" i="32"/>
  <c r="X43" i="32"/>
  <c r="X44" i="32"/>
  <c r="X45" i="32"/>
  <c r="X46" i="32"/>
  <c r="X47" i="32"/>
  <c r="X48" i="32"/>
  <c r="X49" i="32"/>
  <c r="X50" i="32"/>
  <c r="X51" i="32"/>
  <c r="X52" i="32"/>
  <c r="X53" i="32"/>
  <c r="X54" i="32"/>
  <c r="X55" i="32"/>
  <c r="X56" i="32"/>
  <c r="X57" i="32"/>
  <c r="X58" i="32"/>
  <c r="X59" i="32"/>
  <c r="X60" i="32"/>
  <c r="X61" i="32"/>
  <c r="X2" i="32"/>
  <c r="E1" i="30" l="1"/>
  <c r="D2" i="36"/>
  <c r="H21" i="34"/>
  <c r="H20" i="34"/>
  <c r="H19" i="34"/>
  <c r="H18" i="34"/>
  <c r="H17" i="34"/>
  <c r="H16" i="34"/>
  <c r="H14" i="34"/>
  <c r="H13" i="34"/>
  <c r="H12" i="34"/>
  <c r="H11" i="34"/>
  <c r="H9" i="34"/>
  <c r="H8" i="34"/>
  <c r="H7" i="34"/>
  <c r="H6" i="34"/>
  <c r="H5" i="34"/>
  <c r="C21" i="22"/>
  <c r="D21" i="22" s="1"/>
  <c r="C20" i="22"/>
  <c r="D20" i="22" s="1"/>
  <c r="C19" i="22"/>
  <c r="D19" i="22" s="1"/>
  <c r="C18" i="22"/>
  <c r="D18" i="22" s="1"/>
  <c r="C17" i="22"/>
  <c r="D17" i="22" s="1"/>
  <c r="C16" i="22"/>
  <c r="D16" i="22" s="1"/>
  <c r="C15" i="22"/>
  <c r="D15" i="22" s="1"/>
  <c r="C14" i="22"/>
  <c r="D14" i="22" s="1"/>
  <c r="C13" i="22"/>
  <c r="D13" i="22" s="1"/>
  <c r="C12" i="22"/>
  <c r="D12" i="22" s="1"/>
  <c r="C11" i="22"/>
  <c r="D11" i="22" s="1"/>
  <c r="C10" i="22"/>
  <c r="D10" i="22" s="1"/>
  <c r="C9" i="22"/>
  <c r="D9" i="22" s="1"/>
  <c r="C8" i="22"/>
  <c r="D8" i="22" s="1"/>
  <c r="C7" i="22"/>
  <c r="D7" i="22" s="1"/>
  <c r="C6" i="22"/>
  <c r="D6" i="22" s="1"/>
  <c r="C5" i="22"/>
  <c r="D5" i="22" s="1"/>
  <c r="C4" i="22"/>
  <c r="D4" i="22" s="1"/>
  <c r="AA18" i="22"/>
  <c r="AA17" i="22"/>
  <c r="AA16" i="22"/>
  <c r="AA15" i="22"/>
  <c r="AA14" i="22"/>
  <c r="AA13" i="22"/>
  <c r="AA12" i="22"/>
  <c r="AA11" i="22"/>
  <c r="AA10" i="22"/>
  <c r="AA9" i="22"/>
  <c r="AA8" i="22"/>
  <c r="AA7" i="22"/>
  <c r="AA6" i="22"/>
  <c r="AA5" i="22"/>
  <c r="AA4" i="22"/>
  <c r="C3" i="22"/>
  <c r="G17" i="34" l="1"/>
  <c r="G18" i="34"/>
  <c r="G19" i="34"/>
  <c r="G20" i="34"/>
  <c r="G21" i="34"/>
  <c r="G16" i="34"/>
  <c r="G12" i="34"/>
  <c r="G13" i="34"/>
  <c r="G14" i="34"/>
  <c r="G11" i="34"/>
  <c r="G6" i="34"/>
  <c r="G7" i="34"/>
  <c r="G8" i="34"/>
  <c r="G9" i="34"/>
  <c r="G5" i="34"/>
  <c r="S21" i="34" l="1"/>
  <c r="S20" i="34"/>
  <c r="S19" i="34"/>
  <c r="S18" i="34"/>
  <c r="S17" i="34"/>
  <c r="S16" i="34"/>
  <c r="S14" i="34"/>
  <c r="S13" i="34"/>
  <c r="S12" i="34"/>
  <c r="S11" i="34"/>
  <c r="S9" i="34"/>
  <c r="S8" i="34"/>
  <c r="S7" i="34"/>
  <c r="S6" i="34"/>
  <c r="S5" i="34"/>
  <c r="AF21" i="34" l="1"/>
  <c r="T21" i="34"/>
  <c r="C21" i="34"/>
  <c r="L21" i="34" s="1"/>
  <c r="AF20" i="34"/>
  <c r="T20" i="34"/>
  <c r="C20" i="34"/>
  <c r="L20" i="34" s="1"/>
  <c r="AF19" i="34"/>
  <c r="T19" i="34"/>
  <c r="C19" i="34"/>
  <c r="L19" i="34" s="1"/>
  <c r="AF18" i="34"/>
  <c r="T18" i="34"/>
  <c r="C18" i="34"/>
  <c r="L18" i="34" s="1"/>
  <c r="AF17" i="34"/>
  <c r="T17" i="34"/>
  <c r="C17" i="34"/>
  <c r="L17" i="34" s="1"/>
  <c r="AF16" i="34"/>
  <c r="T16" i="34"/>
  <c r="C16" i="34"/>
  <c r="L16" i="34" s="1"/>
  <c r="AF15" i="34"/>
  <c r="T15" i="34"/>
  <c r="AG15" i="34"/>
  <c r="L15" i="34"/>
  <c r="B15" i="34"/>
  <c r="AF14" i="34"/>
  <c r="T14" i="34"/>
  <c r="C14" i="34"/>
  <c r="L14" i="34" s="1"/>
  <c r="AF13" i="34"/>
  <c r="T13" i="34"/>
  <c r="C13" i="34"/>
  <c r="L13" i="34" s="1"/>
  <c r="AF12" i="34"/>
  <c r="T12" i="34"/>
  <c r="C12" i="34"/>
  <c r="L12" i="34" s="1"/>
  <c r="AF11" i="34"/>
  <c r="T11" i="34"/>
  <c r="C11" i="34"/>
  <c r="L11" i="34" s="1"/>
  <c r="AF10" i="34"/>
  <c r="T10" i="34"/>
  <c r="AG10" i="34"/>
  <c r="L10" i="34"/>
  <c r="B10" i="34"/>
  <c r="AF9" i="34"/>
  <c r="T9" i="34"/>
  <c r="C9" i="34"/>
  <c r="AF8" i="34"/>
  <c r="T8" i="34"/>
  <c r="C8" i="34"/>
  <c r="L8" i="34" s="1"/>
  <c r="AF7" i="34"/>
  <c r="T7" i="34"/>
  <c r="C7" i="34"/>
  <c r="AF6" i="34"/>
  <c r="T6" i="34"/>
  <c r="C6" i="34"/>
  <c r="L6" i="34" s="1"/>
  <c r="AF5" i="34"/>
  <c r="T5" i="34"/>
  <c r="C5" i="34"/>
  <c r="AF4" i="34"/>
  <c r="T4" i="34"/>
  <c r="L4" i="34"/>
  <c r="B4" i="34"/>
  <c r="B3" i="34"/>
  <c r="K5" i="34" s="1"/>
  <c r="AF21" i="33"/>
  <c r="Z21" i="33"/>
  <c r="C21" i="33"/>
  <c r="AF20" i="33"/>
  <c r="Z20" i="33"/>
  <c r="C20" i="33"/>
  <c r="AF19" i="33"/>
  <c r="Z19" i="33"/>
  <c r="C19" i="33"/>
  <c r="AF18" i="33"/>
  <c r="Z18" i="33"/>
  <c r="C18" i="33"/>
  <c r="AF17" i="33"/>
  <c r="Z17" i="33"/>
  <c r="C17" i="33"/>
  <c r="AF16" i="33"/>
  <c r="Z16" i="33"/>
  <c r="C16" i="33"/>
  <c r="AF15" i="33"/>
  <c r="B15" i="33"/>
  <c r="AF14" i="33"/>
  <c r="Z14" i="33"/>
  <c r="C14" i="33"/>
  <c r="AF13" i="33"/>
  <c r="Z13" i="33"/>
  <c r="C13" i="33"/>
  <c r="AF12" i="33"/>
  <c r="Z12" i="33"/>
  <c r="C12" i="33"/>
  <c r="AF11" i="33"/>
  <c r="Z11" i="33"/>
  <c r="C11" i="33"/>
  <c r="AF10" i="33"/>
  <c r="B10" i="33"/>
  <c r="AF9" i="33"/>
  <c r="Z9" i="33"/>
  <c r="C9" i="33"/>
  <c r="AF8" i="33"/>
  <c r="Z8" i="33"/>
  <c r="C8" i="33"/>
  <c r="AF7" i="33"/>
  <c r="Z7" i="33"/>
  <c r="C7" i="33"/>
  <c r="AF6" i="33"/>
  <c r="Z6" i="33"/>
  <c r="C6" i="33"/>
  <c r="AF5" i="33"/>
  <c r="Z5" i="33"/>
  <c r="C5" i="33"/>
  <c r="A5" i="33" s="1"/>
  <c r="AF4" i="33"/>
  <c r="B4" i="33"/>
  <c r="L5" i="34" l="1"/>
  <c r="L7" i="34"/>
  <c r="L9" i="34"/>
  <c r="AG4" i="34"/>
  <c r="K3" i="34"/>
  <c r="L3" i="34" s="1"/>
  <c r="A5" i="34"/>
  <c r="A6" i="34" s="1"/>
  <c r="B6" i="34" s="1"/>
  <c r="N6" i="34" s="1"/>
  <c r="A6" i="33"/>
  <c r="A7" i="33" s="1"/>
  <c r="B5" i="33"/>
  <c r="L5" i="33" s="1"/>
  <c r="B5" i="34" l="1"/>
  <c r="N5" i="34" s="1"/>
  <c r="F2" i="34"/>
  <c r="E2" i="34"/>
  <c r="A7" i="34"/>
  <c r="A8" i="33"/>
  <c r="B7" i="33"/>
  <c r="L7" i="33" s="1"/>
  <c r="B6" i="33"/>
  <c r="L6" i="33" s="1"/>
  <c r="S4" i="21" l="1"/>
  <c r="S3" i="21"/>
  <c r="A8" i="34"/>
  <c r="B7" i="34"/>
  <c r="N7" i="34" s="1"/>
  <c r="B8" i="33"/>
  <c r="L8" i="33" s="1"/>
  <c r="A9" i="33"/>
  <c r="S5" i="21" l="1"/>
  <c r="B8" i="34"/>
  <c r="N8" i="34" s="1"/>
  <c r="A9" i="34"/>
  <c r="A10" i="33"/>
  <c r="A11" i="33" s="1"/>
  <c r="B9" i="33"/>
  <c r="L9" i="33" s="1"/>
  <c r="S6" i="21" l="1"/>
  <c r="A10" i="34"/>
  <c r="A11" i="34" s="1"/>
  <c r="B9" i="34"/>
  <c r="N9" i="34" s="1"/>
  <c r="A12" i="33"/>
  <c r="B11" i="33"/>
  <c r="L11" i="33" s="1"/>
  <c r="S7" i="21" l="1"/>
  <c r="A12" i="34"/>
  <c r="B11" i="34"/>
  <c r="N11" i="34" s="1"/>
  <c r="B12" i="33"/>
  <c r="L12" i="33" s="1"/>
  <c r="A13" i="33"/>
  <c r="S8" i="21" l="1"/>
  <c r="B12" i="34"/>
  <c r="N12" i="34" s="1"/>
  <c r="A13" i="34"/>
  <c r="B13" i="33"/>
  <c r="L13" i="33" s="1"/>
  <c r="A14" i="33"/>
  <c r="A14" i="34" l="1"/>
  <c r="B13" i="34"/>
  <c r="N13" i="34" s="1"/>
  <c r="A15" i="33"/>
  <c r="A16" i="33" s="1"/>
  <c r="B14" i="33"/>
  <c r="L14" i="33" s="1"/>
  <c r="B14" i="34" l="1"/>
  <c r="N14" i="34" s="1"/>
  <c r="A15" i="34"/>
  <c r="A16" i="34" s="1"/>
  <c r="A17" i="33"/>
  <c r="B16" i="33"/>
  <c r="L16" i="33" s="1"/>
  <c r="A17" i="34" l="1"/>
  <c r="B16" i="34"/>
  <c r="N16" i="34" s="1"/>
  <c r="B17" i="33"/>
  <c r="L17" i="33" s="1"/>
  <c r="A18" i="33"/>
  <c r="B17" i="34" l="1"/>
  <c r="N17" i="34" s="1"/>
  <c r="A18" i="34"/>
  <c r="A19" i="33"/>
  <c r="B18" i="33"/>
  <c r="L18" i="33" s="1"/>
  <c r="A19" i="34" l="1"/>
  <c r="B18" i="34"/>
  <c r="N18" i="34" s="1"/>
  <c r="A20" i="33"/>
  <c r="B19" i="33"/>
  <c r="L19" i="33" s="1"/>
  <c r="B19" i="34" l="1"/>
  <c r="N19" i="34" s="1"/>
  <c r="A20" i="34"/>
  <c r="A21" i="33"/>
  <c r="B21" i="33" s="1"/>
  <c r="L21" i="33" s="1"/>
  <c r="B20" i="33"/>
  <c r="L20" i="33" s="1"/>
  <c r="A21" i="34" l="1"/>
  <c r="B21" i="34" s="1"/>
  <c r="N21" i="34" s="1"/>
  <c r="B20" i="34"/>
  <c r="N20" i="34" s="1"/>
  <c r="S17" i="21" l="1"/>
  <c r="S14" i="21"/>
  <c r="S12" i="21"/>
  <c r="S9" i="21"/>
  <c r="S10" i="21"/>
  <c r="S11" i="21"/>
  <c r="S16" i="21"/>
  <c r="S13" i="21"/>
  <c r="S15" i="21"/>
  <c r="D1" i="22"/>
  <c r="P6" i="20"/>
  <c r="O6" i="20"/>
  <c r="H6" i="20"/>
  <c r="Q21" i="34" l="1"/>
  <c r="Q17" i="34"/>
  <c r="Q13" i="34"/>
  <c r="Q9" i="34"/>
  <c r="Q5" i="34"/>
  <c r="Q20" i="34"/>
  <c r="Q16" i="34"/>
  <c r="Q12" i="34"/>
  <c r="Q8" i="34"/>
  <c r="R6" i="21" s="1"/>
  <c r="Q19" i="34"/>
  <c r="Q11" i="34"/>
  <c r="Q7" i="34"/>
  <c r="Q18" i="34"/>
  <c r="Q14" i="34"/>
  <c r="Q6" i="34"/>
  <c r="Q8" i="33"/>
  <c r="R8" i="33" s="1"/>
  <c r="W6" i="21" s="1"/>
  <c r="Q7" i="33"/>
  <c r="R7" i="33" s="1"/>
  <c r="W5" i="21" s="1"/>
  <c r="Q6" i="33"/>
  <c r="R6" i="33" s="1"/>
  <c r="W4" i="21" s="1"/>
  <c r="Q5" i="33"/>
  <c r="R5" i="33" s="1"/>
  <c r="W3" i="21" s="1"/>
  <c r="Q14" i="33"/>
  <c r="R14" i="33" s="1"/>
  <c r="W11" i="21" s="1"/>
  <c r="Q12" i="33"/>
  <c r="R12" i="33" s="1"/>
  <c r="W9" i="21" s="1"/>
  <c r="Q21" i="33"/>
  <c r="R21" i="33" s="1"/>
  <c r="W17" i="21" s="1"/>
  <c r="Q20" i="33"/>
  <c r="R20" i="33" s="1"/>
  <c r="W16" i="21" s="1"/>
  <c r="Q19" i="33"/>
  <c r="R19" i="33" s="1"/>
  <c r="W15" i="21" s="1"/>
  <c r="Q18" i="33"/>
  <c r="R18" i="33" s="1"/>
  <c r="W14" i="21" s="1"/>
  <c r="Q17" i="33"/>
  <c r="R17" i="33" s="1"/>
  <c r="W13" i="21" s="1"/>
  <c r="Q16" i="33"/>
  <c r="R16" i="33" s="1"/>
  <c r="W12" i="21" s="1"/>
  <c r="Q9" i="33"/>
  <c r="R9" i="33" s="1"/>
  <c r="W7" i="21" s="1"/>
  <c r="Q11" i="33"/>
  <c r="R11" i="33" s="1"/>
  <c r="W8" i="21" s="1"/>
  <c r="Q13" i="33"/>
  <c r="R13" i="33" s="1"/>
  <c r="W10" i="21" s="1"/>
  <c r="AG8" i="34"/>
  <c r="AC36" i="32"/>
  <c r="AC37" i="32"/>
  <c r="AC38" i="32"/>
  <c r="AG18" i="34" l="1"/>
  <c r="R14" i="21"/>
  <c r="AG13" i="34"/>
  <c r="R10" i="21"/>
  <c r="AG19" i="34"/>
  <c r="R15" i="21"/>
  <c r="AG6" i="34"/>
  <c r="R4" i="21"/>
  <c r="AG7" i="34"/>
  <c r="R5" i="21"/>
  <c r="AG20" i="34"/>
  <c r="R16" i="21"/>
  <c r="AG12" i="34"/>
  <c r="R9" i="21"/>
  <c r="AG11" i="34"/>
  <c r="R8" i="21"/>
  <c r="AG16" i="34"/>
  <c r="R12" i="21"/>
  <c r="AG17" i="34"/>
  <c r="R13" i="21"/>
  <c r="AG21" i="34"/>
  <c r="R17" i="21"/>
  <c r="AG14" i="34"/>
  <c r="R11" i="21"/>
  <c r="AG9" i="34"/>
  <c r="R7" i="21"/>
  <c r="AG5" i="34"/>
  <c r="Q1" i="34"/>
  <c r="R3" i="21"/>
  <c r="J3" i="34"/>
  <c r="AC61" i="32"/>
  <c r="AC60" i="32"/>
  <c r="AC59" i="32"/>
  <c r="AC58" i="32"/>
  <c r="AC57" i="32"/>
  <c r="AC56" i="32"/>
  <c r="AC55" i="32"/>
  <c r="AC54" i="32"/>
  <c r="AC53" i="32"/>
  <c r="AC52" i="32"/>
  <c r="AC51" i="32"/>
  <c r="AC50" i="32"/>
  <c r="AC49" i="32"/>
  <c r="AC48" i="32"/>
  <c r="AC47" i="32"/>
  <c r="AC46" i="32"/>
  <c r="AC45" i="32"/>
  <c r="AC44" i="32"/>
  <c r="AC43" i="32"/>
  <c r="AC42" i="32"/>
  <c r="AC41" i="32"/>
  <c r="AC40" i="32"/>
  <c r="AC39" i="32"/>
  <c r="AC35" i="32"/>
  <c r="AC34" i="32"/>
  <c r="AC33" i="32"/>
  <c r="AC32" i="32"/>
  <c r="AC31" i="32"/>
  <c r="AC30" i="32"/>
  <c r="AC29" i="32"/>
  <c r="AC28" i="32"/>
  <c r="AC27" i="32"/>
  <c r="AC26" i="32"/>
  <c r="AC25" i="32"/>
  <c r="AC24" i="32"/>
  <c r="AC23" i="32"/>
  <c r="AC22" i="32"/>
  <c r="AC21" i="32"/>
  <c r="AC20" i="32"/>
  <c r="AC19" i="32"/>
  <c r="AC18" i="32"/>
  <c r="AC17" i="32"/>
  <c r="AC16" i="32"/>
  <c r="AC15" i="32"/>
  <c r="AC14" i="32"/>
  <c r="AC13" i="32"/>
  <c r="AC12" i="32"/>
  <c r="AC11" i="32"/>
  <c r="AC10" i="32"/>
  <c r="AC9" i="32"/>
  <c r="AC8" i="32"/>
  <c r="AC7" i="32"/>
  <c r="AC6" i="32"/>
  <c r="AC5" i="32"/>
  <c r="AC4" i="32"/>
  <c r="AC3" i="32"/>
  <c r="AC2" i="32"/>
  <c r="AD61" i="32"/>
  <c r="AD60" i="32"/>
  <c r="AD59" i="32"/>
  <c r="AD58" i="32"/>
  <c r="AD57" i="32"/>
  <c r="AD56" i="32"/>
  <c r="AD55" i="32"/>
  <c r="AD54" i="32"/>
  <c r="AD53" i="32"/>
  <c r="AD52" i="32"/>
  <c r="AD51" i="32"/>
  <c r="AD50" i="32"/>
  <c r="AD49" i="32"/>
  <c r="AD48" i="32"/>
  <c r="AD47" i="32"/>
  <c r="AD46" i="32"/>
  <c r="AD45" i="32"/>
  <c r="AD44" i="32"/>
  <c r="AD43" i="32"/>
  <c r="AD42" i="32"/>
  <c r="AD41" i="32"/>
  <c r="AD40" i="32"/>
  <c r="AD39" i="32"/>
  <c r="AD38" i="32"/>
  <c r="AD37" i="32"/>
  <c r="AD36" i="32"/>
  <c r="AD35" i="32"/>
  <c r="AD34" i="32"/>
  <c r="AD33" i="32"/>
  <c r="AD32" i="32"/>
  <c r="AD31" i="32"/>
  <c r="AD30" i="32"/>
  <c r="AD29" i="32"/>
  <c r="AD28" i="32"/>
  <c r="AD27" i="32"/>
  <c r="AD26" i="32"/>
  <c r="AD25" i="32"/>
  <c r="AD24" i="32"/>
  <c r="AD23" i="32"/>
  <c r="AD22" i="32"/>
  <c r="AD21" i="32"/>
  <c r="AD20" i="32"/>
  <c r="AD19" i="32"/>
  <c r="AD18" i="32"/>
  <c r="AD17" i="32"/>
  <c r="AD16" i="32"/>
  <c r="AD15" i="32"/>
  <c r="AD14" i="32"/>
  <c r="AD13" i="32"/>
  <c r="AD12" i="32"/>
  <c r="AD11" i="32"/>
  <c r="AD10" i="32"/>
  <c r="AD9" i="32"/>
  <c r="AD8" i="32"/>
  <c r="AD7" i="32"/>
  <c r="AD6" i="32"/>
  <c r="AD5" i="32"/>
  <c r="AD4" i="32"/>
  <c r="AD3" i="32"/>
  <c r="AD2" i="32"/>
  <c r="S2" i="32"/>
  <c r="S3" i="32"/>
  <c r="T3" i="32" s="1"/>
  <c r="S4" i="32"/>
  <c r="S5" i="32"/>
  <c r="T5" i="32" s="1"/>
  <c r="W5" i="32" s="1"/>
  <c r="U5" i="32"/>
  <c r="S6" i="32"/>
  <c r="T6" i="32" s="1"/>
  <c r="W6" i="32" s="1"/>
  <c r="S7" i="32"/>
  <c r="U7" i="32" s="1"/>
  <c r="T7" i="32"/>
  <c r="W7" i="32" s="1"/>
  <c r="S8" i="32"/>
  <c r="T8" i="32" s="1"/>
  <c r="W8" i="32" s="1"/>
  <c r="S9" i="32"/>
  <c r="U9" i="32" s="1"/>
  <c r="S10" i="32"/>
  <c r="T10" i="32" s="1"/>
  <c r="W10" i="32" s="1"/>
  <c r="S11" i="32"/>
  <c r="T11" i="32" s="1"/>
  <c r="S12" i="32"/>
  <c r="S13" i="32"/>
  <c r="T13" i="32" s="1"/>
  <c r="W13" i="32" s="1"/>
  <c r="S14" i="32"/>
  <c r="T14" i="32" s="1"/>
  <c r="W14" i="32" s="1"/>
  <c r="S15" i="32"/>
  <c r="U15" i="32" s="1"/>
  <c r="T15" i="32"/>
  <c r="W15" i="32" s="1"/>
  <c r="S16" i="32"/>
  <c r="T16" i="32" s="1"/>
  <c r="V16" i="32" s="1"/>
  <c r="S17" i="32"/>
  <c r="U17" i="32" s="1"/>
  <c r="T17" i="32"/>
  <c r="W17" i="32" s="1"/>
  <c r="S18" i="32"/>
  <c r="T18" i="32" s="1"/>
  <c r="W18" i="32" s="1"/>
  <c r="S19" i="32"/>
  <c r="T19" i="32" s="1"/>
  <c r="S20" i="32"/>
  <c r="S21" i="32"/>
  <c r="T21" i="32" s="1"/>
  <c r="W21" i="32" s="1"/>
  <c r="S22" i="32"/>
  <c r="T22" i="32" s="1"/>
  <c r="W22" i="32" s="1"/>
  <c r="S23" i="32"/>
  <c r="U23" i="32" s="1"/>
  <c r="S24" i="32"/>
  <c r="T24" i="32" s="1"/>
  <c r="W24" i="32" s="1"/>
  <c r="S25" i="32"/>
  <c r="U25" i="32" s="1"/>
  <c r="S26" i="32"/>
  <c r="T26" i="32" s="1"/>
  <c r="W26" i="32" s="1"/>
  <c r="S27" i="32"/>
  <c r="T27" i="32" s="1"/>
  <c r="S28" i="32"/>
  <c r="S29" i="32"/>
  <c r="T29" i="32" s="1"/>
  <c r="W29" i="32" s="1"/>
  <c r="S30" i="32"/>
  <c r="T30" i="32" s="1"/>
  <c r="W30" i="32" s="1"/>
  <c r="S31" i="32"/>
  <c r="U31" i="32" s="1"/>
  <c r="S32" i="32"/>
  <c r="T32" i="32" s="1"/>
  <c r="V32" i="32" s="1"/>
  <c r="S33" i="32"/>
  <c r="U33" i="32" s="1"/>
  <c r="S34" i="32"/>
  <c r="T34" i="32" s="1"/>
  <c r="W34" i="32" s="1"/>
  <c r="Y34" i="32" s="1"/>
  <c r="AA34" i="32" s="1"/>
  <c r="S35" i="32"/>
  <c r="T35" i="32" s="1"/>
  <c r="U35" i="32"/>
  <c r="S36" i="32"/>
  <c r="S37" i="32"/>
  <c r="T37" i="32" s="1"/>
  <c r="W37" i="32" s="1"/>
  <c r="Y37" i="32" s="1"/>
  <c r="AA37" i="32" s="1"/>
  <c r="S38" i="32"/>
  <c r="T38" i="32" s="1"/>
  <c r="W38" i="32" s="1"/>
  <c r="Y38" i="32" s="1"/>
  <c r="AA38" i="32" s="1"/>
  <c r="S39" i="32"/>
  <c r="U39" i="32" s="1"/>
  <c r="S40" i="32"/>
  <c r="T40" i="32" s="1"/>
  <c r="W40" i="32" s="1"/>
  <c r="S41" i="32"/>
  <c r="U41" i="32" s="1"/>
  <c r="S42" i="32"/>
  <c r="T42" i="32" s="1"/>
  <c r="W42" i="32" s="1"/>
  <c r="S43" i="32"/>
  <c r="T43" i="32" s="1"/>
  <c r="S44" i="32"/>
  <c r="S45" i="32"/>
  <c r="T45" i="32" s="1"/>
  <c r="W45" i="32" s="1"/>
  <c r="S46" i="32"/>
  <c r="T46" i="32" s="1"/>
  <c r="W46" i="32" s="1"/>
  <c r="S47" i="32"/>
  <c r="U47" i="32" s="1"/>
  <c r="T47" i="32"/>
  <c r="W47" i="32" s="1"/>
  <c r="S48" i="32"/>
  <c r="T48" i="32" s="1"/>
  <c r="V48" i="32" s="1"/>
  <c r="S49" i="32"/>
  <c r="U49" i="32" s="1"/>
  <c r="S50" i="32"/>
  <c r="T50" i="32" s="1"/>
  <c r="W50" i="32" s="1"/>
  <c r="Y50" i="32" s="1"/>
  <c r="AA50" i="32" s="1"/>
  <c r="S51" i="32"/>
  <c r="T51" i="32" s="1"/>
  <c r="S52" i="32"/>
  <c r="S53" i="32"/>
  <c r="T53" i="32" s="1"/>
  <c r="W53" i="32" s="1"/>
  <c r="S54" i="32"/>
  <c r="T54" i="32" s="1"/>
  <c r="W54" i="32" s="1"/>
  <c r="S55" i="32"/>
  <c r="U55" i="32" s="1"/>
  <c r="S56" i="32"/>
  <c r="T56" i="32" s="1"/>
  <c r="W56" i="32" s="1"/>
  <c r="S57" i="32"/>
  <c r="U57" i="32" s="1"/>
  <c r="S58" i="32"/>
  <c r="T58" i="32" s="1"/>
  <c r="W58" i="32" s="1"/>
  <c r="S59" i="32"/>
  <c r="T59" i="32" s="1"/>
  <c r="S60" i="32"/>
  <c r="S61" i="32"/>
  <c r="T61" i="32" s="1"/>
  <c r="W61" i="32" s="1"/>
  <c r="T31" i="32" l="1"/>
  <c r="W31" i="32" s="1"/>
  <c r="U59" i="32"/>
  <c r="U48" i="32"/>
  <c r="U19" i="32"/>
  <c r="Y10" i="32"/>
  <c r="AA10" i="32" s="1"/>
  <c r="Z10" i="32"/>
  <c r="Z30" i="32"/>
  <c r="Y30" i="32"/>
  <c r="AA30" i="32" s="1"/>
  <c r="Z22" i="32"/>
  <c r="Y22" i="32"/>
  <c r="AA22" i="32" s="1"/>
  <c r="Y8" i="32"/>
  <c r="AA8" i="32" s="1"/>
  <c r="Z8" i="32"/>
  <c r="Y58" i="32"/>
  <c r="AA58" i="32" s="1"/>
  <c r="Z58" i="32"/>
  <c r="Y21" i="32"/>
  <c r="AA21" i="32" s="1"/>
  <c r="Z21" i="32"/>
  <c r="Z15" i="32"/>
  <c r="Y15" i="32"/>
  <c r="AA15" i="32" s="1"/>
  <c r="Z7" i="32"/>
  <c r="Y7" i="32"/>
  <c r="AA7" i="32" s="1"/>
  <c r="Z14" i="32"/>
  <c r="Y14" i="32"/>
  <c r="AA14" i="32" s="1"/>
  <c r="Y29" i="32"/>
  <c r="AA29" i="32" s="1"/>
  <c r="Z29" i="32"/>
  <c r="Z61" i="32"/>
  <c r="Y61" i="32"/>
  <c r="AA61" i="32" s="1"/>
  <c r="Y26" i="32"/>
  <c r="AA26" i="32" s="1"/>
  <c r="Z26" i="32"/>
  <c r="Y13" i="32"/>
  <c r="AA13" i="32" s="1"/>
  <c r="Z13" i="32"/>
  <c r="Z6" i="32"/>
  <c r="Y6" i="32"/>
  <c r="AA6" i="32" s="1"/>
  <c r="Y40" i="32"/>
  <c r="AA40" i="32" s="1"/>
  <c r="Z40" i="32"/>
  <c r="Y18" i="32"/>
  <c r="AA18" i="32" s="1"/>
  <c r="Z18" i="32"/>
  <c r="Z31" i="32"/>
  <c r="Y31" i="32"/>
  <c r="AA31" i="32" s="1"/>
  <c r="Y24" i="32"/>
  <c r="AA24" i="32" s="1"/>
  <c r="Z24" i="32"/>
  <c r="Y17" i="32"/>
  <c r="AA17" i="32" s="1"/>
  <c r="Z17" i="32"/>
  <c r="Y5" i="32"/>
  <c r="AA5" i="32" s="1"/>
  <c r="Z5" i="32"/>
  <c r="U32" i="32"/>
  <c r="U27" i="32"/>
  <c r="T23" i="32"/>
  <c r="W23" i="32" s="1"/>
  <c r="V8" i="32"/>
  <c r="U8" i="32"/>
  <c r="V5" i="32"/>
  <c r="Z34" i="32"/>
  <c r="U40" i="32"/>
  <c r="U21" i="32"/>
  <c r="V40" i="32"/>
  <c r="U58" i="32"/>
  <c r="U51" i="32"/>
  <c r="V24" i="32"/>
  <c r="U16" i="32"/>
  <c r="U11" i="32"/>
  <c r="Z37" i="32"/>
  <c r="U24" i="32"/>
  <c r="V21" i="32"/>
  <c r="Z38" i="32"/>
  <c r="T39" i="32"/>
  <c r="W39" i="32" s="1"/>
  <c r="T33" i="32"/>
  <c r="W33" i="32" s="1"/>
  <c r="Z45" i="32"/>
  <c r="Y45" i="32"/>
  <c r="AA45" i="32" s="1"/>
  <c r="U43" i="32"/>
  <c r="Z42" i="32"/>
  <c r="Y42" i="32"/>
  <c r="AA42" i="32" s="1"/>
  <c r="Z46" i="32"/>
  <c r="Y46" i="32"/>
  <c r="AA46" i="32" s="1"/>
  <c r="Z47" i="32"/>
  <c r="Y47" i="32"/>
  <c r="AA47" i="32" s="1"/>
  <c r="Y53" i="32"/>
  <c r="AA53" i="32" s="1"/>
  <c r="Z53" i="32"/>
  <c r="U53" i="32"/>
  <c r="Z50" i="32"/>
  <c r="Z54" i="32"/>
  <c r="Y54" i="32"/>
  <c r="AA54" i="32" s="1"/>
  <c r="T55" i="32"/>
  <c r="W55" i="32" s="1"/>
  <c r="Y55" i="32" s="1"/>
  <c r="AA55" i="32" s="1"/>
  <c r="Y56" i="32"/>
  <c r="AA56" i="32" s="1"/>
  <c r="Z56" i="32"/>
  <c r="V56" i="32"/>
  <c r="U56" i="32"/>
  <c r="V53" i="32"/>
  <c r="T49" i="32"/>
  <c r="W49" i="32" s="1"/>
  <c r="U37" i="32"/>
  <c r="V37" i="32"/>
  <c r="U50" i="32"/>
  <c r="U34" i="32"/>
  <c r="U18" i="32"/>
  <c r="V18" i="32"/>
  <c r="U42" i="32"/>
  <c r="U26" i="32"/>
  <c r="U10" i="32"/>
  <c r="V61" i="32"/>
  <c r="W48" i="32"/>
  <c r="V45" i="32"/>
  <c r="W32" i="32"/>
  <c r="V29" i="32"/>
  <c r="W16" i="32"/>
  <c r="V13" i="32"/>
  <c r="V50" i="32"/>
  <c r="U61" i="32"/>
  <c r="AB61" i="32" s="1"/>
  <c r="V58" i="32"/>
  <c r="U45" i="32"/>
  <c r="V42" i="32"/>
  <c r="U29" i="32"/>
  <c r="V26" i="32"/>
  <c r="U13" i="32"/>
  <c r="V10" i="32"/>
  <c r="V34" i="32"/>
  <c r="T57" i="32"/>
  <c r="W57" i="32" s="1"/>
  <c r="T41" i="32"/>
  <c r="W41" i="32" s="1"/>
  <c r="T25" i="32"/>
  <c r="W25" i="32" s="1"/>
  <c r="T9" i="32"/>
  <c r="W9" i="32" s="1"/>
  <c r="V51" i="32"/>
  <c r="W51" i="32"/>
  <c r="V35" i="32"/>
  <c r="W35" i="32"/>
  <c r="V19" i="32"/>
  <c r="W19" i="32"/>
  <c r="V59" i="32"/>
  <c r="W59" i="32"/>
  <c r="W43" i="32"/>
  <c r="V43" i="32"/>
  <c r="V27" i="32"/>
  <c r="W27" i="32"/>
  <c r="W11" i="32"/>
  <c r="V11" i="32"/>
  <c r="W3" i="32"/>
  <c r="V3" i="32"/>
  <c r="U60" i="32"/>
  <c r="U52" i="32"/>
  <c r="V47" i="32"/>
  <c r="U44" i="32"/>
  <c r="U36" i="32"/>
  <c r="V31" i="32"/>
  <c r="U28" i="32"/>
  <c r="V23" i="32"/>
  <c r="U20" i="32"/>
  <c r="V15" i="32"/>
  <c r="U12" i="32"/>
  <c r="V7" i="32"/>
  <c r="U4" i="32"/>
  <c r="T60" i="32"/>
  <c r="W60" i="32" s="1"/>
  <c r="T52" i="32"/>
  <c r="W52" i="32" s="1"/>
  <c r="T44" i="32"/>
  <c r="W44" i="32" s="1"/>
  <c r="T36" i="32"/>
  <c r="W36" i="32" s="1"/>
  <c r="T28" i="32"/>
  <c r="W28" i="32" s="1"/>
  <c r="T20" i="32"/>
  <c r="W20" i="32" s="1"/>
  <c r="T12" i="32"/>
  <c r="W12" i="32" s="1"/>
  <c r="T4" i="32"/>
  <c r="W4" i="32" s="1"/>
  <c r="V46" i="32"/>
  <c r="V38" i="32"/>
  <c r="V14" i="32"/>
  <c r="V6" i="32"/>
  <c r="U3" i="32"/>
  <c r="V54" i="32"/>
  <c r="V57" i="32"/>
  <c r="U54" i="32"/>
  <c r="V49" i="32"/>
  <c r="U46" i="32"/>
  <c r="V41" i="32"/>
  <c r="U38" i="32"/>
  <c r="U30" i="32"/>
  <c r="V25" i="32"/>
  <c r="U22" i="32"/>
  <c r="V17" i="32"/>
  <c r="U14" i="32"/>
  <c r="U6" i="32"/>
  <c r="V30" i="32"/>
  <c r="V22" i="32"/>
  <c r="T2" i="32"/>
  <c r="W2" i="32" s="1"/>
  <c r="U2" i="32"/>
  <c r="AB7" i="32" l="1"/>
  <c r="AB29" i="32"/>
  <c r="AB47" i="32"/>
  <c r="AB37" i="32"/>
  <c r="AB15" i="32"/>
  <c r="AB31" i="32"/>
  <c r="AB17" i="32"/>
  <c r="V33" i="32"/>
  <c r="AB38" i="32"/>
  <c r="AB5" i="32"/>
  <c r="Z39" i="32"/>
  <c r="Y39" i="32"/>
  <c r="AA39" i="32" s="1"/>
  <c r="AB13" i="32"/>
  <c r="AB26" i="32"/>
  <c r="AB58" i="32"/>
  <c r="Z23" i="32"/>
  <c r="Y23" i="32"/>
  <c r="AA23" i="32" s="1"/>
  <c r="AB6" i="32"/>
  <c r="AB14" i="32"/>
  <c r="Y59" i="32"/>
  <c r="AA59" i="32" s="1"/>
  <c r="Z59" i="32"/>
  <c r="Z16" i="32"/>
  <c r="Y16" i="32"/>
  <c r="AA16" i="32" s="1"/>
  <c r="Y36" i="32"/>
  <c r="AA36" i="32" s="1"/>
  <c r="Z36" i="32"/>
  <c r="Y3" i="32"/>
  <c r="AA3" i="32" s="1"/>
  <c r="Z3" i="32"/>
  <c r="AB24" i="32"/>
  <c r="AB21" i="32"/>
  <c r="Z60" i="32"/>
  <c r="Y60" i="32"/>
  <c r="AA60" i="32" s="1"/>
  <c r="Y9" i="32"/>
  <c r="AA9" i="32" s="1"/>
  <c r="Z9" i="32"/>
  <c r="AB22" i="32"/>
  <c r="Y4" i="32"/>
  <c r="AA4" i="32" s="1"/>
  <c r="Z4" i="32"/>
  <c r="V60" i="32"/>
  <c r="Y25" i="32"/>
  <c r="AA25" i="32" s="1"/>
  <c r="Z25" i="32"/>
  <c r="Z32" i="32"/>
  <c r="Y32" i="32"/>
  <c r="AA32" i="32" s="1"/>
  <c r="AB18" i="32"/>
  <c r="AB40" i="32"/>
  <c r="Y12" i="32"/>
  <c r="AA12" i="32" s="1"/>
  <c r="Z12" i="32"/>
  <c r="V39" i="32"/>
  <c r="Y11" i="32"/>
  <c r="AA11" i="32" s="1"/>
  <c r="Z11" i="32"/>
  <c r="Y19" i="32"/>
  <c r="AA19" i="32" s="1"/>
  <c r="Z19" i="32"/>
  <c r="AB34" i="32"/>
  <c r="AB11" i="32"/>
  <c r="AB10" i="32"/>
  <c r="Y2" i="32"/>
  <c r="AA2" i="32" s="1"/>
  <c r="Z2" i="32"/>
  <c r="AB30" i="32"/>
  <c r="Y20" i="32"/>
  <c r="AA20" i="32" s="1"/>
  <c r="Z20" i="32"/>
  <c r="Y27" i="32"/>
  <c r="AA27" i="32" s="1"/>
  <c r="Z27" i="32"/>
  <c r="AB3" i="32"/>
  <c r="Y28" i="32"/>
  <c r="AA28" i="32" s="1"/>
  <c r="Z28" i="32"/>
  <c r="Y35" i="32"/>
  <c r="AA35" i="32" s="1"/>
  <c r="Z35" i="32"/>
  <c r="Y33" i="32"/>
  <c r="AA33" i="32" s="1"/>
  <c r="Z33" i="32"/>
  <c r="AB8" i="32"/>
  <c r="AB45" i="32"/>
  <c r="AB42" i="32"/>
  <c r="Z41" i="32"/>
  <c r="Y41" i="32"/>
  <c r="AA41" i="32" s="1"/>
  <c r="Z43" i="32"/>
  <c r="Y43" i="32"/>
  <c r="AA43" i="32" s="1"/>
  <c r="Z44" i="32"/>
  <c r="Y44" i="32"/>
  <c r="AA44" i="32" s="1"/>
  <c r="AB46" i="32"/>
  <c r="Y52" i="32"/>
  <c r="AA52" i="32" s="1"/>
  <c r="Z52" i="32"/>
  <c r="AB53" i="32"/>
  <c r="Y51" i="32"/>
  <c r="AA51" i="32" s="1"/>
  <c r="Z51" i="32"/>
  <c r="Y49" i="32"/>
  <c r="AA49" i="32" s="1"/>
  <c r="Z49" i="32"/>
  <c r="Y48" i="32"/>
  <c r="AA48" i="32" s="1"/>
  <c r="Z48" i="32"/>
  <c r="AB50" i="32"/>
  <c r="AB54" i="32"/>
  <c r="Z57" i="32"/>
  <c r="Y57" i="32"/>
  <c r="AA57" i="32" s="1"/>
  <c r="Z55" i="32"/>
  <c r="V55" i="32"/>
  <c r="AB55" i="32" s="1"/>
  <c r="AB56" i="32"/>
  <c r="V9" i="32"/>
  <c r="V20" i="32"/>
  <c r="V36" i="32"/>
  <c r="V52" i="32"/>
  <c r="V44" i="32"/>
  <c r="V4" i="32"/>
  <c r="V12" i="32"/>
  <c r="V28" i="32"/>
  <c r="AB28" i="32" s="1"/>
  <c r="V2" i="32"/>
  <c r="AB25" i="32" l="1"/>
  <c r="AB4" i="32"/>
  <c r="AB52" i="32"/>
  <c r="AB33" i="32"/>
  <c r="AB16" i="32"/>
  <c r="AB12" i="32"/>
  <c r="AB36" i="32"/>
  <c r="AB32" i="32"/>
  <c r="AB23" i="32"/>
  <c r="AB20" i="32"/>
  <c r="AB19" i="32"/>
  <c r="AB60" i="32"/>
  <c r="AB2" i="32"/>
  <c r="AB9" i="32"/>
  <c r="AB49" i="32"/>
  <c r="AB59" i="32"/>
  <c r="AB35" i="32"/>
  <c r="AB57" i="32"/>
  <c r="AB43" i="32"/>
  <c r="AB27" i="32"/>
  <c r="AB51" i="32"/>
  <c r="AB39" i="32"/>
  <c r="AB41" i="32"/>
  <c r="AB44" i="32"/>
  <c r="AB48" i="32"/>
  <c r="D3" i="22" l="1"/>
  <c r="AG20" i="21" l="1"/>
  <c r="B21" i="22" s="1"/>
  <c r="AG19" i="21"/>
  <c r="B20" i="22" s="1"/>
  <c r="AG18" i="21"/>
  <c r="B19" i="22" s="1"/>
  <c r="AG17" i="21"/>
  <c r="B18" i="22" s="1"/>
  <c r="AG16" i="21"/>
  <c r="B17" i="22" s="1"/>
  <c r="AG15" i="21"/>
  <c r="B16" i="22" s="1"/>
  <c r="AG14" i="21"/>
  <c r="B15" i="22" s="1"/>
  <c r="AG13" i="21"/>
  <c r="B14" i="22" s="1"/>
  <c r="AG12" i="21"/>
  <c r="B13" i="22" s="1"/>
  <c r="AG11" i="21"/>
  <c r="B12" i="22" s="1"/>
  <c r="AG10" i="21"/>
  <c r="B11" i="22" s="1"/>
  <c r="AG9" i="21"/>
  <c r="B10" i="22" s="1"/>
  <c r="AG8" i="21"/>
  <c r="B9" i="22" s="1"/>
  <c r="AG7" i="21"/>
  <c r="B8" i="22" s="1"/>
  <c r="AG6" i="21"/>
  <c r="B7" i="22" s="1"/>
  <c r="AG5" i="21"/>
  <c r="B6" i="22" s="1"/>
  <c r="AG4" i="21"/>
  <c r="B5" i="22" s="1"/>
  <c r="AG3" i="21"/>
  <c r="Q17" i="21"/>
  <c r="Q16" i="21"/>
  <c r="Q15" i="21"/>
  <c r="Q14" i="21"/>
  <c r="Q13" i="21"/>
  <c r="Q12" i="21"/>
  <c r="Q11" i="21"/>
  <c r="Q10" i="21"/>
  <c r="Q9" i="21"/>
  <c r="Q8" i="21"/>
  <c r="Q7" i="21"/>
  <c r="Q6" i="21"/>
  <c r="Q5" i="21"/>
  <c r="Q4" i="21"/>
  <c r="Q3" i="21"/>
  <c r="Z9" i="22" l="1"/>
  <c r="Z17" i="22"/>
  <c r="Z10" i="22"/>
  <c r="Z18" i="22"/>
  <c r="Z11" i="22"/>
  <c r="Z16" i="22"/>
  <c r="Z12" i="22"/>
  <c r="Z14" i="22"/>
  <c r="Z13" i="22"/>
  <c r="Z15" i="22"/>
  <c r="Z4" i="22"/>
  <c r="Z7" i="22"/>
  <c r="Z8" i="22"/>
  <c r="Z5" i="22"/>
  <c r="Z6" i="22"/>
  <c r="B4" i="22"/>
  <c r="AH20" i="21"/>
  <c r="AH19" i="21"/>
  <c r="AH18" i="21"/>
  <c r="AH17" i="21"/>
  <c r="AH16" i="21"/>
  <c r="AH15" i="21"/>
  <c r="AH14" i="21"/>
  <c r="AH13" i="21"/>
  <c r="AH12" i="21"/>
  <c r="AH11" i="21"/>
  <c r="AH10" i="21"/>
  <c r="AH9" i="21"/>
  <c r="AH8" i="21"/>
  <c r="AH7" i="21"/>
  <c r="AH6" i="21"/>
  <c r="AH5" i="21"/>
  <c r="AH4" i="21"/>
  <c r="AH3" i="21"/>
  <c r="E8" i="22" l="1"/>
  <c r="AB7" i="22"/>
  <c r="AC7" i="22"/>
  <c r="H8" i="22"/>
  <c r="AB6" i="22"/>
  <c r="E7" i="22"/>
  <c r="H14" i="22"/>
  <c r="AC12" i="22"/>
  <c r="E16" i="22"/>
  <c r="AB13" i="22"/>
  <c r="E6" i="22"/>
  <c r="AB5" i="22"/>
  <c r="AB4" i="22"/>
  <c r="E5" i="22"/>
  <c r="H17" i="22"/>
  <c r="AC14" i="22"/>
  <c r="H7" i="22"/>
  <c r="AC6" i="22"/>
  <c r="AB12" i="22"/>
  <c r="E14" i="22"/>
  <c r="AB18" i="22"/>
  <c r="E21" i="22"/>
  <c r="E20" i="22"/>
  <c r="AB17" i="22"/>
  <c r="E11" i="22"/>
  <c r="AB9" i="22"/>
  <c r="H5" i="22"/>
  <c r="AC4" i="22"/>
  <c r="E19" i="22"/>
  <c r="AB16" i="22"/>
  <c r="AC11" i="22"/>
  <c r="H13" i="22"/>
  <c r="AB10" i="22"/>
  <c r="E12" i="22"/>
  <c r="AB8" i="22"/>
  <c r="E9" i="22"/>
  <c r="AB15" i="22"/>
  <c r="E18" i="22"/>
  <c r="H16" i="22"/>
  <c r="AC13" i="22"/>
  <c r="H18" i="22"/>
  <c r="AC15" i="22"/>
  <c r="E17" i="22"/>
  <c r="AB14" i="22"/>
  <c r="AC5" i="22"/>
  <c r="H6" i="22"/>
  <c r="AC16" i="22"/>
  <c r="H19" i="22"/>
  <c r="E13" i="22"/>
  <c r="AB11" i="22"/>
  <c r="AC18" i="22"/>
  <c r="H21" i="22"/>
  <c r="H12" i="22"/>
  <c r="AC10" i="22"/>
  <c r="H20" i="22"/>
  <c r="AC17" i="22"/>
  <c r="AC9" i="22"/>
  <c r="H11" i="22"/>
  <c r="H9" i="22"/>
  <c r="AC8" i="22"/>
  <c r="AE4" i="34"/>
  <c r="E4" i="34" s="1"/>
  <c r="AE4" i="33"/>
  <c r="E4" i="33" s="1"/>
  <c r="AE12" i="33"/>
  <c r="E12" i="33" s="1"/>
  <c r="AE12" i="34"/>
  <c r="E12" i="34" s="1"/>
  <c r="AE20" i="33"/>
  <c r="E20" i="33" s="1"/>
  <c r="AE20" i="34"/>
  <c r="E20" i="34" s="1"/>
  <c r="AE19" i="33"/>
  <c r="E19" i="33" s="1"/>
  <c r="AE19" i="34"/>
  <c r="E19" i="34" s="1"/>
  <c r="AE5" i="33"/>
  <c r="E5" i="33" s="1"/>
  <c r="AE5" i="34"/>
  <c r="E5" i="34" s="1"/>
  <c r="AE13" i="34"/>
  <c r="E13" i="34" s="1"/>
  <c r="AE13" i="33"/>
  <c r="E13" i="33" s="1"/>
  <c r="AE21" i="34"/>
  <c r="E21" i="34" s="1"/>
  <c r="AE21" i="33"/>
  <c r="E21" i="33" s="1"/>
  <c r="AE6" i="34"/>
  <c r="E6" i="34" s="1"/>
  <c r="AE6" i="33"/>
  <c r="E6" i="33" s="1"/>
  <c r="AE14" i="33"/>
  <c r="E14" i="33" s="1"/>
  <c r="AE14" i="34"/>
  <c r="E14" i="34" s="1"/>
  <c r="AE7" i="34"/>
  <c r="E7" i="34" s="1"/>
  <c r="AE7" i="33"/>
  <c r="E7" i="33" s="1"/>
  <c r="AE15" i="33"/>
  <c r="E15" i="33" s="1"/>
  <c r="AE15" i="34"/>
  <c r="E15" i="34" s="1"/>
  <c r="AE8" i="34"/>
  <c r="E8" i="34" s="1"/>
  <c r="AE8" i="33"/>
  <c r="E8" i="33" s="1"/>
  <c r="AE16" i="33"/>
  <c r="E16" i="33" s="1"/>
  <c r="AE16" i="34"/>
  <c r="E16" i="34" s="1"/>
  <c r="AE9" i="33"/>
  <c r="E9" i="33" s="1"/>
  <c r="AE9" i="34"/>
  <c r="E9" i="34" s="1"/>
  <c r="AE17" i="33"/>
  <c r="E17" i="33" s="1"/>
  <c r="AE17" i="34"/>
  <c r="E17" i="34" s="1"/>
  <c r="AE11" i="34"/>
  <c r="E11" i="34" s="1"/>
  <c r="AE11" i="33"/>
  <c r="E11" i="33" s="1"/>
  <c r="AE10" i="34"/>
  <c r="E10" i="34" s="1"/>
  <c r="AE10" i="33"/>
  <c r="E10" i="33" s="1"/>
  <c r="AE18" i="34"/>
  <c r="E18" i="34" s="1"/>
  <c r="AE18" i="33"/>
  <c r="E18" i="33" s="1"/>
  <c r="X3" i="21" l="1"/>
  <c r="Y3" i="21" s="1"/>
  <c r="Z3" i="21" s="1"/>
  <c r="T3" i="21" l="1"/>
  <c r="U3" i="21" s="1"/>
  <c r="X4" i="21"/>
  <c r="Y4" i="21" s="1"/>
  <c r="Z4" i="21" s="1"/>
  <c r="AD5" i="22"/>
  <c r="T4" i="21"/>
  <c r="U4" i="21" s="1"/>
  <c r="V4" i="21" s="1"/>
  <c r="F5" i="22"/>
  <c r="F6" i="22"/>
  <c r="V3" i="21" l="1"/>
  <c r="AG5" i="22"/>
  <c r="X5" i="21"/>
  <c r="Y5" i="21" s="1"/>
  <c r="Z5" i="21" s="1"/>
  <c r="AD6" i="22"/>
  <c r="T5" i="21"/>
  <c r="U5" i="21" s="1"/>
  <c r="V5" i="21" s="1"/>
  <c r="G6" i="22"/>
  <c r="F7" i="22"/>
  <c r="G5" i="22" l="1"/>
  <c r="AG6" i="22"/>
  <c r="G7" i="22"/>
  <c r="AD7" i="22"/>
  <c r="X7" i="21" l="1"/>
  <c r="Y7" i="21" s="1"/>
  <c r="Z7" i="21" s="1"/>
  <c r="X6" i="21"/>
  <c r="Y6" i="21" s="1"/>
  <c r="Z6" i="21" s="1"/>
  <c r="T6" i="21"/>
  <c r="U6" i="21" s="1"/>
  <c r="F8" i="22"/>
  <c r="V6" i="21" l="1"/>
  <c r="AD8" i="22"/>
  <c r="T7" i="21"/>
  <c r="U7" i="21" s="1"/>
  <c r="V7" i="21" s="1"/>
  <c r="F9" i="22"/>
  <c r="AG8" i="22" l="1"/>
  <c r="AG7" i="22"/>
  <c r="G8" i="22"/>
  <c r="X8" i="21"/>
  <c r="Y8" i="21" s="1"/>
  <c r="Z8" i="21" s="1"/>
  <c r="G9" i="22"/>
  <c r="T8" i="21" l="1"/>
  <c r="U8" i="21" l="1"/>
  <c r="X17" i="21"/>
  <c r="Y17" i="21" s="1"/>
  <c r="Z17" i="21" s="1"/>
  <c r="X9" i="21"/>
  <c r="Y9" i="21" s="1"/>
  <c r="Z9" i="21" s="1"/>
  <c r="X16" i="21"/>
  <c r="Y16" i="21" s="1"/>
  <c r="Z16" i="21" s="1"/>
  <c r="X11" i="21"/>
  <c r="Y11" i="21" s="1"/>
  <c r="Z11" i="21" s="1"/>
  <c r="X15" i="21"/>
  <c r="Y15" i="21" s="1"/>
  <c r="Z15" i="21" s="1"/>
  <c r="X14" i="21"/>
  <c r="Y14" i="21" s="1"/>
  <c r="Z14" i="21" s="1"/>
  <c r="X13" i="21"/>
  <c r="Y13" i="21" s="1"/>
  <c r="Z13" i="21" s="1"/>
  <c r="X12" i="21"/>
  <c r="Y12" i="21" s="1"/>
  <c r="Z12" i="21" s="1"/>
  <c r="X10" i="21"/>
  <c r="Y10" i="21" s="1"/>
  <c r="Z10" i="21" s="1"/>
  <c r="AF16" i="22"/>
  <c r="T15" i="21"/>
  <c r="U15" i="21" s="1"/>
  <c r="V15" i="21" s="1"/>
  <c r="AE10" i="22"/>
  <c r="T9" i="21"/>
  <c r="U9" i="21" s="1"/>
  <c r="V9" i="21" s="1"/>
  <c r="AF18" i="22"/>
  <c r="T17" i="21"/>
  <c r="U17" i="21" s="1"/>
  <c r="V17" i="21" s="1"/>
  <c r="AF13" i="22"/>
  <c r="T12" i="21"/>
  <c r="U12" i="21" s="1"/>
  <c r="AE12" i="22"/>
  <c r="T11" i="21"/>
  <c r="U11" i="21" s="1"/>
  <c r="V11" i="21" s="1"/>
  <c r="AF15" i="22"/>
  <c r="T14" i="21"/>
  <c r="U14" i="21" s="1"/>
  <c r="V14" i="21" s="1"/>
  <c r="AF17" i="22"/>
  <c r="T16" i="21"/>
  <c r="U16" i="21" s="1"/>
  <c r="V16" i="21" s="1"/>
  <c r="AF14" i="22"/>
  <c r="T13" i="21"/>
  <c r="U13" i="21" s="1"/>
  <c r="V13" i="21" s="1"/>
  <c r="AE11" i="22"/>
  <c r="T10" i="21"/>
  <c r="U10" i="21" s="1"/>
  <c r="V10" i="21" s="1"/>
  <c r="AE9" i="22"/>
  <c r="F14" i="22"/>
  <c r="F11" i="22"/>
  <c r="F13" i="22"/>
  <c r="F19" i="22"/>
  <c r="F12" i="22"/>
  <c r="F21" i="22"/>
  <c r="F16" i="22"/>
  <c r="F20" i="22"/>
  <c r="F18" i="22"/>
  <c r="F17" i="22"/>
  <c r="AH12" i="22" l="1"/>
  <c r="AI18" i="22"/>
  <c r="AI17" i="22"/>
  <c r="G20" i="22"/>
  <c r="AI15" i="22"/>
  <c r="AH10" i="22"/>
  <c r="AH11" i="22"/>
  <c r="AI14" i="22"/>
  <c r="G17" i="22"/>
  <c r="V12" i="21"/>
  <c r="AI16" i="22"/>
  <c r="V8" i="21"/>
  <c r="G12" i="22"/>
  <c r="G14" i="22"/>
  <c r="G21" i="22"/>
  <c r="G19" i="22"/>
  <c r="G18" i="22"/>
  <c r="G13" i="22"/>
  <c r="AI13" i="22" l="1"/>
  <c r="G16" i="22"/>
  <c r="G11" i="22"/>
  <c r="AH9" i="22"/>
  <c r="AD4" i="22" l="1"/>
  <c r="AG4" i="22"/>
  <c r="L3" i="21"/>
  <c r="M3" i="21" s="1"/>
  <c r="L5" i="21"/>
  <c r="M5" i="21" s="1"/>
  <c r="J4" i="21"/>
  <c r="K4" i="21" s="1"/>
  <c r="J5" i="21"/>
  <c r="K5" i="21" s="1"/>
  <c r="L4" i="21"/>
  <c r="M4" i="21" s="1"/>
  <c r="J3" i="21"/>
  <c r="K3" i="21" s="1"/>
  <c r="C3" i="21" l="1"/>
  <c r="D3" i="21" s="1"/>
  <c r="E3" i="21"/>
  <c r="F3" i="21" s="1"/>
  <c r="H4" i="22"/>
  <c r="G4" i="22" s="1"/>
  <c r="E4" i="22"/>
  <c r="F4" i="22" s="1"/>
  <c r="H15" i="22"/>
  <c r="G15" i="22" s="1"/>
  <c r="E15" i="22"/>
  <c r="F15" i="22" s="1"/>
  <c r="H10" i="22"/>
  <c r="G10" i="22" s="1"/>
  <c r="E10" i="22"/>
  <c r="F10" i="22" s="1"/>
  <c r="E3" i="22" l="1"/>
  <c r="F3" i="22" s="1"/>
  <c r="H3" i="22"/>
  <c r="G3" i="22" s="1"/>
</calcChain>
</file>

<file path=xl/sharedStrings.xml><?xml version="1.0" encoding="utf-8"?>
<sst xmlns="http://schemas.openxmlformats.org/spreadsheetml/2006/main" count="371" uniqueCount="291">
  <si>
    <t>Sum of scores</t>
  </si>
  <si>
    <t>No. of questions</t>
  </si>
  <si>
    <t>No. of selected questions</t>
  </si>
  <si>
    <t>Comments</t>
  </si>
  <si>
    <t>No. of selected questions answered</t>
  </si>
  <si>
    <t>Not Yet answered</t>
  </si>
  <si>
    <t>Don't know</t>
  </si>
  <si>
    <t>Question not selected</t>
  </si>
  <si>
    <t>Not yet answered</t>
  </si>
  <si>
    <t>Not applicable</t>
  </si>
  <si>
    <t>Introduction</t>
  </si>
  <si>
    <t>Acknowledgements</t>
  </si>
  <si>
    <t>Warning</t>
  </si>
  <si>
    <t>CREST would like to extend its special thanks to those CREST member organisations and third parties who took part in interviews, participated in the workshop and completed questionnaires.</t>
  </si>
  <si>
    <t>This Guide has been produced with care and to the best of our ability. However, CREST accepts no responsibility for any problems or incidents arising from its use.</t>
  </si>
  <si>
    <t>Guidelines</t>
  </si>
  <si>
    <t>Statement</t>
  </si>
  <si>
    <t>Level of maturity</t>
  </si>
  <si>
    <t>Weighting</t>
  </si>
  <si>
    <t>Level 1 - Initial</t>
  </si>
  <si>
    <t>Level 2 - Established</t>
  </si>
  <si>
    <t>Level 3 - Business Enabling</t>
  </si>
  <si>
    <t>Level 4 - Quantitatively Managed</t>
  </si>
  <si>
    <t>Level 5 - Optimised</t>
  </si>
  <si>
    <t>Prepare</t>
  </si>
  <si>
    <t>Conduct a criticality assessment for your organisation</t>
  </si>
  <si>
    <t>Carry out a cyber security threat analysis, supported by realistic scenarios and rehearsals</t>
  </si>
  <si>
    <t>Consider the implications of people, process and technology</t>
  </si>
  <si>
    <t>Create an appropriate control environment</t>
  </si>
  <si>
    <t>Review your state of readiness in cyber security response</t>
  </si>
  <si>
    <t>Perform trend analysis</t>
  </si>
  <si>
    <t>Update key information, controls and processes</t>
  </si>
  <si>
    <t>Communicate and build on lessons learned</t>
  </si>
  <si>
    <t>Carry out a post incident investigation review</t>
  </si>
  <si>
    <t>Define objectives and investigate situation</t>
  </si>
  <si>
    <t>Take appropriate action</t>
  </si>
  <si>
    <t>Recover systems, data and connectivity</t>
  </si>
  <si>
    <t>Identify cyber security incident</t>
  </si>
  <si>
    <t>Investigate incident more thoroughly</t>
  </si>
  <si>
    <t>Report incident to relevant stakeholders</t>
  </si>
  <si>
    <t>Respond</t>
  </si>
  <si>
    <t>Follow Up</t>
  </si>
  <si>
    <t>Cyber Security Incident Response Maturity Model Assessment Tool</t>
  </si>
  <si>
    <t>x 1</t>
  </si>
  <si>
    <t>x 2</t>
  </si>
  <si>
    <t>x 3</t>
  </si>
  <si>
    <t>Cyber Security Incident Response</t>
  </si>
  <si>
    <t>Maturity level (1 to 5)</t>
  </si>
  <si>
    <t>Target maturity (1 to 5)</t>
  </si>
  <si>
    <t>MMAT1</t>
  </si>
  <si>
    <t>MMAT2</t>
  </si>
  <si>
    <t>MMAT3</t>
  </si>
  <si>
    <t>rating</t>
  </si>
  <si>
    <t>target</t>
  </si>
  <si>
    <t>Evidence</t>
  </si>
  <si>
    <t>CSIR</t>
  </si>
  <si>
    <t>Overall</t>
  </si>
  <si>
    <t>Agriculture, Forestry, Fishing and Hunting</t>
  </si>
  <si>
    <t>Mining, Quarrying, and Oil and Gas Extraction</t>
  </si>
  <si>
    <t>Utilities</t>
  </si>
  <si>
    <t>Construction</t>
  </si>
  <si>
    <t>Manufacturing</t>
  </si>
  <si>
    <t>Wholesale Trade</t>
  </si>
  <si>
    <t>Retail Trade</t>
  </si>
  <si>
    <t>Transportation and Warehousing</t>
  </si>
  <si>
    <t>Information</t>
  </si>
  <si>
    <t>Insurance</t>
  </si>
  <si>
    <t>Real Estate and Rental and Leasing</t>
  </si>
  <si>
    <t>Professional, Scientific, and Technical Services</t>
  </si>
  <si>
    <t>Management of Companies and Enterprises</t>
  </si>
  <si>
    <t>Administrative and Support and Waste Management and Remediation Services</t>
  </si>
  <si>
    <t>Educational Services</t>
  </si>
  <si>
    <t>Health Care and Social Assistance</t>
  </si>
  <si>
    <t>Arts, Entertainment, and Recreation</t>
  </si>
  <si>
    <t>Accommodation and Food Services</t>
  </si>
  <si>
    <t>Other Services (except Public Administration)</t>
  </si>
  <si>
    <t>Public Administration</t>
  </si>
  <si>
    <t>Configuration</t>
  </si>
  <si>
    <t>Target maturity level</t>
  </si>
  <si>
    <t>1.1.1</t>
  </si>
  <si>
    <t>Level 1</t>
  </si>
  <si>
    <t>Have you defined your critical information assets (eg important business applications, key systems and confidential data)?</t>
  </si>
  <si>
    <t>1.1.2</t>
  </si>
  <si>
    <t>Level 2</t>
  </si>
  <si>
    <t>Do you carry out criticality assessments?</t>
  </si>
  <si>
    <t>1.1.3</t>
  </si>
  <si>
    <t>1.1.3a</t>
  </si>
  <si>
    <t>Structured, systematic manner?</t>
  </si>
  <si>
    <t>1.1.3b</t>
  </si>
  <si>
    <t>Level 3</t>
  </si>
  <si>
    <t>Quantitative manner, (eg in terms of their strategic or monetary value)?</t>
  </si>
  <si>
    <t>1.1.4</t>
  </si>
  <si>
    <t>1.1.4a</t>
  </si>
  <si>
    <t>Determining which cyber security threats are most likely to affect these critical information assets?</t>
  </si>
  <si>
    <t>1.1.4b</t>
  </si>
  <si>
    <t>Applying the relevant management or technical controls to reduce the likelihood and impact of cyber security incidents affecting their critical information assets?</t>
  </si>
  <si>
    <t>1.1.4c</t>
  </si>
  <si>
    <t>Raising awareness about the need for an effective cyber security response capability?</t>
  </si>
  <si>
    <t>1.1.4d</t>
  </si>
  <si>
    <t>Determining the likely (or actual) level of business impact caused if your organisation was hit by a cyber security incident?</t>
  </si>
  <si>
    <t>1.1.5</t>
  </si>
  <si>
    <t>Do you conduct formal business impact assessments?</t>
  </si>
  <si>
    <t>1.1.6</t>
  </si>
  <si>
    <t>Do your business impact assessments determine the level of business impact if:</t>
  </si>
  <si>
    <t>1.1.6a</t>
  </si>
  <si>
    <t>Sensitive information was disclosed to unauthorised parties (confidentiality)?</t>
  </si>
  <si>
    <t>1.1.6b</t>
  </si>
  <si>
    <t>Important information was compromised (eg key data is inaccurate or wrongly processed)?</t>
  </si>
  <si>
    <t>1.1.6c</t>
  </si>
  <si>
    <t>Critical systems or infrastructure were no longer available?</t>
  </si>
  <si>
    <t>1.1.7</t>
  </si>
  <si>
    <t>Level 4</t>
  </si>
  <si>
    <t>Have you identified where your critical assets are located in your organisation?</t>
  </si>
  <si>
    <t>1.1.8</t>
  </si>
  <si>
    <t>Have you assigned responsibility for protecting your critical assets to capable, named individuals?</t>
  </si>
  <si>
    <t>1.1.9</t>
  </si>
  <si>
    <t>Level 5</t>
  </si>
  <si>
    <t>Have you identified where critical assets are located in relevant third party organisations (eg cloud service providers)?</t>
  </si>
  <si>
    <t>1.1.10</t>
  </si>
  <si>
    <t>Are you able to gain fast access to critical assets that are located in relevant third party organisations?</t>
  </si>
  <si>
    <t>1.2.1</t>
  </si>
  <si>
    <t>Do you carry out threat analysis?</t>
  </si>
  <si>
    <t>1.2.2</t>
  </si>
  <si>
    <t>Do you review cyber security threats and associated vulnerabilities?</t>
  </si>
  <si>
    <t>1.2.3</t>
  </si>
  <si>
    <t>Do you review cyber security threats and associated vulnerabilities using a structured, systematic manner?</t>
  </si>
  <si>
    <t>1.2.4</t>
  </si>
  <si>
    <t>1.2.4a</t>
  </si>
  <si>
    <t>Technical infrastructure that supports your critical assets?</t>
  </si>
  <si>
    <t>1.2.4b</t>
  </si>
  <si>
    <t>Different types of cyber security threats that you are concerned about?</t>
  </si>
  <si>
    <t>1.2.4c</t>
  </si>
  <si>
    <t>Vulnerabilities to each particular threat (eg control weaknesses or special circumstances)?</t>
  </si>
  <si>
    <t>1.2.5</t>
  </si>
  <si>
    <t>Do you conduct cyber security threat analysis a regular basis (because the threat landscape shifts and investigation will provide feedback)?</t>
  </si>
  <si>
    <t>1.2.6</t>
  </si>
  <si>
    <t>1.2.6a</t>
  </si>
  <si>
    <t>The cyber security landscape relevant to your organisation?</t>
  </si>
  <si>
    <t>1.2.6b</t>
  </si>
  <si>
    <t>Sources of threats (eg organised crime syndicates, state-sponsored organisations, extremist groups, hacktivists, insiders – or a combination of these)?</t>
  </si>
  <si>
    <t>1.2.6c</t>
  </si>
  <si>
    <t>Possible threat vectors for attacks to exploit (eg Internet downloads, unauthorised USB sticks, misconfigured systems, inappropriate access, or collusion)?</t>
  </si>
  <si>
    <t>1.2.7</t>
  </si>
  <si>
    <t>Does your threat analysis include assessing all types of vulnerabilities to particular threats, by considering the PLEST acronym, which involves considering vulnerabilities associated with the:</t>
  </si>
  <si>
    <t>1.2.8</t>
  </si>
  <si>
    <t>Does your threat analysis include information obtained using cyber security threat intelligence?</t>
  </si>
  <si>
    <t>1.2.9</t>
  </si>
  <si>
    <t>Do you contextualise your cyber security threat analysis?</t>
  </si>
  <si>
    <t>The nature of your business, business strategy, business processes and risk appetite?</t>
  </si>
  <si>
    <t>Key dependencies your organisation has; for example on people, technology, suppliers, partners and the environment in which you operate?</t>
  </si>
  <si>
    <t>The assets which are most likely to be targeted, such as infrastructure, money, intellectual property or people – and the computer systems that support them?</t>
  </si>
  <si>
    <t>The potential compromise to the confidentiality of sensitive information; the integrity of important business information and applications; or the availability of critical infrastructure?</t>
  </si>
  <si>
    <t>1.2.10</t>
  </si>
  <si>
    <t>Does your cyber security threat analysis give you a good understanding the level of threat to your organisation from different types of cyber security incidents?</t>
  </si>
  <si>
    <t>1.2.11</t>
  </si>
  <si>
    <t>Performing realistic scenarios and rehearsals, for example by initiating a fictional (but realistic) attack internally and assessing how well you can respond to it. Making scenarios more effective by ensuring they include:</t>
  </si>
  <si>
    <t>1.2.12</t>
  </si>
  <si>
    <t>1.2.13</t>
  </si>
  <si>
    <t>Do you carry out periodic scenario-based training, helping to ensure that relevant individuals understand their role and prepare them to handle cyber security incidents?</t>
  </si>
  <si>
    <t>1.2.14</t>
  </si>
  <si>
    <t>Does this scenario-based training work through a series of attack scenarios fine-tuned to the threats and vulnerabilities your organisation face?</t>
  </si>
  <si>
    <t>1.2.15</t>
  </si>
  <si>
    <t>Do you evaluate newly emerging methods of conducting more advanced cyber security threat analysis to help improve the effectiveness of your cyber security threat analysis?</t>
  </si>
  <si>
    <t>1.3.1</t>
  </si>
  <si>
    <t>Do you carry out have a cyber security incident response policy?</t>
  </si>
  <si>
    <t>Is your cyber security incident response policy approved by senior management?</t>
  </si>
  <si>
    <t>Does your cyber security incident response policy clearly define the responsibilities of individuals charged with managing such incidents?</t>
  </si>
  <si>
    <t>Is your cyber security incident response policy distributed to all staff?</t>
  </si>
  <si>
    <t>1.3.2</t>
  </si>
  <si>
    <t>1.3.3</t>
  </si>
  <si>
    <t>1.3.4</t>
  </si>
  <si>
    <t/>
  </si>
  <si>
    <t>Are critical information assets defined in a:</t>
  </si>
  <si>
    <t>Do your criticality assessments include:</t>
  </si>
  <si>
    <t>Does your cyber security threat analysis consider the:</t>
  </si>
  <si>
    <t>Does your threat analysis address:</t>
  </si>
  <si>
    <t>Is the contextualisation of your cyber security threat analysis based on a solid understanding of:</t>
  </si>
  <si>
    <t>1.2.7a</t>
  </si>
  <si>
    <t>1.2.7b</t>
  </si>
  <si>
    <t>1.2.7c</t>
  </si>
  <si>
    <t>1.2.7d</t>
  </si>
  <si>
    <t>1.2.7e</t>
  </si>
  <si>
    <t>Determining what the threat is to your organisation</t>
  </si>
  <si>
    <t>Assessing your risk profile (to key assets)</t>
  </si>
  <si>
    <t>Considering threat intelligence providers (eg the government, collaborative groups, competitors, CERTs and vendors)</t>
  </si>
  <si>
    <t>Evaluating situational awareness and applicability to your organisation</t>
  </si>
  <si>
    <t>Simulating a real attack as closely as possible</t>
  </si>
  <si>
    <t>Ensuring the right person is doing the right thing at the right time.</t>
  </si>
  <si>
    <t>Political environment, at both a macro and micro level</t>
  </si>
  <si>
    <t>Legal and regulatory environment, including compliance (eg reporting) requirements</t>
  </si>
  <si>
    <t>Economic environment</t>
  </si>
  <si>
    <t>Socio-cultural, including the important people aspect</t>
  </si>
  <si>
    <t>Technical environment (eg logging)?</t>
  </si>
  <si>
    <t>1.2.16</t>
  </si>
  <si>
    <t>1.2.12a</t>
  </si>
  <si>
    <t>1.2.12b</t>
  </si>
  <si>
    <t>1.2.12c</t>
  </si>
  <si>
    <t>1.2.12d</t>
  </si>
  <si>
    <t>1.2.12e</t>
  </si>
  <si>
    <t>1.2.12f</t>
  </si>
  <si>
    <t>1.2.10a</t>
  </si>
  <si>
    <t>1.2.10b</t>
  </si>
  <si>
    <t>1.2.10c</t>
  </si>
  <si>
    <t>1.2.10d</t>
  </si>
  <si>
    <t>Merchant banking</t>
  </si>
  <si>
    <t>Retail banking</t>
  </si>
  <si>
    <t>Investment banking</t>
  </si>
  <si>
    <t>Card services</t>
  </si>
  <si>
    <t>Other banking services</t>
  </si>
  <si>
    <t>Other financial services</t>
  </si>
  <si>
    <t>Whole organisation</t>
  </si>
  <si>
    <t>Region</t>
  </si>
  <si>
    <t>Business unit</t>
  </si>
  <si>
    <t>Web application</t>
  </si>
  <si>
    <t>Infrastructure</t>
  </si>
  <si>
    <t>Evidence required</t>
  </si>
  <si>
    <t>High-level assessment</t>
  </si>
  <si>
    <r>
      <t xml:space="preserve">Scope of assessment     </t>
    </r>
    <r>
      <rPr>
        <i/>
        <sz val="10"/>
        <rFont val="Calibri"/>
        <family val="2"/>
        <scheme val="minor"/>
      </rPr>
      <t>All fields marked * MUST be completed</t>
    </r>
  </si>
  <si>
    <r>
      <t xml:space="preserve">Respondent details     </t>
    </r>
    <r>
      <rPr>
        <i/>
        <sz val="10"/>
        <rFont val="Calibri"/>
        <family val="2"/>
        <scheme val="minor"/>
      </rPr>
      <t>All fields marked * MUST be completed</t>
    </r>
  </si>
  <si>
    <t>Name of area of assessment *</t>
  </si>
  <si>
    <t>Business unit (or equivalent) *</t>
  </si>
  <si>
    <t>Organisation *</t>
  </si>
  <si>
    <t>Sector *</t>
  </si>
  <si>
    <t>Scope of assessment *</t>
  </si>
  <si>
    <t>Date of assessment *</t>
  </si>
  <si>
    <t>Name of respondent *</t>
  </si>
  <si>
    <t>Role or position *</t>
  </si>
  <si>
    <t>Department *</t>
  </si>
  <si>
    <t>Qualifications of assessor - CREST *</t>
  </si>
  <si>
    <t>Qualifications of assessor - other *</t>
  </si>
  <si>
    <t>Key components</t>
  </si>
  <si>
    <t>Type of assessment *</t>
  </si>
  <si>
    <t>Overview</t>
  </si>
  <si>
    <t>Many organisations are extremely concerned about potential and actual cyber security attacks, both on their own organisations and in ones similar to them. Dealing with cyber security incidents – particularly sophisticated cyber security attacks – can be a very difficult task, even for the most advanced organisations. Each organisation should therefore develop an appropriate cyber security incident response capability, which will enable them to adopt a systematic, structured approach to cyber security incident response.</t>
  </si>
  <si>
    <t>• People, process, technology and information</t>
  </si>
  <si>
    <t>• Preparedness, response and follow up activities</t>
  </si>
  <si>
    <t>Cyber Security Incident response process</t>
  </si>
  <si>
    <t>Maturity model</t>
  </si>
  <si>
    <t>To deal with a cyber security incident quickly and effectively you will need to build an appropriate cyber security incident response capability, the maturity of which can be assessed against an appropriate maturity model by using this assessment tool.</t>
  </si>
  <si>
    <t>The maturity model used in this tool is based on a traditional, proven model shown below. This model can be used to determine the level of maturity of an organisation cyber security incident response capability, ranging from 1 (least effective) to 5 (most effective).</t>
  </si>
  <si>
    <t xml:space="preserve">Different types of organisation will require different levels of maturity in cyber security incident response. For example, a small company operating in the retail business will not have the same requirement – or ability – to respond to cyber security incidents in the same way as a major corporate organisation in the finance sector – or a government department. </t>
  </si>
  <si>
    <t>How to use the tool</t>
  </si>
  <si>
    <t>This tool allows an assessment to be made to determine the level of maturity of an organisations’ cyber security incident response capability at a high level. It is based on a simple selection of the level of maturity for each of the 15 steps.</t>
  </si>
  <si>
    <t>Criticality assessment</t>
  </si>
  <si>
    <t>Threat analysis</t>
  </si>
  <si>
    <t>People, Process, Technology and Information</t>
  </si>
  <si>
    <t>Control environment</t>
  </si>
  <si>
    <t>Maturity assessment</t>
  </si>
  <si>
    <t>Identification</t>
  </si>
  <si>
    <t>Investigation</t>
  </si>
  <si>
    <t>Action</t>
  </si>
  <si>
    <t>Recovery</t>
  </si>
  <si>
    <t>Follow up</t>
  </si>
  <si>
    <t>Incident investigation</t>
  </si>
  <si>
    <t>Reporting</t>
  </si>
  <si>
    <t>Post incident review</t>
  </si>
  <si>
    <t>Lessons learned</t>
  </si>
  <si>
    <t>Updating</t>
  </si>
  <si>
    <t>Trend analysis</t>
  </si>
  <si>
    <t>Cyber Security Incident Response 
High-level Maturity Assessment Tool</t>
  </si>
  <si>
    <t>This tool provides a high-level assessment against a maturity model that is based on the 15 steps within the 3 phase Cyber Security Incident response process presented in the CREST Cyber Security Incident Response Guide, as shown in the diagram below.</t>
  </si>
  <si>
    <t>This assessment tool provides a mechanism for carrying out an assessment of the level of maturity an organisation has for their cyber security incident response capability at a high level. It can be used to assess your state of readiness in being able to respond to a cyber security incident in a fast, effective and secure manner.</t>
  </si>
  <si>
    <r>
      <rPr>
        <i/>
        <sz val="11"/>
        <color theme="1"/>
        <rFont val="Calibri"/>
        <family val="2"/>
        <scheme val="minor"/>
      </rPr>
      <t>Note:</t>
    </r>
    <r>
      <rPr>
        <sz val="11"/>
        <color theme="1"/>
        <rFont val="Calibri"/>
        <family val="2"/>
        <scheme val="minor"/>
      </rPr>
      <t xml:space="preserve"> There is also a </t>
    </r>
    <r>
      <rPr>
        <i/>
        <sz val="11"/>
        <color theme="1"/>
        <rFont val="Calibri"/>
        <family val="2"/>
        <scheme val="minor"/>
      </rPr>
      <t>Detailed Maturity Assessment Tool</t>
    </r>
    <r>
      <rPr>
        <sz val="11"/>
        <color theme="1"/>
        <rFont val="Calibri"/>
        <family val="2"/>
        <scheme val="minor"/>
      </rPr>
      <t xml:space="preserve"> available, which allows an assessment to be made to determine the level of maturity of your cyber security incident response capability in depth.</t>
    </r>
  </si>
  <si>
    <t>Credits</t>
  </si>
  <si>
    <t xml:space="preserve">This tool has been developed for CREST by </t>
  </si>
  <si>
    <t>© CREST 2014</t>
  </si>
  <si>
    <t>Your cyber security incident response capability should consist of appropriately skilled people guided by well-designed, repeatable processes and effective use of relevant technologies that will enable you to conduct a thorough investigation and successfully eradicate adversaries who are deeply embedded in your environment.</t>
  </si>
  <si>
    <t>However, many organisations do not know their state of readiness to be able to respond to a cyber security incident in a fast, effective manner. One of the best ways to help determine this is to measure the level of maturity of your cyber security incident response capability in terms of:</t>
  </si>
  <si>
    <t xml:space="preserve">Consequently, the level of maturity your organisation has in cyber security incident response should be reviewed in context and compared to your actual requirements for such a capability. The maturity of your organisation can then be compared with other similar organisation to help determine if the level of maturity is appropriate. </t>
  </si>
  <si>
    <r>
      <rPr>
        <i/>
        <sz val="11"/>
        <color theme="1"/>
        <rFont val="Calibri"/>
        <family val="2"/>
        <scheme val="minor"/>
      </rPr>
      <t>Note:</t>
    </r>
    <r>
      <rPr>
        <sz val="11"/>
        <color theme="1"/>
        <rFont val="Calibri"/>
        <family val="2"/>
        <scheme val="minor"/>
      </rPr>
      <t xml:space="preserve"> The maturity of the cyber security incident response capability can play a significant role in determining the level of third-party involvement required during a breach investigation and eradication event. Organisations with mature cyber security incident response capabilities may conduct most of their operations in-house, while those who are less mature may depend entirely on third parties.</t>
    </r>
  </si>
  <si>
    <r>
      <rPr>
        <b/>
        <i/>
        <sz val="11"/>
        <color theme="1"/>
        <rFont val="Calibri"/>
        <family val="2"/>
        <scheme val="minor"/>
      </rPr>
      <t>Step 1</t>
    </r>
    <r>
      <rPr>
        <sz val="11"/>
        <color theme="1"/>
        <rFont val="Calibri"/>
        <family val="2"/>
        <scheme val="minor"/>
      </rPr>
      <t xml:space="preserve"> - Complete the details for the environment being assessed in the </t>
    </r>
    <r>
      <rPr>
        <i/>
        <sz val="11"/>
        <color theme="1"/>
        <rFont val="Calibri"/>
        <family val="2"/>
        <scheme val="minor"/>
      </rPr>
      <t>Profile and Scope</t>
    </r>
    <r>
      <rPr>
        <sz val="11"/>
        <color theme="1"/>
        <rFont val="Calibri"/>
        <family val="2"/>
        <scheme val="minor"/>
      </rPr>
      <t xml:space="preserve"> worksheet using the text boxes and drop-down lists provided. The name entered for </t>
    </r>
    <r>
      <rPr>
        <i/>
        <sz val="11"/>
        <color theme="1"/>
        <rFont val="Calibri"/>
        <family val="2"/>
        <scheme val="minor"/>
      </rPr>
      <t xml:space="preserve">Name of Area of Assessment </t>
    </r>
    <r>
      <rPr>
        <sz val="11"/>
        <color theme="1"/>
        <rFont val="Calibri"/>
        <family val="2"/>
        <scheme val="minor"/>
      </rPr>
      <t xml:space="preserve">will automatically appear on the </t>
    </r>
    <r>
      <rPr>
        <i/>
        <sz val="11"/>
        <color theme="1"/>
        <rFont val="Calibri"/>
        <family val="2"/>
        <scheme val="minor"/>
      </rPr>
      <t>Results</t>
    </r>
    <r>
      <rPr>
        <sz val="11"/>
        <color theme="1"/>
        <rFont val="Calibri"/>
        <family val="2"/>
        <scheme val="minor"/>
      </rPr>
      <t xml:space="preserve"> worksheet.</t>
    </r>
  </si>
  <si>
    <r>
      <rPr>
        <b/>
        <i/>
        <sz val="11"/>
        <color theme="1"/>
        <rFont val="Calibri"/>
        <family val="2"/>
        <scheme val="minor"/>
      </rPr>
      <t>Step 4</t>
    </r>
    <r>
      <rPr>
        <sz val="11"/>
        <color theme="1"/>
        <rFont val="Calibri"/>
        <family val="2"/>
        <scheme val="minor"/>
      </rPr>
      <t xml:space="preserve"> - Review a summary of the results using the</t>
    </r>
    <r>
      <rPr>
        <i/>
        <sz val="11"/>
        <color theme="1"/>
        <rFont val="Calibri"/>
        <family val="2"/>
        <scheme val="minor"/>
      </rPr>
      <t xml:space="preserve"> Results</t>
    </r>
    <r>
      <rPr>
        <sz val="11"/>
        <color theme="1"/>
        <rFont val="Calibri"/>
        <family val="2"/>
        <scheme val="minor"/>
      </rPr>
      <t xml:space="preserve"> worksheet to gain a high level picture of the overall level of maturity for the environment assessed.</t>
    </r>
  </si>
  <si>
    <r>
      <t xml:space="preserve">Instructions on how the tool works and how it can be used can be found on the </t>
    </r>
    <r>
      <rPr>
        <i/>
        <sz val="11"/>
        <color theme="1"/>
        <rFont val="Calibri"/>
        <family val="2"/>
        <scheme val="minor"/>
      </rPr>
      <t>Guidelines</t>
    </r>
    <r>
      <rPr>
        <sz val="11"/>
        <color theme="1"/>
        <rFont val="Calibri"/>
        <family val="2"/>
        <scheme val="minor"/>
      </rPr>
      <t xml:space="preserve"> worksheet.</t>
    </r>
  </si>
  <si>
    <t>A weighting factor can be set to give the results for particular steps more importance than others. The selected levels of maturity are then displayed graphically for each of the three phases and overall. Calculations are based on a carefully designed algorithm that takes account of both the level of maturity selected for each step and the step's given weighting.</t>
  </si>
  <si>
    <r>
      <rPr>
        <b/>
        <i/>
        <sz val="11"/>
        <color theme="1"/>
        <rFont val="Calibri"/>
        <family val="2"/>
        <scheme val="minor"/>
      </rPr>
      <t>Step 2</t>
    </r>
    <r>
      <rPr>
        <sz val="11"/>
        <color theme="1"/>
        <rFont val="Calibri"/>
        <family val="2"/>
        <scheme val="minor"/>
      </rPr>
      <t xml:space="preserve"> - On the </t>
    </r>
    <r>
      <rPr>
        <i/>
        <sz val="11"/>
        <color theme="1"/>
        <rFont val="Calibri"/>
        <family val="2"/>
        <scheme val="minor"/>
      </rPr>
      <t>Configuration</t>
    </r>
    <r>
      <rPr>
        <sz val="11"/>
        <color theme="1"/>
        <rFont val="Calibri"/>
        <family val="2"/>
        <scheme val="minor"/>
      </rPr>
      <t xml:space="preserve"> worksheet use the checkboxes next to each step to deselect any steps not appropriate to the assessment. Then use the first column of drop-down lists to select  the target level of maturity required for each step. Any steps you feel warrant greater importance can be given a higher weighting using the second column of drop-down lists. Evidence required to support responses can be entered in the </t>
    </r>
    <r>
      <rPr>
        <i/>
        <sz val="11"/>
        <color theme="1"/>
        <rFont val="Calibri"/>
        <family val="2"/>
        <scheme val="minor"/>
      </rPr>
      <t>Evidence</t>
    </r>
    <r>
      <rPr>
        <sz val="11"/>
        <color theme="1"/>
        <rFont val="Calibri"/>
        <family val="2"/>
        <scheme val="minor"/>
      </rPr>
      <t xml:space="preserve"> column.</t>
    </r>
  </si>
  <si>
    <r>
      <rPr>
        <i/>
        <sz val="11"/>
        <color theme="1"/>
        <rFont val="Calibri"/>
        <family val="2"/>
        <scheme val="minor"/>
      </rPr>
      <t>Note:</t>
    </r>
    <r>
      <rPr>
        <sz val="11"/>
        <color theme="1"/>
        <rFont val="Calibri"/>
        <family val="2"/>
        <scheme val="minor"/>
      </rPr>
      <t xml:space="preserve"> The weighting values set on the </t>
    </r>
    <r>
      <rPr>
        <i/>
        <sz val="11"/>
        <color theme="1"/>
        <rFont val="Calibri"/>
        <family val="2"/>
        <scheme val="minor"/>
      </rPr>
      <t>Configuration</t>
    </r>
    <r>
      <rPr>
        <sz val="11"/>
        <color theme="1"/>
        <rFont val="Calibri"/>
        <family val="2"/>
        <scheme val="minor"/>
      </rPr>
      <t xml:space="preserve"> worksheet can be overriden on the </t>
    </r>
    <r>
      <rPr>
        <i/>
        <sz val="11"/>
        <color theme="1"/>
        <rFont val="Calibri"/>
        <family val="2"/>
        <scheme val="minor"/>
      </rPr>
      <t>Assessment</t>
    </r>
    <r>
      <rPr>
        <sz val="11"/>
        <color theme="1"/>
        <rFont val="Calibri"/>
        <family val="2"/>
        <scheme val="minor"/>
      </rPr>
      <t xml:space="preserve"> worksheet. If you are configuring the tool for a respondent and do not want these weightings to be changed, use the </t>
    </r>
    <r>
      <rPr>
        <i/>
        <sz val="11"/>
        <color theme="1"/>
        <rFont val="Calibri"/>
        <family val="2"/>
        <scheme val="minor"/>
      </rPr>
      <t>Lock weighting</t>
    </r>
    <r>
      <rPr>
        <sz val="11"/>
        <color theme="1"/>
        <rFont val="Calibri"/>
        <family val="2"/>
        <scheme val="minor"/>
      </rPr>
      <t xml:space="preserve"> and/or </t>
    </r>
    <r>
      <rPr>
        <i/>
        <sz val="11"/>
        <color theme="1"/>
        <rFont val="Calibri"/>
        <family val="2"/>
        <scheme val="minor"/>
      </rPr>
      <t>Hide weighting</t>
    </r>
    <r>
      <rPr>
        <sz val="11"/>
        <color theme="1"/>
        <rFont val="Calibri"/>
        <family val="2"/>
        <scheme val="minor"/>
      </rPr>
      <t xml:space="preserve"> buttons as appropriate, and then hide the </t>
    </r>
    <r>
      <rPr>
        <i/>
        <sz val="11"/>
        <color theme="1"/>
        <rFont val="Calibri"/>
        <family val="2"/>
        <scheme val="minor"/>
      </rPr>
      <t>Configuration</t>
    </r>
    <r>
      <rPr>
        <sz val="11"/>
        <color theme="1"/>
        <rFont val="Calibri"/>
        <family val="2"/>
        <scheme val="minor"/>
      </rPr>
      <t xml:space="preserve"> worksheet by right-clicking on the relevant tab at the bottom of this spreadsheet and choosing </t>
    </r>
    <r>
      <rPr>
        <i/>
        <sz val="11"/>
        <color theme="1"/>
        <rFont val="Calibri"/>
        <family val="2"/>
        <scheme val="minor"/>
      </rPr>
      <t>Hide</t>
    </r>
    <r>
      <rPr>
        <sz val="11"/>
        <color theme="1"/>
        <rFont val="Calibri"/>
        <family val="2"/>
        <scheme val="minor"/>
      </rPr>
      <t xml:space="preserve">. </t>
    </r>
    <r>
      <rPr>
        <b/>
        <i/>
        <sz val="11"/>
        <color theme="1"/>
        <rFont val="Calibri"/>
        <family val="2"/>
        <scheme val="minor"/>
      </rPr>
      <t xml:space="preserve"> </t>
    </r>
  </si>
  <si>
    <r>
      <rPr>
        <b/>
        <i/>
        <sz val="11"/>
        <color theme="1"/>
        <rFont val="Calibri"/>
        <family val="2"/>
        <scheme val="minor"/>
      </rPr>
      <t>Step 3</t>
    </r>
    <r>
      <rPr>
        <sz val="11"/>
        <color theme="1"/>
        <rFont val="Calibri"/>
        <family val="2"/>
        <scheme val="minor"/>
      </rPr>
      <t xml:space="preserve"> - Carry out the assessment by selecting the appropriate level of maturity within the assessed environment for each step using the drop-down lists on the </t>
    </r>
    <r>
      <rPr>
        <i/>
        <sz val="11"/>
        <color theme="1"/>
        <rFont val="Calibri"/>
        <family val="2"/>
        <scheme val="minor"/>
      </rPr>
      <t>Assessment</t>
    </r>
    <r>
      <rPr>
        <sz val="11"/>
        <color theme="1"/>
        <rFont val="Calibri"/>
        <family val="2"/>
        <scheme val="minor"/>
      </rPr>
      <t xml:space="preserve"> worksheet. Any additional comments can be entered in the </t>
    </r>
    <r>
      <rPr>
        <i/>
        <sz val="11"/>
        <color theme="1"/>
        <rFont val="Calibri"/>
        <family val="2"/>
        <scheme val="minor"/>
      </rPr>
      <t>Comments</t>
    </r>
    <r>
      <rPr>
        <sz val="11"/>
        <color theme="1"/>
        <rFont val="Calibri"/>
        <family val="2"/>
        <scheme val="minor"/>
      </rPr>
      <t xml:space="preserve"> column.</t>
    </r>
  </si>
  <si>
    <r>
      <rPr>
        <i/>
        <sz val="11"/>
        <color theme="1"/>
        <rFont val="Calibri"/>
        <family val="2"/>
        <scheme val="minor"/>
      </rPr>
      <t>Note:</t>
    </r>
    <r>
      <rPr>
        <sz val="11"/>
        <color theme="1"/>
        <rFont val="Calibri"/>
        <family val="2"/>
        <scheme val="minor"/>
      </rPr>
      <t xml:space="preserve"> You may wish to consider conducting a more in-depth assessment of one or more elements of your cyber security incident response capability by using the </t>
    </r>
    <r>
      <rPr>
        <i/>
        <sz val="11"/>
        <color theme="1"/>
        <rFont val="Calibri"/>
        <family val="2"/>
        <scheme val="minor"/>
      </rPr>
      <t>Detailed Maturity Assessment Tool.</t>
    </r>
  </si>
  <si>
    <t>response_frames</t>
  </si>
  <si>
    <t>sector_responses</t>
  </si>
  <si>
    <t>size_responses</t>
  </si>
  <si>
    <t>target_response_frame</t>
  </si>
  <si>
    <t>target_scores</t>
  </si>
  <si>
    <t>weighting_responses</t>
  </si>
  <si>
    <t>weighting_stuff</t>
  </si>
  <si>
    <t>Qref</t>
  </si>
  <si>
    <t>MMAT_Header_Text</t>
  </si>
  <si>
    <t>MMAT_Results</t>
  </si>
  <si>
    <t>MMAT_Text_Ref</t>
  </si>
  <si>
    <t>MMAT_Maturity_Level</t>
  </si>
  <si>
    <t>MMAT_Ref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</si>
</sst>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
    <numFmt numFmtId="166" formatCode="yyyy\-mm\-dd;@"/>
  </numFmts>
  <fonts count="34" x14ac:knownFonts="1">
    <font>
      <sz val="11"/>
      <color theme="1"/>
      <name val="Calibri"/>
      <family val="2"/>
      <scheme val="minor"/>
    </font>
    <font>
      <sz val="10"/>
      <name val="Arial"/>
      <family val="2"/>
    </font>
    <font>
      <sz val="10"/>
      <name val="Calibri"/>
      <family val="2"/>
      <scheme val="minor"/>
    </font>
    <font>
      <b/>
      <sz val="14"/>
      <name val="Calibri"/>
      <family val="2"/>
      <scheme val="minor"/>
    </font>
    <font>
      <sz val="12"/>
      <name val="Calibri"/>
      <family val="2"/>
      <scheme val="minor"/>
    </font>
    <font>
      <i/>
      <sz val="10"/>
      <name val="Calibri"/>
      <family val="2"/>
      <scheme val="minor"/>
    </font>
    <font>
      <sz val="10"/>
      <name val="Verdana"/>
      <family val="2"/>
    </font>
    <font>
      <b/>
      <sz val="14"/>
      <color indexed="9"/>
      <name val="Calibri"/>
      <family val="2"/>
      <scheme val="minor"/>
    </font>
    <font>
      <b/>
      <sz val="10"/>
      <name val="Calibri"/>
      <family val="2"/>
      <scheme val="minor"/>
    </font>
    <font>
      <sz val="8"/>
      <color indexed="18"/>
      <name val="Calibri"/>
      <family val="2"/>
      <scheme val="minor"/>
    </font>
    <font>
      <b/>
      <sz val="11"/>
      <color theme="1"/>
      <name val="Calibri"/>
      <family val="2"/>
      <scheme val="minor"/>
    </font>
    <font>
      <sz val="11"/>
      <color theme="0"/>
      <name val="Calibri"/>
      <family val="2"/>
      <scheme val="minor"/>
    </font>
    <font>
      <sz val="36"/>
      <color theme="1"/>
      <name val="Calibri"/>
      <family val="2"/>
      <scheme val="minor"/>
    </font>
    <font>
      <b/>
      <sz val="15"/>
      <color theme="3"/>
      <name val="Calibri"/>
      <family val="2"/>
      <scheme val="minor"/>
    </font>
    <font>
      <b/>
      <sz val="13"/>
      <color theme="3"/>
      <name val="Calibri"/>
      <family val="2"/>
      <scheme val="minor"/>
    </font>
    <font>
      <b/>
      <u/>
      <sz val="15"/>
      <color theme="3"/>
      <name val="Calibri"/>
      <family val="2"/>
      <scheme val="minor"/>
    </font>
    <font>
      <sz val="20"/>
      <color theme="3"/>
      <name val="Calibri"/>
      <family val="2"/>
      <scheme val="minor"/>
    </font>
    <font>
      <b/>
      <sz val="12"/>
      <color theme="0"/>
      <name val="Calibri"/>
      <family val="2"/>
      <scheme val="minor"/>
    </font>
    <font>
      <sz val="11"/>
      <name val="Calibri"/>
      <family val="2"/>
      <scheme val="minor"/>
    </font>
    <font>
      <b/>
      <sz val="10"/>
      <color theme="3"/>
      <name val="Calibri"/>
      <family val="2"/>
      <scheme val="minor"/>
    </font>
    <font>
      <b/>
      <sz val="14"/>
      <color theme="0"/>
      <name val="Calibri"/>
      <family val="2"/>
      <scheme val="minor"/>
    </font>
    <font>
      <sz val="25"/>
      <color rgb="FF1F497D"/>
      <name val="Calibri"/>
      <family val="2"/>
      <scheme val="minor"/>
    </font>
    <font>
      <b/>
      <sz val="12"/>
      <color theme="1"/>
      <name val="Calibri"/>
      <family val="2"/>
      <scheme val="minor"/>
    </font>
    <font>
      <b/>
      <sz val="16"/>
      <color theme="0"/>
      <name val="Calibri"/>
      <family val="2"/>
      <scheme val="minor"/>
    </font>
    <font>
      <sz val="10"/>
      <color indexed="18"/>
      <name val="Calibri"/>
      <family val="2"/>
      <scheme val="minor"/>
    </font>
    <font>
      <sz val="8"/>
      <name val="Calibri"/>
      <family val="2"/>
      <scheme val="minor"/>
    </font>
    <font>
      <b/>
      <sz val="14"/>
      <color rgb="FFFF0000"/>
      <name val="Calibri"/>
      <family val="2"/>
      <scheme val="minor"/>
    </font>
    <font>
      <sz val="9"/>
      <name val="Calibri"/>
      <family val="2"/>
      <scheme val="minor"/>
    </font>
    <font>
      <sz val="9"/>
      <color theme="1"/>
      <name val="Calibri"/>
      <family val="2"/>
      <scheme val="minor"/>
    </font>
    <font>
      <sz val="8"/>
      <color rgb="FF000000"/>
      <name val="Tahoma"/>
      <family val="2"/>
    </font>
    <font>
      <i/>
      <sz val="11"/>
      <color theme="1"/>
      <name val="Calibri"/>
      <family val="2"/>
      <scheme val="minor"/>
    </font>
    <font>
      <b/>
      <i/>
      <sz val="11"/>
      <color theme="1"/>
      <name val="Calibri"/>
      <family val="2"/>
      <scheme val="minor"/>
    </font>
    <font>
      <sz val="14"/>
      <name val="Calibri"/>
      <family val="2"/>
      <scheme val="minor"/>
    </font>
    <font>
      <b/>
      <sz val="11"/>
      <color rgb="FFFF0000"/>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rgb="FFE87727"/>
        <bgColor indexed="64"/>
      </patternFill>
    </fill>
    <fill>
      <patternFill patternType="solid">
        <fgColor rgb="FF41AD48"/>
        <bgColor indexed="64"/>
      </patternFill>
    </fill>
    <fill>
      <patternFill patternType="solid">
        <fgColor rgb="FF25408F"/>
        <bgColor indexed="64"/>
      </patternFill>
    </fill>
    <fill>
      <patternFill patternType="solid">
        <fgColor rgb="FF921B1D"/>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9" tint="0.39997558519241921"/>
        <bgColor indexed="64"/>
      </patternFill>
    </fill>
  </fills>
  <borders count="35">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5">
    <xf numFmtId="0" fontId="0" fillId="0" borderId="0"/>
    <xf numFmtId="0" fontId="1" fillId="0" borderId="0"/>
    <xf numFmtId="0" fontId="6" fillId="0" borderId="0"/>
    <xf numFmtId="0" fontId="13" fillId="0" borderId="8" applyNumberFormat="0" applyFill="0" applyAlignment="0" applyProtection="0"/>
    <xf numFmtId="0" fontId="14" fillId="0" borderId="9" applyNumberFormat="0" applyFill="0" applyAlignment="0" applyProtection="0"/>
  </cellStyleXfs>
  <cellXfs count="226">
    <xf numFmtId="0" fontId="0" fillId="0" borderId="0" xfId="0"/>
    <xf numFmtId="0" fontId="2" fillId="0" borderId="0" xfId="1" applyFont="1" applyFill="1" applyBorder="1" applyAlignment="1" applyProtection="1">
      <alignment vertical="top" wrapText="1"/>
    </xf>
    <xf numFmtId="1" fontId="4" fillId="0" borderId="0" xfId="1" applyNumberFormat="1" applyFont="1" applyFill="1" applyBorder="1" applyAlignment="1" applyProtection="1">
      <alignment horizontal="left" vertical="center"/>
    </xf>
    <xf numFmtId="1" fontId="5" fillId="0" borderId="0" xfId="1" applyNumberFormat="1" applyFont="1" applyFill="1" applyBorder="1" applyAlignment="1" applyProtection="1">
      <alignment horizontal="left" vertical="center"/>
    </xf>
    <xf numFmtId="0" fontId="2" fillId="0" borderId="0" xfId="1" applyFont="1" applyBorder="1" applyProtection="1"/>
    <xf numFmtId="0" fontId="2" fillId="0" borderId="0" xfId="2" applyFont="1" applyFill="1" applyBorder="1" applyAlignment="1">
      <alignment vertical="top"/>
    </xf>
    <xf numFmtId="0" fontId="2" fillId="0" borderId="0" xfId="1" applyFont="1" applyFill="1" applyBorder="1" applyProtection="1"/>
    <xf numFmtId="0" fontId="2" fillId="2" borderId="2" xfId="1" applyFont="1" applyFill="1" applyBorder="1" applyAlignment="1" applyProtection="1">
      <alignment horizontal="left" vertical="center" wrapText="1"/>
    </xf>
    <xf numFmtId="0" fontId="2" fillId="0" borderId="3" xfId="1" applyFont="1" applyFill="1" applyBorder="1" applyAlignment="1" applyProtection="1">
      <alignment vertical="top" wrapText="1"/>
    </xf>
    <xf numFmtId="0" fontId="2" fillId="0" borderId="3" xfId="1" applyFont="1" applyFill="1" applyBorder="1" applyProtection="1"/>
    <xf numFmtId="0" fontId="2" fillId="0" borderId="3" xfId="2" applyFont="1" applyFill="1" applyBorder="1"/>
    <xf numFmtId="0" fontId="8" fillId="0" borderId="3" xfId="1" applyFont="1" applyFill="1" applyBorder="1" applyAlignment="1" applyProtection="1">
      <alignment vertical="top" wrapText="1"/>
    </xf>
    <xf numFmtId="0" fontId="8" fillId="0" borderId="3" xfId="1" applyFont="1" applyFill="1" applyBorder="1" applyAlignment="1" applyProtection="1">
      <alignment horizontal="left" vertical="top" wrapText="1"/>
    </xf>
    <xf numFmtId="0" fontId="10" fillId="3" borderId="5" xfId="0" applyFont="1" applyFill="1" applyBorder="1" applyAlignment="1">
      <alignment vertical="top" wrapText="1"/>
    </xf>
    <xf numFmtId="0" fontId="10" fillId="0" borderId="0" xfId="0" applyFont="1" applyAlignment="1">
      <alignment vertical="center"/>
    </xf>
    <xf numFmtId="0" fontId="0" fillId="0" borderId="5" xfId="0" applyBorder="1" applyAlignment="1">
      <alignment vertical="center" wrapText="1"/>
    </xf>
    <xf numFmtId="0" fontId="0" fillId="0" borderId="0" xfId="0" applyAlignment="1">
      <alignment vertical="center"/>
    </xf>
    <xf numFmtId="0" fontId="14" fillId="0" borderId="0" xfId="4" applyBorder="1"/>
    <xf numFmtId="0" fontId="13" fillId="0" borderId="0" xfId="3" applyBorder="1"/>
    <xf numFmtId="0" fontId="0" fillId="0" borderId="0" xfId="0"/>
    <xf numFmtId="0" fontId="15" fillId="0" borderId="0" xfId="3" applyFont="1" applyBorder="1" applyAlignment="1">
      <alignment vertical="center"/>
    </xf>
    <xf numFmtId="0" fontId="2" fillId="4" borderId="3" xfId="1" applyFont="1" applyFill="1" applyBorder="1" applyAlignment="1" applyProtection="1">
      <alignment vertical="top" wrapText="1"/>
    </xf>
    <xf numFmtId="0" fontId="2" fillId="5" borderId="3" xfId="1" applyFont="1" applyFill="1" applyBorder="1" applyAlignment="1" applyProtection="1">
      <alignment vertical="top" wrapText="1"/>
    </xf>
    <xf numFmtId="0" fontId="7" fillId="5" borderId="3" xfId="1" applyFont="1" applyFill="1" applyBorder="1" applyAlignment="1" applyProtection="1"/>
    <xf numFmtId="0" fontId="2" fillId="5" borderId="3" xfId="1" applyFont="1" applyFill="1" applyBorder="1" applyAlignment="1" applyProtection="1"/>
    <xf numFmtId="0" fontId="3" fillId="5" borderId="3" xfId="1" applyFont="1" applyFill="1" applyBorder="1" applyAlignment="1" applyProtection="1">
      <alignment wrapText="1"/>
    </xf>
    <xf numFmtId="0" fontId="2" fillId="5" borderId="3" xfId="2" applyFont="1" applyFill="1" applyBorder="1" applyAlignment="1">
      <alignment vertical="top"/>
    </xf>
    <xf numFmtId="0" fontId="2" fillId="5" borderId="3" xfId="1" applyFont="1" applyFill="1" applyBorder="1" applyProtection="1"/>
    <xf numFmtId="0" fontId="2" fillId="5" borderId="3" xfId="2" applyFont="1" applyFill="1" applyBorder="1"/>
    <xf numFmtId="0" fontId="17" fillId="5" borderId="3" xfId="1" applyFont="1" applyFill="1" applyBorder="1" applyAlignment="1" applyProtection="1">
      <alignment vertical="center"/>
    </xf>
    <xf numFmtId="0" fontId="2" fillId="6" borderId="3" xfId="1" applyFont="1" applyFill="1" applyBorder="1" applyAlignment="1" applyProtection="1">
      <alignment vertical="top" wrapText="1"/>
    </xf>
    <xf numFmtId="0" fontId="7" fillId="6" borderId="3" xfId="1" applyFont="1" applyFill="1" applyBorder="1" applyAlignment="1" applyProtection="1"/>
    <xf numFmtId="0" fontId="2" fillId="6" borderId="3" xfId="1" applyFont="1" applyFill="1" applyBorder="1" applyAlignment="1" applyProtection="1"/>
    <xf numFmtId="0" fontId="3" fillId="6" borderId="3" xfId="1" applyFont="1" applyFill="1" applyBorder="1" applyAlignment="1" applyProtection="1">
      <alignment wrapText="1"/>
    </xf>
    <xf numFmtId="0" fontId="2" fillId="6" borderId="3" xfId="2" applyFont="1" applyFill="1" applyBorder="1" applyAlignment="1">
      <alignment vertical="top"/>
    </xf>
    <xf numFmtId="0" fontId="2" fillId="6" borderId="3" xfId="1" applyFont="1" applyFill="1" applyBorder="1" applyProtection="1"/>
    <xf numFmtId="0" fontId="2" fillId="6" borderId="3" xfId="2" applyFont="1" applyFill="1" applyBorder="1"/>
    <xf numFmtId="0" fontId="17" fillId="6" borderId="3" xfId="1" applyFont="1" applyFill="1" applyBorder="1" applyAlignment="1" applyProtection="1">
      <alignment vertical="center"/>
    </xf>
    <xf numFmtId="0" fontId="2" fillId="0" borderId="1" xfId="1" applyFont="1" applyFill="1" applyBorder="1" applyProtection="1"/>
    <xf numFmtId="164" fontId="3" fillId="0" borderId="1" xfId="1" applyNumberFormat="1" applyFont="1" applyFill="1" applyBorder="1" applyAlignment="1" applyProtection="1">
      <alignment horizontal="left" vertical="center"/>
    </xf>
    <xf numFmtId="0" fontId="2" fillId="2" borderId="2" xfId="1" applyFont="1" applyFill="1" applyBorder="1" applyAlignment="1" applyProtection="1">
      <alignment vertical="center" wrapText="1"/>
    </xf>
    <xf numFmtId="0" fontId="3" fillId="2" borderId="2" xfId="1" applyFont="1" applyFill="1" applyBorder="1" applyAlignment="1" applyProtection="1">
      <alignment horizontal="left" vertical="center" wrapText="1"/>
    </xf>
    <xf numFmtId="0" fontId="2" fillId="2" borderId="2" xfId="2" applyFont="1" applyFill="1" applyBorder="1" applyAlignment="1">
      <alignment horizontal="left" vertical="center"/>
    </xf>
    <xf numFmtId="0" fontId="2" fillId="2" borderId="2" xfId="1" applyFont="1" applyFill="1" applyBorder="1" applyAlignment="1" applyProtection="1">
      <alignment vertical="center"/>
    </xf>
    <xf numFmtId="0" fontId="3" fillId="2" borderId="2" xfId="1" applyFont="1" applyFill="1" applyBorder="1" applyAlignment="1" applyProtection="1">
      <alignment horizontal="left" vertical="center" indent="2"/>
    </xf>
    <xf numFmtId="0" fontId="18" fillId="0" borderId="3" xfId="1" applyFont="1" applyFill="1" applyBorder="1" applyAlignment="1" applyProtection="1">
      <alignment horizontal="left" vertical="center"/>
    </xf>
    <xf numFmtId="0" fontId="18" fillId="0" borderId="3" xfId="1" applyFont="1" applyFill="1" applyBorder="1" applyAlignment="1" applyProtection="1">
      <alignment vertical="center" wrapText="1"/>
    </xf>
    <xf numFmtId="0" fontId="2" fillId="0" borderId="3" xfId="1" applyFont="1" applyFill="1" applyBorder="1" applyAlignment="1" applyProtection="1">
      <alignment vertical="center" wrapText="1"/>
    </xf>
    <xf numFmtId="0" fontId="8" fillId="0" borderId="3" xfId="1" applyFont="1" applyFill="1" applyBorder="1" applyAlignment="1" applyProtection="1">
      <alignment vertical="center" wrapText="1"/>
    </xf>
    <xf numFmtId="0" fontId="8" fillId="0" borderId="3" xfId="1" applyFont="1" applyFill="1" applyBorder="1" applyAlignment="1" applyProtection="1">
      <alignment horizontal="left" vertical="center" wrapText="1"/>
    </xf>
    <xf numFmtId="0" fontId="2" fillId="0" borderId="3" xfId="1" applyFont="1" applyFill="1" applyBorder="1" applyAlignment="1" applyProtection="1">
      <alignment vertical="center"/>
    </xf>
    <xf numFmtId="0" fontId="2" fillId="0" borderId="3" xfId="2" applyFont="1" applyFill="1" applyBorder="1" applyAlignment="1">
      <alignment vertical="center"/>
    </xf>
    <xf numFmtId="0" fontId="19" fillId="5" borderId="3" xfId="1" applyFont="1" applyFill="1" applyBorder="1" applyAlignment="1" applyProtection="1"/>
    <xf numFmtId="0" fontId="8" fillId="4" borderId="3" xfId="1" applyFont="1" applyFill="1" applyBorder="1" applyAlignment="1" applyProtection="1">
      <alignment vertical="top" wrapText="1"/>
    </xf>
    <xf numFmtId="0" fontId="8" fillId="4" borderId="3" xfId="1" applyFont="1" applyFill="1" applyBorder="1" applyAlignment="1" applyProtection="1">
      <alignment vertical="center" wrapText="1"/>
    </xf>
    <xf numFmtId="0" fontId="9" fillId="4" borderId="3" xfId="1" applyFont="1" applyFill="1" applyBorder="1" applyAlignment="1" applyProtection="1">
      <alignment vertical="center" wrapText="1"/>
    </xf>
    <xf numFmtId="0" fontId="2" fillId="4" borderId="3" xfId="1" applyFont="1" applyFill="1" applyBorder="1" applyAlignment="1" applyProtection="1">
      <alignment vertical="center" wrapText="1"/>
    </xf>
    <xf numFmtId="0" fontId="8" fillId="4" borderId="3" xfId="1" applyFont="1" applyFill="1" applyBorder="1" applyAlignment="1" applyProtection="1">
      <alignment horizontal="left" vertical="center" wrapText="1"/>
    </xf>
    <xf numFmtId="0" fontId="2" fillId="4" borderId="3" xfId="1" applyFont="1" applyFill="1" applyBorder="1" applyAlignment="1" applyProtection="1">
      <alignment vertical="center"/>
    </xf>
    <xf numFmtId="0" fontId="2" fillId="4" borderId="3" xfId="2" applyFont="1" applyFill="1" applyBorder="1" applyAlignment="1">
      <alignment vertical="center"/>
    </xf>
    <xf numFmtId="0" fontId="12" fillId="0" borderId="0" xfId="0" applyFont="1" applyAlignment="1">
      <alignment horizontal="center" vertical="center" wrapText="1"/>
    </xf>
    <xf numFmtId="0" fontId="2" fillId="6" borderId="3" xfId="1" applyFont="1" applyFill="1" applyBorder="1" applyAlignment="1" applyProtection="1">
      <alignment horizontal="right" vertical="center" wrapText="1"/>
    </xf>
    <xf numFmtId="0" fontId="2" fillId="0" borderId="1" xfId="1" applyFont="1" applyFill="1" applyBorder="1" applyAlignment="1" applyProtection="1">
      <alignment horizontal="right" vertical="center"/>
    </xf>
    <xf numFmtId="164" fontId="2" fillId="0" borderId="1" xfId="1" applyNumberFormat="1" applyFont="1" applyFill="1" applyBorder="1" applyAlignment="1" applyProtection="1">
      <alignment horizontal="right" vertical="center"/>
    </xf>
    <xf numFmtId="0" fontId="2" fillId="0" borderId="0" xfId="2" applyFont="1" applyFill="1" applyBorder="1" applyAlignment="1">
      <alignment horizontal="right" vertical="center"/>
    </xf>
    <xf numFmtId="0" fontId="2" fillId="0" borderId="0" xfId="1" applyFont="1" applyFill="1" applyBorder="1" applyAlignment="1" applyProtection="1">
      <alignment horizontal="right" vertical="center" wrapText="1"/>
    </xf>
    <xf numFmtId="0" fontId="2" fillId="2" borderId="2" xfId="2" applyFont="1" applyFill="1" applyBorder="1" applyAlignment="1">
      <alignment horizontal="right" vertical="center"/>
    </xf>
    <xf numFmtId="0" fontId="2" fillId="2" borderId="2" xfId="1" applyFont="1" applyFill="1" applyBorder="1" applyAlignment="1" applyProtection="1">
      <alignment horizontal="right" vertical="center" wrapText="1"/>
    </xf>
    <xf numFmtId="0" fontId="1" fillId="6" borderId="3" xfId="2" applyFont="1" applyFill="1" applyBorder="1" applyAlignment="1" applyProtection="1">
      <alignment horizontal="right" vertical="center" wrapText="1"/>
    </xf>
    <xf numFmtId="0" fontId="2" fillId="6" borderId="3" xfId="1" applyFont="1" applyFill="1" applyBorder="1" applyAlignment="1" applyProtection="1">
      <alignment horizontal="right" vertical="center" wrapText="1"/>
      <protection locked="0"/>
    </xf>
    <xf numFmtId="0" fontId="1" fillId="0" borderId="3" xfId="2" applyFont="1" applyFill="1" applyBorder="1" applyAlignment="1" applyProtection="1">
      <alignment horizontal="right" vertical="center" wrapText="1"/>
    </xf>
    <xf numFmtId="0" fontId="2" fillId="0" borderId="3" xfId="1" applyFont="1" applyFill="1" applyBorder="1" applyAlignment="1" applyProtection="1">
      <alignment horizontal="right" vertical="center" wrapText="1"/>
    </xf>
    <xf numFmtId="0" fontId="2" fillId="0" borderId="3" xfId="1" applyFont="1" applyFill="1" applyBorder="1" applyAlignment="1" applyProtection="1">
      <alignment horizontal="right" vertical="center"/>
      <protection locked="0"/>
    </xf>
    <xf numFmtId="0" fontId="2" fillId="0" borderId="3" xfId="1" applyFont="1" applyFill="1" applyBorder="1" applyAlignment="1" applyProtection="1">
      <alignment horizontal="right" vertical="center" wrapText="1"/>
      <protection locked="0"/>
    </xf>
    <xf numFmtId="0" fontId="1" fillId="5" borderId="3" xfId="2" applyFont="1" applyFill="1" applyBorder="1" applyAlignment="1" applyProtection="1">
      <alignment horizontal="right" vertical="center" wrapText="1"/>
    </xf>
    <xf numFmtId="0" fontId="2" fillId="5" borderId="3" xfId="1" applyFont="1" applyFill="1" applyBorder="1" applyAlignment="1" applyProtection="1">
      <alignment horizontal="right" vertical="center" wrapText="1"/>
    </xf>
    <xf numFmtId="0" fontId="2" fillId="5" borderId="3" xfId="1" applyFont="1" applyFill="1" applyBorder="1" applyAlignment="1" applyProtection="1">
      <alignment horizontal="right" vertical="center" wrapText="1"/>
      <protection locked="0"/>
    </xf>
    <xf numFmtId="0" fontId="1" fillId="4" borderId="3" xfId="2" applyFont="1" applyFill="1" applyBorder="1" applyAlignment="1" applyProtection="1">
      <alignment horizontal="right" vertical="center" wrapText="1"/>
    </xf>
    <xf numFmtId="0" fontId="2" fillId="4" borderId="3" xfId="1" applyFont="1" applyFill="1" applyBorder="1" applyAlignment="1" applyProtection="1">
      <alignment horizontal="right" vertical="center" wrapText="1"/>
    </xf>
    <xf numFmtId="0" fontId="2" fillId="4" borderId="3" xfId="1" applyFont="1" applyFill="1" applyBorder="1" applyAlignment="1" applyProtection="1">
      <alignment horizontal="right" vertical="center"/>
      <protection locked="0"/>
    </xf>
    <xf numFmtId="0" fontId="2" fillId="4" borderId="3" xfId="1" applyFont="1" applyFill="1" applyBorder="1" applyAlignment="1" applyProtection="1">
      <alignment horizontal="right" vertical="center" wrapText="1"/>
      <protection locked="0"/>
    </xf>
    <xf numFmtId="0" fontId="0" fillId="0" borderId="0" xfId="0" applyAlignment="1">
      <alignment horizontal="right" vertical="center"/>
    </xf>
    <xf numFmtId="0" fontId="2" fillId="0" borderId="0" xfId="1" applyFont="1" applyFill="1" applyBorder="1" applyAlignment="1" applyProtection="1">
      <alignment horizontal="right" vertical="center"/>
    </xf>
    <xf numFmtId="0" fontId="0" fillId="4" borderId="0" xfId="0" applyFill="1" applyProtection="1"/>
    <xf numFmtId="0" fontId="17" fillId="4" borderId="0" xfId="0" applyFont="1" applyFill="1" applyAlignment="1" applyProtection="1">
      <alignment horizontal="left" vertical="center"/>
    </xf>
    <xf numFmtId="0" fontId="0" fillId="0" borderId="0" xfId="0" applyProtection="1"/>
    <xf numFmtId="0" fontId="20" fillId="6" borderId="5" xfId="0" applyFont="1" applyFill="1" applyBorder="1" applyAlignment="1">
      <alignment vertical="center" wrapText="1"/>
    </xf>
    <xf numFmtId="0" fontId="20" fillId="5" borderId="5" xfId="0" applyFont="1" applyFill="1" applyBorder="1" applyAlignment="1">
      <alignment vertical="center" wrapText="1"/>
    </xf>
    <xf numFmtId="0" fontId="20" fillId="4" borderId="5" xfId="0" applyFont="1" applyFill="1" applyBorder="1" applyAlignment="1">
      <alignment vertical="center" wrapText="1"/>
    </xf>
    <xf numFmtId="165" fontId="11" fillId="0" borderId="0" xfId="0" applyNumberFormat="1" applyFont="1" applyBorder="1" applyAlignment="1">
      <alignment vertical="center" wrapText="1"/>
    </xf>
    <xf numFmtId="165" fontId="11" fillId="0" borderId="1" xfId="0" applyNumberFormat="1" applyFont="1" applyBorder="1" applyAlignment="1">
      <alignment vertical="center" wrapText="1"/>
    </xf>
    <xf numFmtId="165" fontId="11" fillId="0" borderId="11" xfId="0" applyNumberFormat="1" applyFont="1" applyBorder="1" applyAlignment="1" applyProtection="1">
      <alignment vertical="center" wrapText="1"/>
    </xf>
    <xf numFmtId="165" fontId="11" fillId="0" borderId="13" xfId="0" applyNumberFormat="1" applyFont="1" applyBorder="1" applyAlignment="1" applyProtection="1">
      <alignment vertical="center" wrapText="1"/>
    </xf>
    <xf numFmtId="164" fontId="0" fillId="0" borderId="12" xfId="0" applyNumberFormat="1" applyBorder="1" applyAlignment="1" applyProtection="1">
      <alignment horizontal="center" vertical="center"/>
    </xf>
    <xf numFmtId="165" fontId="11" fillId="0" borderId="11" xfId="0" applyNumberFormat="1" applyFont="1" applyBorder="1" applyAlignment="1">
      <alignment vertical="center" wrapText="1"/>
    </xf>
    <xf numFmtId="164" fontId="0" fillId="0" borderId="12" xfId="0" applyNumberFormat="1" applyBorder="1" applyAlignment="1">
      <alignment horizontal="center" vertical="center"/>
    </xf>
    <xf numFmtId="0" fontId="0" fillId="0" borderId="5" xfId="0" applyBorder="1" applyAlignment="1">
      <alignment vertical="center"/>
    </xf>
    <xf numFmtId="0" fontId="0" fillId="0" borderId="10" xfId="0" applyBorder="1" applyAlignment="1">
      <alignment vertical="center"/>
    </xf>
    <xf numFmtId="0" fontId="0" fillId="0" borderId="6" xfId="0" applyBorder="1" applyAlignment="1">
      <alignment vertical="center"/>
    </xf>
    <xf numFmtId="0" fontId="0" fillId="0" borderId="15" xfId="0" applyBorder="1" applyAlignment="1">
      <alignment vertical="center"/>
    </xf>
    <xf numFmtId="0" fontId="20" fillId="6" borderId="15" xfId="0" applyFont="1" applyFill="1" applyBorder="1" applyAlignment="1">
      <alignment vertical="center" wrapText="1"/>
    </xf>
    <xf numFmtId="0" fontId="0" fillId="0" borderId="4" xfId="0" applyBorder="1" applyAlignment="1">
      <alignment vertical="center" wrapText="1"/>
    </xf>
    <xf numFmtId="0" fontId="0" fillId="0" borderId="15" xfId="0" applyBorder="1" applyAlignment="1">
      <alignment vertical="center" wrapText="1"/>
    </xf>
    <xf numFmtId="0" fontId="20" fillId="5" borderId="16" xfId="0" applyFont="1" applyFill="1" applyBorder="1" applyAlignment="1">
      <alignment vertical="center" wrapText="1"/>
    </xf>
    <xf numFmtId="0" fontId="20" fillId="4" borderId="16" xfId="0" applyFont="1" applyFill="1" applyBorder="1" applyAlignment="1">
      <alignment vertical="center" wrapText="1"/>
    </xf>
    <xf numFmtId="0" fontId="16" fillId="0" borderId="1" xfId="1" applyFont="1" applyFill="1" applyBorder="1" applyAlignment="1" applyProtection="1">
      <alignment horizontal="left" vertical="center" indent="17"/>
    </xf>
    <xf numFmtId="0" fontId="22" fillId="3" borderId="6" xfId="0" applyFont="1" applyFill="1" applyBorder="1" applyAlignment="1">
      <alignment vertical="center"/>
    </xf>
    <xf numFmtId="0" fontId="23" fillId="7" borderId="15" xfId="0" applyFont="1" applyFill="1" applyBorder="1" applyAlignment="1">
      <alignment vertical="center" wrapText="1"/>
    </xf>
    <xf numFmtId="0" fontId="2" fillId="0" borderId="1" xfId="1" applyFont="1" applyFill="1" applyBorder="1" applyAlignment="1" applyProtection="1">
      <alignment vertical="top" wrapText="1"/>
    </xf>
    <xf numFmtId="0" fontId="8" fillId="0" borderId="1" xfId="1" applyFont="1" applyFill="1" applyBorder="1" applyAlignment="1" applyProtection="1">
      <alignment vertical="top" wrapText="1"/>
    </xf>
    <xf numFmtId="0" fontId="18" fillId="0" borderId="1" xfId="1" applyFont="1" applyFill="1" applyBorder="1" applyAlignment="1" applyProtection="1">
      <alignment horizontal="left" vertical="center"/>
    </xf>
    <xf numFmtId="0" fontId="4" fillId="0" borderId="1" xfId="1" applyFont="1" applyFill="1" applyBorder="1" applyAlignment="1" applyProtection="1">
      <alignment horizontal="left" vertical="center" wrapText="1" indent="2"/>
    </xf>
    <xf numFmtId="0" fontId="2" fillId="0" borderId="2" xfId="1" applyFont="1" applyFill="1" applyBorder="1" applyAlignment="1" applyProtection="1">
      <alignment vertical="top" wrapText="1"/>
    </xf>
    <xf numFmtId="0" fontId="8" fillId="0" borderId="2" xfId="1" applyFont="1" applyFill="1" applyBorder="1" applyAlignment="1" applyProtection="1">
      <alignment vertical="top" wrapText="1"/>
    </xf>
    <xf numFmtId="0" fontId="18" fillId="0" borderId="2" xfId="1" applyFont="1" applyFill="1" applyBorder="1" applyAlignment="1" applyProtection="1">
      <alignment horizontal="left" vertical="center"/>
    </xf>
    <xf numFmtId="0" fontId="4" fillId="0" borderId="2" xfId="1" applyFont="1" applyFill="1" applyBorder="1" applyAlignment="1" applyProtection="1">
      <alignment horizontal="left" vertical="center" wrapText="1" indent="2"/>
    </xf>
    <xf numFmtId="0" fontId="2" fillId="0" borderId="2" xfId="1" applyFont="1" applyFill="1" applyBorder="1" applyProtection="1"/>
    <xf numFmtId="0" fontId="8" fillId="0" borderId="0" xfId="1" applyFont="1" applyFill="1" applyBorder="1" applyAlignment="1" applyProtection="1">
      <alignment vertical="top" wrapText="1"/>
    </xf>
    <xf numFmtId="0" fontId="18" fillId="0" borderId="0" xfId="1" applyFont="1" applyFill="1" applyBorder="1" applyAlignment="1" applyProtection="1">
      <alignment horizontal="left" vertical="center"/>
    </xf>
    <xf numFmtId="0" fontId="2" fillId="0" borderId="0" xfId="1" applyFont="1" applyFill="1" applyBorder="1" applyProtection="1">
      <protection locked="0"/>
    </xf>
    <xf numFmtId="0" fontId="24" fillId="0" borderId="3" xfId="1" applyFont="1" applyFill="1" applyBorder="1" applyAlignment="1" applyProtection="1">
      <alignment horizontal="left" vertical="top" wrapText="1" indent="1"/>
      <protection locked="0"/>
    </xf>
    <xf numFmtId="0" fontId="18" fillId="0" borderId="3" xfId="1" applyFont="1" applyFill="1" applyBorder="1" applyAlignment="1" applyProtection="1">
      <alignment horizontal="left" vertical="center" wrapText="1"/>
    </xf>
    <xf numFmtId="0" fontId="2" fillId="4" borderId="3" xfId="1" applyFont="1" applyFill="1" applyBorder="1" applyAlignment="1" applyProtection="1">
      <alignment horizontal="right" vertical="center"/>
    </xf>
    <xf numFmtId="0" fontId="0" fillId="0" borderId="0" xfId="0" applyAlignment="1" applyProtection="1">
      <alignment horizontal="right" vertical="center"/>
    </xf>
    <xf numFmtId="0" fontId="2" fillId="0" borderId="3" xfId="1" applyFont="1" applyFill="1" applyBorder="1" applyAlignment="1" applyProtection="1">
      <alignment vertical="top" wrapText="1"/>
      <protection locked="0"/>
    </xf>
    <xf numFmtId="0" fontId="24" fillId="0" borderId="3" xfId="1" applyFont="1" applyFill="1" applyBorder="1" applyAlignment="1" applyProtection="1">
      <alignment horizontal="left" vertical="top" wrapText="1"/>
    </xf>
    <xf numFmtId="0" fontId="2" fillId="0" borderId="3" xfId="1" applyFont="1" applyFill="1" applyBorder="1" applyAlignment="1" applyProtection="1">
      <alignment horizontal="left" vertical="top" wrapText="1" indent="1"/>
      <protection locked="0"/>
    </xf>
    <xf numFmtId="0" fontId="2" fillId="0" borderId="1" xfId="1" applyFont="1" applyFill="1" applyBorder="1" applyAlignment="1" applyProtection="1">
      <alignment horizontal="right" vertical="center"/>
      <protection locked="0"/>
    </xf>
    <xf numFmtId="0" fontId="2" fillId="0" borderId="0" xfId="1" applyFont="1" applyFill="1" applyBorder="1" applyAlignment="1" applyProtection="1">
      <alignment horizontal="right" vertical="center" wrapText="1"/>
      <protection locked="0"/>
    </xf>
    <xf numFmtId="0" fontId="2" fillId="2" borderId="2" xfId="1" applyFont="1" applyFill="1" applyBorder="1" applyAlignment="1" applyProtection="1">
      <alignment horizontal="right" vertical="center" wrapText="1"/>
      <protection locked="0"/>
    </xf>
    <xf numFmtId="0" fontId="0" fillId="0" borderId="0" xfId="0" applyAlignment="1" applyProtection="1">
      <alignment horizontal="right" vertical="center"/>
      <protection locked="0"/>
    </xf>
    <xf numFmtId="0" fontId="2" fillId="0" borderId="0" xfId="1" applyFont="1" applyFill="1" applyBorder="1" applyAlignment="1" applyProtection="1">
      <alignment horizontal="right" vertical="center"/>
      <protection locked="0"/>
    </xf>
    <xf numFmtId="0" fontId="26" fillId="2" borderId="2" xfId="1" applyFont="1" applyFill="1" applyBorder="1" applyAlignment="1" applyProtection="1">
      <alignment horizontal="left" vertical="center" indent="2"/>
    </xf>
    <xf numFmtId="0" fontId="2" fillId="0" borderId="1" xfId="1" applyFont="1" applyFill="1" applyBorder="1" applyProtection="1">
      <protection locked="0"/>
    </xf>
    <xf numFmtId="0" fontId="2" fillId="0" borderId="0" xfId="1" applyFont="1" applyBorder="1" applyProtection="1">
      <protection locked="0"/>
    </xf>
    <xf numFmtId="0" fontId="2" fillId="2" borderId="2" xfId="1" applyFont="1" applyFill="1" applyBorder="1" applyAlignment="1" applyProtection="1">
      <alignment vertical="center"/>
      <protection locked="0"/>
    </xf>
    <xf numFmtId="0" fontId="2" fillId="0" borderId="2" xfId="1" applyFont="1" applyFill="1" applyBorder="1" applyProtection="1">
      <protection locked="0"/>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wrapText="1"/>
    </xf>
    <xf numFmtId="166" fontId="27" fillId="0" borderId="5" xfId="1" applyNumberFormat="1" applyFont="1" applyFill="1" applyBorder="1" applyAlignment="1" applyProtection="1">
      <alignment horizontal="left" vertical="center" indent="1"/>
      <protection locked="0"/>
    </xf>
    <xf numFmtId="1" fontId="0" fillId="0" borderId="12" xfId="0" applyNumberFormat="1" applyBorder="1" applyAlignment="1">
      <alignment horizontal="center" vertical="center"/>
    </xf>
    <xf numFmtId="1" fontId="0" fillId="0" borderId="14" xfId="0" applyNumberFormat="1" applyBorder="1" applyAlignment="1">
      <alignment horizontal="center" vertical="center"/>
    </xf>
    <xf numFmtId="1" fontId="0" fillId="0" borderId="12" xfId="0" applyNumberFormat="1" applyBorder="1" applyAlignment="1" applyProtection="1">
      <alignment horizontal="center" vertical="center"/>
    </xf>
    <xf numFmtId="1" fontId="0" fillId="0" borderId="14" xfId="0" applyNumberFormat="1" applyBorder="1" applyAlignment="1" applyProtection="1">
      <alignment horizontal="center" vertical="center"/>
    </xf>
    <xf numFmtId="0" fontId="25" fillId="0" borderId="3" xfId="1" applyFont="1" applyFill="1" applyBorder="1" applyAlignment="1" applyProtection="1">
      <alignment horizontal="left" vertical="top" wrapText="1"/>
    </xf>
    <xf numFmtId="0" fontId="32" fillId="0" borderId="3" xfId="1" applyFont="1" applyFill="1" applyBorder="1" applyAlignment="1" applyProtection="1">
      <alignment horizontal="center" vertical="center" wrapText="1"/>
    </xf>
    <xf numFmtId="0" fontId="32" fillId="5" borderId="3" xfId="1" applyFont="1" applyFill="1" applyBorder="1" applyAlignment="1" applyProtection="1">
      <alignment horizontal="center" vertical="center"/>
    </xf>
    <xf numFmtId="0" fontId="32" fillId="4" borderId="3" xfId="1" applyFont="1" applyFill="1" applyBorder="1" applyAlignment="1" applyProtection="1">
      <alignment horizontal="center" vertical="center" wrapText="1"/>
    </xf>
    <xf numFmtId="0" fontId="0" fillId="0" borderId="19" xfId="0" applyBorder="1" applyAlignment="1">
      <alignment vertical="center"/>
    </xf>
    <xf numFmtId="0" fontId="0" fillId="0" borderId="20" xfId="0" applyBorder="1" applyAlignment="1">
      <alignment vertical="center"/>
    </xf>
    <xf numFmtId="0" fontId="0" fillId="0" borderId="0" xfId="0" applyBorder="1" applyAlignment="1">
      <alignment vertical="center"/>
    </xf>
    <xf numFmtId="0" fontId="0" fillId="0" borderId="22" xfId="0" applyBorder="1" applyAlignment="1">
      <alignment vertical="center"/>
    </xf>
    <xf numFmtId="0" fontId="0" fillId="0" borderId="24" xfId="0" applyBorder="1" applyAlignment="1">
      <alignment vertical="center"/>
    </xf>
    <xf numFmtId="0" fontId="0" fillId="0" borderId="25" xfId="0" applyBorder="1" applyAlignment="1">
      <alignment vertical="center"/>
    </xf>
    <xf numFmtId="0" fontId="0" fillId="0" borderId="0" xfId="0" applyAlignment="1">
      <alignment vertical="center" wrapText="1"/>
    </xf>
    <xf numFmtId="0" fontId="0" fillId="0" borderId="0" xfId="0" applyAlignment="1">
      <alignment horizontal="center" vertical="center"/>
    </xf>
    <xf numFmtId="0" fontId="0" fillId="0" borderId="18" xfId="0"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vertical="center"/>
    </xf>
    <xf numFmtId="0" fontId="0" fillId="0" borderId="27" xfId="0" applyBorder="1" applyAlignment="1">
      <alignment vertical="center"/>
    </xf>
    <xf numFmtId="0" fontId="0" fillId="0" borderId="28" xfId="0" applyBorder="1" applyAlignment="1">
      <alignment vertical="center"/>
    </xf>
    <xf numFmtId="0" fontId="33" fillId="0" borderId="0" xfId="0" applyFont="1" applyAlignment="1">
      <alignment vertical="center"/>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24"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10" fillId="8" borderId="17" xfId="0" applyFont="1" applyFill="1" applyBorder="1" applyAlignment="1">
      <alignment horizontal="center" vertical="center"/>
    </xf>
    <xf numFmtId="0" fontId="0" fillId="0" borderId="0" xfId="0" applyAlignment="1">
      <alignment horizontal="center"/>
    </xf>
    <xf numFmtId="0" fontId="0" fillId="0" borderId="11" xfId="0" applyBorder="1" applyAlignment="1">
      <alignment horizontal="center" vertical="center"/>
    </xf>
    <xf numFmtId="0" fontId="10" fillId="8" borderId="0" xfId="0" applyFont="1" applyFill="1" applyBorder="1" applyAlignment="1">
      <alignment horizontal="center" vertical="center"/>
    </xf>
    <xf numFmtId="0" fontId="0" fillId="0" borderId="0" xfId="0" applyFont="1" applyBorder="1" applyAlignment="1">
      <alignment horizontal="left" vertical="center"/>
    </xf>
    <xf numFmtId="0" fontId="10" fillId="8" borderId="21" xfId="0" applyFont="1" applyFill="1" applyBorder="1" applyAlignment="1">
      <alignment horizontal="center" vertical="center"/>
    </xf>
    <xf numFmtId="0" fontId="10" fillId="8" borderId="22" xfId="0" applyFont="1" applyFill="1" applyBorder="1" applyAlignment="1">
      <alignment horizontal="center" vertical="center"/>
    </xf>
    <xf numFmtId="0" fontId="0" fillId="9" borderId="0" xfId="0" applyFill="1" applyAlignment="1">
      <alignment vertical="center"/>
    </xf>
    <xf numFmtId="0" fontId="0" fillId="9" borderId="0" xfId="0" applyFill="1" applyBorder="1" applyAlignment="1">
      <alignment vertical="center"/>
    </xf>
    <xf numFmtId="0" fontId="0" fillId="9" borderId="18" xfId="0" applyFill="1" applyBorder="1" applyAlignment="1">
      <alignment horizontal="center" vertical="center"/>
    </xf>
    <xf numFmtId="0" fontId="0" fillId="9" borderId="19" xfId="0" applyFill="1" applyBorder="1" applyAlignment="1">
      <alignment vertical="center"/>
    </xf>
    <xf numFmtId="0" fontId="0" fillId="9" borderId="21" xfId="0" applyFill="1" applyBorder="1" applyAlignment="1">
      <alignment horizontal="center" vertical="center"/>
    </xf>
    <xf numFmtId="0" fontId="0" fillId="9" borderId="23" xfId="0" applyFill="1" applyBorder="1" applyAlignment="1">
      <alignment horizontal="center" vertical="center"/>
    </xf>
    <xf numFmtId="0" fontId="0" fillId="9" borderId="24" xfId="0" applyFill="1" applyBorder="1" applyAlignment="1">
      <alignment vertical="center"/>
    </xf>
    <xf numFmtId="0" fontId="0" fillId="9" borderId="0" xfId="0" applyFill="1" applyAlignment="1">
      <alignment horizontal="center" vertical="center"/>
    </xf>
    <xf numFmtId="0" fontId="0" fillId="9" borderId="0" xfId="0" applyFill="1" applyAlignment="1">
      <alignment vertical="center" wrapText="1"/>
    </xf>
    <xf numFmtId="0" fontId="0" fillId="0" borderId="29" xfId="0" applyBorder="1" applyAlignment="1">
      <alignment vertical="center"/>
    </xf>
    <xf numFmtId="0" fontId="0" fillId="0" borderId="30" xfId="0" applyBorder="1" applyAlignment="1">
      <alignment vertical="center"/>
    </xf>
    <xf numFmtId="0" fontId="0" fillId="9" borderId="30" xfId="0" applyFill="1" applyBorder="1" applyAlignment="1">
      <alignment vertical="center"/>
    </xf>
    <xf numFmtId="0" fontId="0" fillId="9" borderId="31" xfId="0" applyFill="1" applyBorder="1" applyAlignment="1">
      <alignment vertical="center"/>
    </xf>
    <xf numFmtId="0" fontId="0" fillId="9" borderId="20" xfId="0" applyFill="1" applyBorder="1" applyAlignment="1">
      <alignment vertical="center"/>
    </xf>
    <xf numFmtId="0" fontId="0" fillId="9" borderId="22" xfId="0" applyFill="1" applyBorder="1" applyAlignment="1">
      <alignment vertical="center"/>
    </xf>
    <xf numFmtId="0" fontId="0" fillId="9" borderId="25" xfId="0" applyFill="1" applyBorder="1" applyAlignment="1">
      <alignment vertical="center"/>
    </xf>
    <xf numFmtId="0" fontId="0" fillId="9" borderId="0" xfId="0" applyFill="1" applyBorder="1" applyAlignment="1">
      <alignment horizontal="center" vertical="center"/>
    </xf>
    <xf numFmtId="0" fontId="0" fillId="9" borderId="19" xfId="0" applyFill="1" applyBorder="1" applyAlignment="1">
      <alignment horizontal="center" vertical="center"/>
    </xf>
    <xf numFmtId="0" fontId="0" fillId="9" borderId="32" xfId="0" applyFill="1" applyBorder="1" applyAlignment="1">
      <alignment horizontal="center" vertical="center"/>
    </xf>
    <xf numFmtId="0" fontId="0" fillId="9" borderId="33" xfId="0" applyFill="1" applyBorder="1" applyAlignment="1">
      <alignment horizontal="center" vertical="center"/>
    </xf>
    <xf numFmtId="0" fontId="0" fillId="9" borderId="24" xfId="0" applyFill="1" applyBorder="1" applyAlignment="1">
      <alignment horizontal="center" vertical="center"/>
    </xf>
    <xf numFmtId="0" fontId="0" fillId="9" borderId="34" xfId="0" applyFill="1" applyBorder="1" applyAlignment="1">
      <alignment horizontal="center" vertical="center"/>
    </xf>
    <xf numFmtId="0" fontId="2" fillId="8" borderId="1" xfId="1" applyFont="1" applyFill="1" applyBorder="1" applyAlignment="1" applyProtection="1">
      <alignment horizontal="right" vertical="center"/>
    </xf>
    <xf numFmtId="0" fontId="2" fillId="10" borderId="1" xfId="1" applyFont="1" applyFill="1" applyBorder="1" applyAlignment="1" applyProtection="1">
      <alignment horizontal="right" vertical="center"/>
    </xf>
    <xf numFmtId="164" fontId="2" fillId="10" borderId="1" xfId="1" applyNumberFormat="1" applyFont="1" applyFill="1" applyBorder="1" applyAlignment="1" applyProtection="1">
      <alignment horizontal="right" vertical="center"/>
    </xf>
    <xf numFmtId="0" fontId="2" fillId="10" borderId="1" xfId="1" applyFont="1" applyFill="1" applyBorder="1" applyProtection="1"/>
    <xf numFmtId="0" fontId="10" fillId="0" borderId="0" xfId="0" applyFont="1" applyFill="1" applyBorder="1" applyAlignment="1">
      <alignment vertical="center"/>
    </xf>
    <xf numFmtId="0" fontId="18" fillId="0" borderId="0" xfId="0" applyFont="1" applyFill="1" applyBorder="1" applyAlignment="1">
      <alignment horizontal="center" vertical="center"/>
    </xf>
    <xf numFmtId="0" fontId="0" fillId="0" borderId="0" xfId="0" applyAlignment="1">
      <alignment horizontal="left" vertical="top" wrapText="1"/>
    </xf>
    <xf numFmtId="0" fontId="16" fillId="0" borderId="0" xfId="3" applyFont="1" applyBorder="1" applyAlignment="1">
      <alignment vertical="center" wrapText="1"/>
    </xf>
    <xf numFmtId="0" fontId="16" fillId="0" borderId="0" xfId="3" applyFont="1" applyBorder="1" applyAlignment="1">
      <alignment vertical="center"/>
    </xf>
    <xf numFmtId="0" fontId="0" fillId="0" borderId="0" xfId="0" applyAlignment="1">
      <alignment vertical="top" wrapText="1"/>
    </xf>
    <xf numFmtId="0" fontId="31" fillId="0" borderId="0" xfId="0" applyFont="1" applyAlignment="1">
      <alignment horizontal="left" vertical="top" wrapText="1"/>
    </xf>
    <xf numFmtId="0" fontId="16" fillId="0" borderId="1" xfId="1" applyFont="1" applyFill="1" applyBorder="1" applyAlignment="1" applyProtection="1">
      <alignment horizontal="left" vertical="center" wrapText="1" indent="16"/>
    </xf>
    <xf numFmtId="0" fontId="27" fillId="0" borderId="6" xfId="1" applyFont="1" applyFill="1" applyBorder="1" applyAlignment="1" applyProtection="1">
      <alignment horizontal="left" vertical="center" indent="1"/>
      <protection locked="0"/>
    </xf>
    <xf numFmtId="0" fontId="28" fillId="0" borderId="7" xfId="0" applyFont="1" applyBorder="1" applyAlignment="1" applyProtection="1">
      <alignment horizontal="left" indent="1"/>
      <protection locked="0"/>
    </xf>
    <xf numFmtId="0" fontId="22" fillId="3" borderId="6" xfId="0" applyFont="1" applyFill="1" applyBorder="1" applyAlignment="1">
      <alignment horizontal="center"/>
    </xf>
    <xf numFmtId="0" fontId="22" fillId="3" borderId="7" xfId="0" applyFont="1" applyFill="1" applyBorder="1" applyAlignment="1">
      <alignment horizontal="center"/>
    </xf>
    <xf numFmtId="0" fontId="21" fillId="0" borderId="0" xfId="0" applyFont="1" applyBorder="1" applyAlignment="1">
      <alignment horizontal="left" vertical="center" indent="25"/>
    </xf>
    <xf numFmtId="0" fontId="10" fillId="8" borderId="29" xfId="0" applyFont="1" applyFill="1" applyBorder="1" applyAlignment="1">
      <alignment horizontal="center" vertical="center"/>
    </xf>
    <xf numFmtId="0" fontId="10" fillId="8" borderId="30" xfId="0" applyFont="1" applyFill="1" applyBorder="1" applyAlignment="1">
      <alignment horizontal="center" vertical="center"/>
    </xf>
    <xf numFmtId="0" fontId="10" fillId="8" borderId="31" xfId="0" applyFont="1" applyFill="1" applyBorder="1" applyAlignment="1">
      <alignment horizontal="center" vertical="center"/>
    </xf>
    <xf numFmtId="0" fontId="10" fillId="8" borderId="29" xfId="0" applyFont="1" applyFill="1" applyBorder="1" applyAlignment="1">
      <alignment horizontal="center"/>
    </xf>
    <xf numFmtId="0" fontId="10" fillId="8" borderId="30" xfId="0" applyFont="1" applyFill="1" applyBorder="1" applyAlignment="1">
      <alignment horizontal="center"/>
    </xf>
    <xf numFmtId="0" fontId="10" fillId="8" borderId="31" xfId="0" applyFont="1" applyFill="1" applyBorder="1" applyAlignment="1">
      <alignment horizontal="center"/>
    </xf>
  </cellXfs>
  <cellStyles count="5">
    <cellStyle name="Heading 1" xfId="3" builtinId="16"/>
    <cellStyle name="Heading 2" xfId="4" builtinId="17"/>
    <cellStyle name="Normal" xfId="0" builtinId="0"/>
    <cellStyle name="Normal 2" xfId="1" xr:uid="{00000000-0005-0000-0000-000003000000}"/>
    <cellStyle name="Normal 3" xfId="2" xr:uid="{00000000-0005-0000-0000-000004000000}"/>
  </cellStyles>
  <dxfs count="82">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s>
  <tableStyles count="0" defaultTableStyle="TableStyleMedium2" defaultPivotStyle="PivotStyleLight16"/>
  <colors>
    <mruColors>
      <color rgb="FF41AD48"/>
      <color rgb="FF25408F"/>
      <color rgb="FFE87727"/>
      <color rgb="FF3156BD"/>
      <color rgb="FF8BA2E1"/>
      <color rgb="FF889FE0"/>
      <color rgb="FF7D62A2"/>
      <color rgb="FF937CB2"/>
      <color rgb="FF921B1D"/>
      <color rgb="FF727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33702543261109"/>
          <c:y val="0.14943739009127457"/>
          <c:w val="0.57615079308677952"/>
          <c:h val="0.58868034073688591"/>
        </c:manualLayout>
      </c:layout>
      <c:radarChart>
        <c:radarStyle val="marker"/>
        <c:varyColors val="0"/>
        <c:ser>
          <c:idx val="3"/>
          <c:order val="0"/>
          <c:spPr>
            <a:ln w="38100">
              <a:solidFill>
                <a:schemeClr val="accent4">
                  <a:lumMod val="40000"/>
                  <a:lumOff val="60000"/>
                </a:schemeClr>
              </a:solidFill>
              <a:headEnd type="none" w="med" len="med"/>
              <a:tailEnd type="none" w="med" len="med"/>
            </a:ln>
          </c:spPr>
          <c:marker>
            <c:symbol val="circle"/>
            <c:size val="7"/>
            <c:spPr>
              <a:solidFill>
                <a:schemeClr val="accent4">
                  <a:lumMod val="40000"/>
                  <a:lumOff val="60000"/>
                </a:schemeClr>
              </a:solidFill>
              <a:ln>
                <a:noFill/>
              </a:ln>
            </c:spPr>
          </c:marker>
          <c:cat>
            <c:strRef>
              <c:f>Results!$AA$4:$AA$18</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Results!$AG$4:$AG$18</c:f>
              <c:numCache>
                <c:formatCode>General</c:formatCode>
                <c:ptCount val="15"/>
                <c:pt idx="0">
                  <c:v>#N/A</c:v>
                </c:pt>
                <c:pt idx="1">
                  <c:v>#N/A</c:v>
                </c:pt>
                <c:pt idx="2">
                  <c:v>#N/A</c:v>
                </c:pt>
                <c:pt idx="3">
                  <c:v>#N/A</c:v>
                </c:pt>
                <c:pt idx="4">
                  <c:v>#N/A</c:v>
                </c:pt>
              </c:numCache>
            </c:numRef>
          </c:val>
          <c:extLst>
            <c:ext xmlns:c16="http://schemas.microsoft.com/office/drawing/2014/chart" uri="{C3380CC4-5D6E-409C-BE32-E72D297353CC}">
              <c16:uniqueId val="{00000000-7EEB-42BB-94FF-F0586045692D}"/>
            </c:ext>
          </c:extLst>
        </c:ser>
        <c:ser>
          <c:idx val="4"/>
          <c:order val="1"/>
          <c:spPr>
            <a:ln w="38100">
              <a:solidFill>
                <a:schemeClr val="accent4">
                  <a:lumMod val="40000"/>
                  <a:lumOff val="60000"/>
                </a:schemeClr>
              </a:solidFill>
              <a:headEnd type="none"/>
              <a:tailEnd type="none"/>
            </a:ln>
          </c:spPr>
          <c:marker>
            <c:symbol val="circle"/>
            <c:size val="7"/>
            <c:spPr>
              <a:solidFill>
                <a:schemeClr val="accent4">
                  <a:lumMod val="40000"/>
                  <a:lumOff val="60000"/>
                </a:schemeClr>
              </a:solidFill>
              <a:ln>
                <a:noFill/>
              </a:ln>
            </c:spPr>
          </c:marker>
          <c:cat>
            <c:strRef>
              <c:f>Results!$AA$4:$AA$18</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Results!$AH$4:$AH$18</c:f>
              <c:numCache>
                <c:formatCode>General</c:formatCode>
                <c:ptCount val="15"/>
                <c:pt idx="5">
                  <c:v>#N/A</c:v>
                </c:pt>
                <c:pt idx="6">
                  <c:v>#N/A</c:v>
                </c:pt>
                <c:pt idx="7">
                  <c:v>#N/A</c:v>
                </c:pt>
                <c:pt idx="8">
                  <c:v>#N/A</c:v>
                </c:pt>
              </c:numCache>
            </c:numRef>
          </c:val>
          <c:extLst>
            <c:ext xmlns:c16="http://schemas.microsoft.com/office/drawing/2014/chart" uri="{C3380CC4-5D6E-409C-BE32-E72D297353CC}">
              <c16:uniqueId val="{00000001-7EEB-42BB-94FF-F0586045692D}"/>
            </c:ext>
          </c:extLst>
        </c:ser>
        <c:ser>
          <c:idx val="5"/>
          <c:order val="2"/>
          <c:spPr>
            <a:ln w="38100">
              <a:solidFill>
                <a:schemeClr val="accent4">
                  <a:lumMod val="40000"/>
                  <a:lumOff val="60000"/>
                </a:schemeClr>
              </a:solidFill>
              <a:headEnd type="none"/>
              <a:tailEnd type="none"/>
            </a:ln>
          </c:spPr>
          <c:marker>
            <c:symbol val="circle"/>
            <c:size val="7"/>
            <c:spPr>
              <a:solidFill>
                <a:schemeClr val="accent4">
                  <a:lumMod val="40000"/>
                  <a:lumOff val="60000"/>
                </a:schemeClr>
              </a:solidFill>
              <a:ln>
                <a:noFill/>
              </a:ln>
            </c:spPr>
          </c:marker>
          <c:val>
            <c:numRef>
              <c:f>Results!$AI$4:$AI$18</c:f>
              <c:numCache>
                <c:formatCode>General</c:formatCode>
                <c:ptCount val="15"/>
                <c:pt idx="9">
                  <c:v>#N/A</c:v>
                </c:pt>
                <c:pt idx="10">
                  <c:v>#N/A</c:v>
                </c:pt>
                <c:pt idx="11">
                  <c:v>#N/A</c:v>
                </c:pt>
                <c:pt idx="12">
                  <c:v>#N/A</c:v>
                </c:pt>
                <c:pt idx="13">
                  <c:v>#N/A</c:v>
                </c:pt>
                <c:pt idx="14">
                  <c:v>#N/A</c:v>
                </c:pt>
              </c:numCache>
            </c:numRef>
          </c:val>
          <c:extLst>
            <c:ext xmlns:c16="http://schemas.microsoft.com/office/drawing/2014/chart" uri="{C3380CC4-5D6E-409C-BE32-E72D297353CC}">
              <c16:uniqueId val="{00000002-7EEB-42BB-94FF-F0586045692D}"/>
            </c:ext>
          </c:extLst>
        </c:ser>
        <c:ser>
          <c:idx val="0"/>
          <c:order val="3"/>
          <c:spPr>
            <a:ln w="38100">
              <a:solidFill>
                <a:srgbClr val="25408F"/>
              </a:solidFill>
              <a:headEnd type="none"/>
              <a:tailEnd type="none"/>
            </a:ln>
          </c:spPr>
          <c:marker>
            <c:symbol val="circle"/>
            <c:size val="7"/>
            <c:spPr>
              <a:solidFill>
                <a:srgbClr val="25408F"/>
              </a:solidFill>
              <a:ln>
                <a:noFill/>
              </a:ln>
            </c:spPr>
          </c:marker>
          <c:cat>
            <c:strRef>
              <c:f>Results!$AA$4:$AA$18</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Results!$AD$4:$AD$18</c:f>
              <c:numCache>
                <c:formatCode>General</c:formatCode>
                <c:ptCount val="15"/>
                <c:pt idx="0">
                  <c:v>#N/A</c:v>
                </c:pt>
                <c:pt idx="1">
                  <c:v>#N/A</c:v>
                </c:pt>
                <c:pt idx="2">
                  <c:v>#N/A</c:v>
                </c:pt>
                <c:pt idx="3">
                  <c:v>#N/A</c:v>
                </c:pt>
                <c:pt idx="4">
                  <c:v>#N/A</c:v>
                </c:pt>
              </c:numCache>
            </c:numRef>
          </c:val>
          <c:extLst>
            <c:ext xmlns:c16="http://schemas.microsoft.com/office/drawing/2014/chart" uri="{C3380CC4-5D6E-409C-BE32-E72D297353CC}">
              <c16:uniqueId val="{00000003-7EEB-42BB-94FF-F0586045692D}"/>
            </c:ext>
          </c:extLst>
        </c:ser>
        <c:ser>
          <c:idx val="1"/>
          <c:order val="4"/>
          <c:spPr>
            <a:ln w="38100">
              <a:solidFill>
                <a:srgbClr val="41AD48"/>
              </a:solidFill>
              <a:headEnd type="none"/>
              <a:tailEnd type="none"/>
            </a:ln>
          </c:spPr>
          <c:marker>
            <c:symbol val="circle"/>
            <c:size val="7"/>
            <c:spPr>
              <a:solidFill>
                <a:srgbClr val="41AD48"/>
              </a:solidFill>
              <a:ln>
                <a:noFill/>
              </a:ln>
            </c:spPr>
          </c:marker>
          <c:cat>
            <c:strRef>
              <c:f>Results!$AA$4:$AA$18</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Results!$AE$4:$AE$18</c:f>
              <c:numCache>
                <c:formatCode>General</c:formatCode>
                <c:ptCount val="15"/>
                <c:pt idx="5">
                  <c:v>#N/A</c:v>
                </c:pt>
                <c:pt idx="6">
                  <c:v>#N/A</c:v>
                </c:pt>
                <c:pt idx="7">
                  <c:v>#N/A</c:v>
                </c:pt>
                <c:pt idx="8">
                  <c:v>#N/A</c:v>
                </c:pt>
              </c:numCache>
            </c:numRef>
          </c:val>
          <c:extLst>
            <c:ext xmlns:c16="http://schemas.microsoft.com/office/drawing/2014/chart" uri="{C3380CC4-5D6E-409C-BE32-E72D297353CC}">
              <c16:uniqueId val="{00000004-7EEB-42BB-94FF-F0586045692D}"/>
            </c:ext>
          </c:extLst>
        </c:ser>
        <c:ser>
          <c:idx val="2"/>
          <c:order val="5"/>
          <c:spPr>
            <a:ln w="38100" cap="flat">
              <a:solidFill>
                <a:srgbClr val="E87727"/>
              </a:solidFill>
              <a:headEnd type="none"/>
              <a:tailEnd type="none"/>
            </a:ln>
          </c:spPr>
          <c:marker>
            <c:symbol val="circle"/>
            <c:size val="7"/>
            <c:spPr>
              <a:solidFill>
                <a:srgbClr val="E87727"/>
              </a:solidFill>
              <a:ln>
                <a:noFill/>
              </a:ln>
            </c:spPr>
          </c:marker>
          <c:cat>
            <c:strRef>
              <c:f>Results!$AA$4:$AA$18</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Results!$AF$4:$AF$18</c:f>
              <c:numCache>
                <c:formatCode>General</c:formatCode>
                <c:ptCount val="15"/>
                <c:pt idx="9">
                  <c:v>#N/A</c:v>
                </c:pt>
                <c:pt idx="10">
                  <c:v>#N/A</c:v>
                </c:pt>
                <c:pt idx="11">
                  <c:v>#N/A</c:v>
                </c:pt>
                <c:pt idx="12">
                  <c:v>#N/A</c:v>
                </c:pt>
                <c:pt idx="13">
                  <c:v>#N/A</c:v>
                </c:pt>
                <c:pt idx="14">
                  <c:v>#N/A</c:v>
                </c:pt>
              </c:numCache>
            </c:numRef>
          </c:val>
          <c:extLst>
            <c:ext xmlns:c16="http://schemas.microsoft.com/office/drawing/2014/chart" uri="{C3380CC4-5D6E-409C-BE32-E72D297353CC}">
              <c16:uniqueId val="{00000005-7EEB-42BB-94FF-F0586045692D}"/>
            </c:ext>
          </c:extLst>
        </c:ser>
        <c:dLbls>
          <c:showLegendKey val="0"/>
          <c:showVal val="0"/>
          <c:showCatName val="0"/>
          <c:showSerName val="0"/>
          <c:showPercent val="0"/>
          <c:showBubbleSize val="0"/>
        </c:dLbls>
        <c:axId val="327817584"/>
        <c:axId val="327817976"/>
      </c:radarChart>
      <c:catAx>
        <c:axId val="327817584"/>
        <c:scaling>
          <c:orientation val="minMax"/>
        </c:scaling>
        <c:delete val="0"/>
        <c:axPos val="b"/>
        <c:majorGridlines/>
        <c:numFmt formatCode="General" sourceLinked="0"/>
        <c:majorTickMark val="out"/>
        <c:minorTickMark val="none"/>
        <c:tickLblPos val="nextTo"/>
        <c:txPr>
          <a:bodyPr/>
          <a:lstStyle/>
          <a:p>
            <a:pPr>
              <a:defRPr sz="1200" baseline="0"/>
            </a:pPr>
            <a:endParaRPr lang="en-US"/>
          </a:p>
        </c:txPr>
        <c:crossAx val="327817976"/>
        <c:crosses val="autoZero"/>
        <c:auto val="1"/>
        <c:lblAlgn val="ctr"/>
        <c:lblOffset val="100"/>
        <c:noMultiLvlLbl val="0"/>
      </c:catAx>
      <c:valAx>
        <c:axId val="327817976"/>
        <c:scaling>
          <c:orientation val="minMax"/>
          <c:max val="5"/>
          <c:min val="0"/>
        </c:scaling>
        <c:delete val="0"/>
        <c:axPos val="l"/>
        <c:majorGridlines>
          <c:spPr>
            <a:ln w="3175">
              <a:solidFill>
                <a:srgbClr val="C4C4C4"/>
              </a:solidFill>
            </a:ln>
          </c:spPr>
        </c:majorGridlines>
        <c:numFmt formatCode="0" sourceLinked="0"/>
        <c:majorTickMark val="cross"/>
        <c:minorTickMark val="none"/>
        <c:tickLblPos val="nextTo"/>
        <c:spPr>
          <a:ln>
            <a:solidFill>
              <a:srgbClr val="C4C4C4"/>
            </a:solidFill>
          </a:ln>
        </c:spPr>
        <c:crossAx val="327817584"/>
        <c:crosses val="autoZero"/>
        <c:crossBetween val="between"/>
        <c:majorUnit val="1"/>
      </c:valAx>
    </c:plotArea>
    <c:plotVisOnly val="0"/>
    <c:dispBlanksAs val="gap"/>
    <c:showDLblsOverMax val="0"/>
  </c:chart>
  <c:spPr>
    <a:ln>
      <a:noFill/>
    </a:ln>
  </c:spPr>
  <c:printSettings>
    <c:headerFooter/>
    <c:pageMargins b="0.75" l="0.7" r="0.7" t="0.75" header="0.3" footer="0.3"/>
    <c:pageSetup/>
  </c:printSettings>
</c:chartSpace>
</file>

<file path=xl/ctrlProps/ctrlProp1.xml><?xml version="1.0" encoding="utf-8"?>
<formControlPr xmlns="http://schemas.microsoft.com/office/spreadsheetml/2009/9/main" objectType="Drop" dropLines="12" dropStyle="combo" dx="16" fmlaLink="scope_sector" fmlaRange="sector_responses" noThreeD="1" sel="0" val="0"/>
</file>

<file path=xl/ctrlProps/ctrlProp10.xml><?xml version="1.0" encoding="utf-8"?>
<formControlPr xmlns="http://schemas.microsoft.com/office/spreadsheetml/2009/9/main" objectType="Drop" dropLines="12" dropStyle="combo" dx="16" fmlaLink="Assessment!R11" fmlaRange="weighting_responses" noThreeD="1" sel="1" val="0"/>
</file>

<file path=xl/ctrlProps/ctrlProp11.xml><?xml version="1.0" encoding="utf-8"?>
<formControlPr xmlns="http://schemas.microsoft.com/office/spreadsheetml/2009/9/main" objectType="Drop" dropLines="12" dropStyle="combo" dx="16" fmlaLink="Assessment!R12" fmlaRange="weighting_responses" noThreeD="1" sel="1" val="0"/>
</file>

<file path=xl/ctrlProps/ctrlProp12.xml><?xml version="1.0" encoding="utf-8"?>
<formControlPr xmlns="http://schemas.microsoft.com/office/spreadsheetml/2009/9/main" objectType="Drop" dropLines="12" dropStyle="combo" dx="16" fmlaLink="Assessment!R13" fmlaRange="weighting_responses" noThreeD="1" sel="1" val="0"/>
</file>

<file path=xl/ctrlProps/ctrlProp13.xml><?xml version="1.0" encoding="utf-8"?>
<formControlPr xmlns="http://schemas.microsoft.com/office/spreadsheetml/2009/9/main" objectType="Drop" dropLines="12" dropStyle="combo" dx="16" fmlaLink="Assessment!R14" fmlaRange="weighting_responses" noThreeD="1" sel="1" val="0"/>
</file>

<file path=xl/ctrlProps/ctrlProp14.xml><?xml version="1.0" encoding="utf-8"?>
<formControlPr xmlns="http://schemas.microsoft.com/office/spreadsheetml/2009/9/main" objectType="Drop" dropLines="12" dropStyle="combo" dx="16" fmlaLink="Assessment!R16" fmlaRange="weighting_responses" noThreeD="1" sel="1" val="0"/>
</file>

<file path=xl/ctrlProps/ctrlProp15.xml><?xml version="1.0" encoding="utf-8"?>
<formControlPr xmlns="http://schemas.microsoft.com/office/spreadsheetml/2009/9/main" objectType="Drop" dropLines="12" dropStyle="combo" dx="16" fmlaLink="Assessment!R17" fmlaRange="weighting_responses" noThreeD="1" sel="1" val="0"/>
</file>

<file path=xl/ctrlProps/ctrlProp16.xml><?xml version="1.0" encoding="utf-8"?>
<formControlPr xmlns="http://schemas.microsoft.com/office/spreadsheetml/2009/9/main" objectType="Drop" dropLines="12" dropStyle="combo" dx="16" fmlaLink="Assessment!R18" fmlaRange="weighting_responses" noThreeD="1" sel="1" val="0"/>
</file>

<file path=xl/ctrlProps/ctrlProp17.xml><?xml version="1.0" encoding="utf-8"?>
<formControlPr xmlns="http://schemas.microsoft.com/office/spreadsheetml/2009/9/main" objectType="Drop" dropLines="12" dropStyle="combo" dx="16" fmlaLink="Assessment!R19" fmlaRange="weighting_responses" noThreeD="1" sel="1" val="0"/>
</file>

<file path=xl/ctrlProps/ctrlProp18.xml><?xml version="1.0" encoding="utf-8"?>
<formControlPr xmlns="http://schemas.microsoft.com/office/spreadsheetml/2009/9/main" objectType="Drop" dropLines="12" dropStyle="combo" dx="16" fmlaLink="Assessment!R20" fmlaRange="weighting_responses" noThreeD="1" sel="1" val="0"/>
</file>

<file path=xl/ctrlProps/ctrlProp19.xml><?xml version="1.0" encoding="utf-8"?>
<formControlPr xmlns="http://schemas.microsoft.com/office/spreadsheetml/2009/9/main" objectType="Drop" dropLines="12" dropStyle="combo" dx="16" fmlaLink="Assessment!R21" fmlaRange="weighting_responses" noThreeD="1" sel="1" val="0"/>
</file>

<file path=xl/ctrlProps/ctrlProp2.xml><?xml version="1.0" encoding="utf-8"?>
<formControlPr xmlns="http://schemas.microsoft.com/office/spreadsheetml/2009/9/main" objectType="Drop" dropLines="12" dropStyle="combo" dx="16" fmlaLink="scope_size" fmlaRange="size_responses" noThreeD="1" sel="0" val="0"/>
</file>

<file path=xl/ctrlProps/ctrlProp20.xml><?xml version="1.0" encoding="utf-8"?>
<formControlPr xmlns="http://schemas.microsoft.com/office/spreadsheetml/2009/9/main" objectType="Drop" dropLines="12" dropStyle="combo" dx="16" fmlaLink="$O5" fmlaRange="target_response_frame" noThreeD="1" sel="1" val="0"/>
</file>

<file path=xl/ctrlProps/ctrlProp21.xml><?xml version="1.0" encoding="utf-8"?>
<formControlPr xmlns="http://schemas.microsoft.com/office/spreadsheetml/2009/9/main" objectType="Drop" dropLines="12" dropStyle="combo" dx="16" fmlaLink="$O6" fmlaRange="target_response_frame" noThreeD="1" sel="1" val="0"/>
</file>

<file path=xl/ctrlProps/ctrlProp22.xml><?xml version="1.0" encoding="utf-8"?>
<formControlPr xmlns="http://schemas.microsoft.com/office/spreadsheetml/2009/9/main" objectType="Drop" dropLines="12" dropStyle="combo" dx="16" fmlaLink="$O7" fmlaRange="target_response_frame" noThreeD="1" sel="1" val="0"/>
</file>

<file path=xl/ctrlProps/ctrlProp23.xml><?xml version="1.0" encoding="utf-8"?>
<formControlPr xmlns="http://schemas.microsoft.com/office/spreadsheetml/2009/9/main" objectType="Drop" dropLines="12" dropStyle="combo" dx="16" fmlaLink="$O8" fmlaRange="target_response_frame" noThreeD="1" sel="1" val="0"/>
</file>

<file path=xl/ctrlProps/ctrlProp24.xml><?xml version="1.0" encoding="utf-8"?>
<formControlPr xmlns="http://schemas.microsoft.com/office/spreadsheetml/2009/9/main" objectType="Drop" dropLines="12" dropStyle="combo" dx="16" fmlaLink="$O9" fmlaRange="target_response_frame" noThreeD="1" sel="1" val="0"/>
</file>

<file path=xl/ctrlProps/ctrlProp25.xml><?xml version="1.0" encoding="utf-8"?>
<formControlPr xmlns="http://schemas.microsoft.com/office/spreadsheetml/2009/9/main" objectType="Drop" dropLines="12" dropStyle="combo" dx="16" fmlaLink="$O11" fmlaRange="target_response_frame" noThreeD="1" sel="1" val="0"/>
</file>

<file path=xl/ctrlProps/ctrlProp26.xml><?xml version="1.0" encoding="utf-8"?>
<formControlPr xmlns="http://schemas.microsoft.com/office/spreadsheetml/2009/9/main" objectType="Drop" dropLines="12" dropStyle="combo" dx="16" fmlaLink="$O12" fmlaRange="target_response_frame" noThreeD="1" sel="1" val="0"/>
</file>

<file path=xl/ctrlProps/ctrlProp27.xml><?xml version="1.0" encoding="utf-8"?>
<formControlPr xmlns="http://schemas.microsoft.com/office/spreadsheetml/2009/9/main" objectType="Drop" dropLines="12" dropStyle="combo" dx="16" fmlaLink="$O13" fmlaRange="target_response_frame" noThreeD="1" sel="1" val="0"/>
</file>

<file path=xl/ctrlProps/ctrlProp28.xml><?xml version="1.0" encoding="utf-8"?>
<formControlPr xmlns="http://schemas.microsoft.com/office/spreadsheetml/2009/9/main" objectType="Drop" dropLines="12" dropStyle="combo" dx="16" fmlaLink="$O14" fmlaRange="target_response_frame" noThreeD="1" sel="1" val="0"/>
</file>

<file path=xl/ctrlProps/ctrlProp29.xml><?xml version="1.0" encoding="utf-8"?>
<formControlPr xmlns="http://schemas.microsoft.com/office/spreadsheetml/2009/9/main" objectType="Drop" dropLines="12" dropStyle="combo" dx="16" fmlaLink="$O16" fmlaRange="target_response_frame" noThreeD="1" sel="1" val="0"/>
</file>

<file path=xl/ctrlProps/ctrlProp3.xml><?xml version="1.0" encoding="utf-8"?>
<formControlPr xmlns="http://schemas.microsoft.com/office/spreadsheetml/2009/9/main" objectType="Radio" firstButton="1" fmlaLink="J39" lockText="1" noThreeD="1"/>
</file>

<file path=xl/ctrlProps/ctrlProp30.xml><?xml version="1.0" encoding="utf-8"?>
<formControlPr xmlns="http://schemas.microsoft.com/office/spreadsheetml/2009/9/main" objectType="Drop" dropLines="12" dropStyle="combo" dx="16" fmlaLink="$O17" fmlaRange="target_response_frame" noThreeD="1" sel="1" val="0"/>
</file>

<file path=xl/ctrlProps/ctrlProp31.xml><?xml version="1.0" encoding="utf-8"?>
<formControlPr xmlns="http://schemas.microsoft.com/office/spreadsheetml/2009/9/main" objectType="Drop" dropLines="12" dropStyle="combo" dx="16" fmlaLink="$O18" fmlaRange="target_response_frame" noThreeD="1" sel="1" val="0"/>
</file>

<file path=xl/ctrlProps/ctrlProp32.xml><?xml version="1.0" encoding="utf-8"?>
<formControlPr xmlns="http://schemas.microsoft.com/office/spreadsheetml/2009/9/main" objectType="Drop" dropLines="12" dropStyle="combo" dx="16" fmlaLink="$O19" fmlaRange="target_response_frame" noThreeD="1" sel="1" val="0"/>
</file>

<file path=xl/ctrlProps/ctrlProp33.xml><?xml version="1.0" encoding="utf-8"?>
<formControlPr xmlns="http://schemas.microsoft.com/office/spreadsheetml/2009/9/main" objectType="Drop" dropLines="12" dropStyle="combo" dx="16" fmlaLink="$O20" fmlaRange="target_response_frame" noThreeD="1" sel="1" val="0"/>
</file>

<file path=xl/ctrlProps/ctrlProp34.xml><?xml version="1.0" encoding="utf-8"?>
<formControlPr xmlns="http://schemas.microsoft.com/office/spreadsheetml/2009/9/main" objectType="Drop" dropLines="12" dropStyle="combo" dx="16" fmlaLink="$O21" fmlaRange="target_response_frame" noThreeD="1" sel="1" val="0"/>
</file>

<file path=xl/ctrlProps/ctrlProp35.xml><?xml version="1.0" encoding="utf-8"?>
<formControlPr xmlns="http://schemas.microsoft.com/office/spreadsheetml/2009/9/main" objectType="Drop" dropLines="12" dropStyle="combo" dx="16" fmlaLink="$P5" fmlaRange="response_frames" noThreeD="1" sel="1" val="0"/>
</file>

<file path=xl/ctrlProps/ctrlProp36.xml><?xml version="1.0" encoding="utf-8"?>
<formControlPr xmlns="http://schemas.microsoft.com/office/spreadsheetml/2009/9/main" objectType="Drop" dropLines="12" dropStyle="combo" dx="16" fmlaLink="$P6" fmlaRange="response_frames" noThreeD="1" sel="1" val="0"/>
</file>

<file path=xl/ctrlProps/ctrlProp37.xml><?xml version="1.0" encoding="utf-8"?>
<formControlPr xmlns="http://schemas.microsoft.com/office/spreadsheetml/2009/9/main" objectType="Drop" dropLines="12" dropStyle="combo" dx="16" fmlaLink="$P7" fmlaRange="response_frames" noThreeD="1" sel="1" val="0"/>
</file>

<file path=xl/ctrlProps/ctrlProp38.xml><?xml version="1.0" encoding="utf-8"?>
<formControlPr xmlns="http://schemas.microsoft.com/office/spreadsheetml/2009/9/main" objectType="Drop" dropLines="12" dropStyle="combo" dx="16" fmlaLink="$P8" fmlaRange="response_frames" noThreeD="1" sel="1" val="0"/>
</file>

<file path=xl/ctrlProps/ctrlProp39.xml><?xml version="1.0" encoding="utf-8"?>
<formControlPr xmlns="http://schemas.microsoft.com/office/spreadsheetml/2009/9/main" objectType="Drop" dropLines="12" dropStyle="combo" dx="16" fmlaLink="$P9" fmlaRange="response_frames" noThreeD="1" sel="1" val="0"/>
</file>

<file path=xl/ctrlProps/ctrlProp4.xml><?xml version="1.0" encoding="utf-8"?>
<formControlPr xmlns="http://schemas.microsoft.com/office/spreadsheetml/2009/9/main" objectType="Radio" lockText="1" noThreeD="1"/>
</file>

<file path=xl/ctrlProps/ctrlProp40.xml><?xml version="1.0" encoding="utf-8"?>
<formControlPr xmlns="http://schemas.microsoft.com/office/spreadsheetml/2009/9/main" objectType="Drop" dropLines="12" dropStyle="combo" dx="16" fmlaLink="$P11" fmlaRange="response_frames" noThreeD="1" sel="1" val="0"/>
</file>

<file path=xl/ctrlProps/ctrlProp41.xml><?xml version="1.0" encoding="utf-8"?>
<formControlPr xmlns="http://schemas.microsoft.com/office/spreadsheetml/2009/9/main" objectType="Drop" dropLines="12" dropStyle="combo" dx="16" fmlaLink="$P12" fmlaRange="response_frames" noThreeD="1" sel="1" val="0"/>
</file>

<file path=xl/ctrlProps/ctrlProp42.xml><?xml version="1.0" encoding="utf-8"?>
<formControlPr xmlns="http://schemas.microsoft.com/office/spreadsheetml/2009/9/main" objectType="Drop" dropLines="12" dropStyle="combo" dx="16" fmlaLink="$P13" fmlaRange="response_frames" noThreeD="1" sel="1" val="0"/>
</file>

<file path=xl/ctrlProps/ctrlProp43.xml><?xml version="1.0" encoding="utf-8"?>
<formControlPr xmlns="http://schemas.microsoft.com/office/spreadsheetml/2009/9/main" objectType="Drop" dropLines="12" dropStyle="combo" dx="16" fmlaLink="$P14" fmlaRange="response_frames" noThreeD="1" sel="1" val="0"/>
</file>

<file path=xl/ctrlProps/ctrlProp44.xml><?xml version="1.0" encoding="utf-8"?>
<formControlPr xmlns="http://schemas.microsoft.com/office/spreadsheetml/2009/9/main" objectType="Drop" dropLines="12" dropStyle="combo" dx="16" fmlaLink="$P16" fmlaRange="response_frames" noThreeD="1" sel="1" val="0"/>
</file>

<file path=xl/ctrlProps/ctrlProp45.xml><?xml version="1.0" encoding="utf-8"?>
<formControlPr xmlns="http://schemas.microsoft.com/office/spreadsheetml/2009/9/main" objectType="Drop" dropLines="12" dropStyle="combo" dx="16" fmlaLink="$P17" fmlaRange="response_frames" noThreeD="1" sel="1" val="0"/>
</file>

<file path=xl/ctrlProps/ctrlProp46.xml><?xml version="1.0" encoding="utf-8"?>
<formControlPr xmlns="http://schemas.microsoft.com/office/spreadsheetml/2009/9/main" objectType="Drop" dropLines="12" dropStyle="combo" dx="16" fmlaLink="$P18" fmlaRange="response_frames" noThreeD="1" sel="1" val="0"/>
</file>

<file path=xl/ctrlProps/ctrlProp47.xml><?xml version="1.0" encoding="utf-8"?>
<formControlPr xmlns="http://schemas.microsoft.com/office/spreadsheetml/2009/9/main" objectType="Drop" dropLines="12" dropStyle="combo" dx="16" fmlaLink="$P19" fmlaRange="response_frames" noThreeD="1" sel="1" val="0"/>
</file>

<file path=xl/ctrlProps/ctrlProp48.xml><?xml version="1.0" encoding="utf-8"?>
<formControlPr xmlns="http://schemas.microsoft.com/office/spreadsheetml/2009/9/main" objectType="Drop" dropLines="12" dropStyle="combo" dx="16" fmlaLink="$P20" fmlaRange="response_frames" noThreeD="1" sel="1" val="0"/>
</file>

<file path=xl/ctrlProps/ctrlProp49.xml><?xml version="1.0" encoding="utf-8"?>
<formControlPr xmlns="http://schemas.microsoft.com/office/spreadsheetml/2009/9/main" objectType="Drop" dropLines="12" dropStyle="combo" dx="16" fmlaLink="$P21" fmlaRange="response_frames" noThreeD="1" sel="1" val="0"/>
</file>

<file path=xl/ctrlProps/ctrlProp5.xml><?xml version="1.0" encoding="utf-8"?>
<formControlPr xmlns="http://schemas.microsoft.com/office/spreadsheetml/2009/9/main" objectType="Drop" dropLines="12" dropStyle="combo" dx="16" fmlaLink="Assessment!R5" fmlaRange="weighting_responses" noThreeD="1" sel="1" val="0"/>
</file>

<file path=xl/ctrlProps/ctrlProp6.xml><?xml version="1.0" encoding="utf-8"?>
<formControlPr xmlns="http://schemas.microsoft.com/office/spreadsheetml/2009/9/main" objectType="Drop" dropLines="12" dropStyle="combo" dx="16" fmlaLink="Assessment!R6" fmlaRange="weighting_responses" noThreeD="1" sel="1" val="0"/>
</file>

<file path=xl/ctrlProps/ctrlProp7.xml><?xml version="1.0" encoding="utf-8"?>
<formControlPr xmlns="http://schemas.microsoft.com/office/spreadsheetml/2009/9/main" objectType="Drop" dropLines="12" dropStyle="combo" dx="16" fmlaLink="Assessment!R7" fmlaRange="weighting_responses" noThreeD="1" sel="1" val="0"/>
</file>

<file path=xl/ctrlProps/ctrlProp8.xml><?xml version="1.0" encoding="utf-8"?>
<formControlPr xmlns="http://schemas.microsoft.com/office/spreadsheetml/2009/9/main" objectType="Drop" dropLines="12" dropStyle="combo" dx="16" fmlaLink="Assessment!R8" fmlaRange="weighting_responses" noThreeD="1" sel="1" val="0"/>
</file>

<file path=xl/ctrlProps/ctrlProp9.xml><?xml version="1.0" encoding="utf-8"?>
<formControlPr xmlns="http://schemas.microsoft.com/office/spreadsheetml/2009/9/main" objectType="Drop" dropLines="12" dropStyle="combo" dx="16" fmlaLink="Assessment!R9" fmlaRange="weighting_responses" noThreeD="1" sel="1" val="0"/>
</file>

<file path=xl/drawings/_rels/drawing1.xml.rels><?xml version="1.0" encoding="UTF-8" standalone="yes"?>
<Relationships xmlns="http://schemas.openxmlformats.org/package/2006/relationships"><Relationship Id="rId3" Type="http://schemas.openxmlformats.org/officeDocument/2006/relationships/hyperlink" Target="http://www.jerakano.com/" TargetMode="Externa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3.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590550</xdr:colOff>
      <xdr:row>0</xdr:row>
      <xdr:rowOff>76200</xdr:rowOff>
    </xdr:from>
    <xdr:to>
      <xdr:col>2</xdr:col>
      <xdr:colOff>133350</xdr:colOff>
      <xdr:row>5</xdr:row>
      <xdr:rowOff>19321</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0550" y="76200"/>
          <a:ext cx="762000" cy="895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438150</xdr:colOff>
      <xdr:row>41</xdr:row>
      <xdr:rowOff>0</xdr:rowOff>
    </xdr:from>
    <xdr:to>
      <xdr:col>11</xdr:col>
      <xdr:colOff>99695</xdr:colOff>
      <xdr:row>65</xdr:row>
      <xdr:rowOff>139700</xdr:rowOff>
    </xdr:to>
    <xdr:pic>
      <xdr:nvPicPr>
        <xdr:cNvPr id="3" name="Picture 2" descr="C:\Users\Jayne\AppData\Local\Microsoft\Windows\Temporary Internet Files\Content.Word\SEPT 2013 PHASE 3 TABLE CREST all.jpg">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47750" y="7429500"/>
          <a:ext cx="5757545" cy="4711700"/>
        </a:xfrm>
        <a:prstGeom prst="rect">
          <a:avLst/>
        </a:prstGeom>
        <a:noFill/>
        <a:ln>
          <a:noFill/>
        </a:ln>
      </xdr:spPr>
    </xdr:pic>
    <xdr:clientData/>
  </xdr:twoCellAnchor>
  <xdr:twoCellAnchor editAs="oneCell">
    <xdr:from>
      <xdr:col>5</xdr:col>
      <xdr:colOff>104775</xdr:colOff>
      <xdr:row>80</xdr:row>
      <xdr:rowOff>28574</xdr:rowOff>
    </xdr:from>
    <xdr:to>
      <xdr:col>6</xdr:col>
      <xdr:colOff>457200</xdr:colOff>
      <xdr:row>82</xdr:row>
      <xdr:rowOff>19811</xdr:rowOff>
    </xdr:to>
    <xdr:pic>
      <xdr:nvPicPr>
        <xdr:cNvPr id="5" name="Picture 4">
          <a:hlinkClick xmlns:r="http://schemas.openxmlformats.org/officeDocument/2006/relationships" r:id="rId3"/>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152775" y="15144749"/>
          <a:ext cx="962025" cy="2674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590550</xdr:colOff>
      <xdr:row>0</xdr:row>
      <xdr:rowOff>76200</xdr:rowOff>
    </xdr:from>
    <xdr:to>
      <xdr:col>2</xdr:col>
      <xdr:colOff>133350</xdr:colOff>
      <xdr:row>5</xdr:row>
      <xdr:rowOff>19321</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0550" y="76200"/>
          <a:ext cx="762000" cy="895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xdr:row>
      <xdr:rowOff>0</xdr:rowOff>
    </xdr:from>
    <xdr:to>
      <xdr:col>9</xdr:col>
      <xdr:colOff>382270</xdr:colOff>
      <xdr:row>32</xdr:row>
      <xdr:rowOff>88900</xdr:rowOff>
    </xdr:to>
    <xdr:pic>
      <xdr:nvPicPr>
        <xdr:cNvPr id="3" name="Picture 2" descr="C:\Users\Jayne\AppData\Local\Microsoft\Windows\Temporary Internet Files\Content.Word\creststep.jpg">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28800" y="3600450"/>
          <a:ext cx="4039870" cy="25654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933450</xdr:colOff>
      <xdr:row>0</xdr:row>
      <xdr:rowOff>971821</xdr:rowOff>
    </xdr:to>
    <xdr:pic>
      <xdr:nvPicPr>
        <xdr:cNvPr id="36" name="Picture 35">
          <a:extLst>
            <a:ext uri="{FF2B5EF4-FFF2-40B4-BE49-F238E27FC236}">
              <a16:creationId xmlns:a16="http://schemas.microsoft.com/office/drawing/2014/main" id="{00000000-0008-0000-0200-00002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0550" y="76200"/>
          <a:ext cx="762000" cy="895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5</xdr:col>
          <xdr:colOff>0</xdr:colOff>
          <xdr:row>13</xdr:row>
          <xdr:rowOff>47625</xdr:rowOff>
        </xdr:from>
        <xdr:to>
          <xdr:col>6</xdr:col>
          <xdr:colOff>1123950</xdr:colOff>
          <xdr:row>13</xdr:row>
          <xdr:rowOff>266700</xdr:rowOff>
        </xdr:to>
        <xdr:sp macro="" textlink="">
          <xdr:nvSpPr>
            <xdr:cNvPr id="25640" name="Drop Down 40" hidden="1">
              <a:extLst>
                <a:ext uri="{63B3BB69-23CF-44E3-9099-C40C66FF867C}">
                  <a14:compatExt spid="_x0000_s25640"/>
                </a:ext>
                <a:ext uri="{FF2B5EF4-FFF2-40B4-BE49-F238E27FC236}">
                  <a16:creationId xmlns:a16="http://schemas.microsoft.com/office/drawing/2014/main" id="{00000000-0008-0000-0200-0000286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16</xdr:row>
          <xdr:rowOff>47625</xdr:rowOff>
        </xdr:from>
        <xdr:to>
          <xdr:col>6</xdr:col>
          <xdr:colOff>1123950</xdr:colOff>
          <xdr:row>16</xdr:row>
          <xdr:rowOff>266700</xdr:rowOff>
        </xdr:to>
        <xdr:sp macro="" textlink="">
          <xdr:nvSpPr>
            <xdr:cNvPr id="25641" name="Drop Down 41" hidden="1">
              <a:extLst>
                <a:ext uri="{63B3BB69-23CF-44E3-9099-C40C66FF867C}">
                  <a14:compatExt spid="_x0000_s25641"/>
                </a:ext>
                <a:ext uri="{FF2B5EF4-FFF2-40B4-BE49-F238E27FC236}">
                  <a16:creationId xmlns:a16="http://schemas.microsoft.com/office/drawing/2014/main" id="{00000000-0008-0000-0200-0000296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38100</xdr:colOff>
          <xdr:row>38</xdr:row>
          <xdr:rowOff>38100</xdr:rowOff>
        </xdr:from>
        <xdr:to>
          <xdr:col>5</xdr:col>
          <xdr:colOff>1581150</xdr:colOff>
          <xdr:row>38</xdr:row>
          <xdr:rowOff>276225</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4295775" y="8086725"/>
              <a:ext cx="1543050" cy="238125"/>
              <a:chOff x="4295775" y="8086725"/>
              <a:chExt cx="1543050" cy="238125"/>
            </a:xfrm>
          </xdr:grpSpPr>
          <xdr:sp macro="" textlink="">
            <xdr:nvSpPr>
              <xdr:cNvPr id="25642" name="Option Button 42" hidden="1">
                <a:extLst>
                  <a:ext uri="{63B3BB69-23CF-44E3-9099-C40C66FF867C}">
                    <a14:compatExt spid="_x0000_s25642"/>
                  </a:ext>
                  <a:ext uri="{FF2B5EF4-FFF2-40B4-BE49-F238E27FC236}">
                    <a16:creationId xmlns:a16="http://schemas.microsoft.com/office/drawing/2014/main" id="{00000000-0008-0000-0200-00002A640000}"/>
                  </a:ext>
                </a:extLst>
              </xdr:cNvPr>
              <xdr:cNvSpPr/>
            </xdr:nvSpPr>
            <xdr:spPr bwMode="auto">
              <a:xfrm>
                <a:off x="4295775" y="8086725"/>
                <a:ext cx="514350"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Internal</a:t>
                </a:r>
              </a:p>
            </xdr:txBody>
          </xdr:sp>
          <xdr:sp macro="" textlink="">
            <xdr:nvSpPr>
              <xdr:cNvPr id="25643" name="Option Button 43" hidden="1">
                <a:extLst>
                  <a:ext uri="{63B3BB69-23CF-44E3-9099-C40C66FF867C}">
                    <a14:compatExt spid="_x0000_s25643"/>
                  </a:ext>
                  <a:ext uri="{FF2B5EF4-FFF2-40B4-BE49-F238E27FC236}">
                    <a16:creationId xmlns:a16="http://schemas.microsoft.com/office/drawing/2014/main" id="{00000000-0008-0000-0200-00002B640000}"/>
                  </a:ext>
                </a:extLst>
              </xdr:cNvPr>
              <xdr:cNvSpPr/>
            </xdr:nvSpPr>
            <xdr:spPr bwMode="auto">
              <a:xfrm>
                <a:off x="4972050" y="8096250"/>
                <a:ext cx="866775"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External</a:t>
                </a:r>
              </a:p>
            </xdr:txBody>
          </xdr:sp>
        </xdr:grp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933450</xdr:colOff>
      <xdr:row>0</xdr:row>
      <xdr:rowOff>971821</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0550" y="76200"/>
          <a:ext cx="762000" cy="895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6</xdr:col>
          <xdr:colOff>333375</xdr:colOff>
          <xdr:row>4</xdr:row>
          <xdr:rowOff>209550</xdr:rowOff>
        </xdr:from>
        <xdr:to>
          <xdr:col>6</xdr:col>
          <xdr:colOff>838200</xdr:colOff>
          <xdr:row>4</xdr:row>
          <xdr:rowOff>428625</xdr:rowOff>
        </xdr:to>
        <xdr:sp macro="" textlink="">
          <xdr:nvSpPr>
            <xdr:cNvPr id="37894" name="Drop Down 6" hidden="1">
              <a:extLst>
                <a:ext uri="{63B3BB69-23CF-44E3-9099-C40C66FF867C}">
                  <a14:compatExt spid="_x0000_s37894"/>
                </a:ext>
                <a:ext uri="{FF2B5EF4-FFF2-40B4-BE49-F238E27FC236}">
                  <a16:creationId xmlns:a16="http://schemas.microsoft.com/office/drawing/2014/main" id="{00000000-0008-0000-0300-0000069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5</xdr:row>
          <xdr:rowOff>209550</xdr:rowOff>
        </xdr:from>
        <xdr:to>
          <xdr:col>6</xdr:col>
          <xdr:colOff>838200</xdr:colOff>
          <xdr:row>5</xdr:row>
          <xdr:rowOff>428625</xdr:rowOff>
        </xdr:to>
        <xdr:sp macro="" textlink="">
          <xdr:nvSpPr>
            <xdr:cNvPr id="37895" name="Drop Down 7" hidden="1">
              <a:extLst>
                <a:ext uri="{63B3BB69-23CF-44E3-9099-C40C66FF867C}">
                  <a14:compatExt spid="_x0000_s37895"/>
                </a:ext>
                <a:ext uri="{FF2B5EF4-FFF2-40B4-BE49-F238E27FC236}">
                  <a16:creationId xmlns:a16="http://schemas.microsoft.com/office/drawing/2014/main" id="{00000000-0008-0000-0300-0000079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6</xdr:row>
          <xdr:rowOff>209550</xdr:rowOff>
        </xdr:from>
        <xdr:to>
          <xdr:col>6</xdr:col>
          <xdr:colOff>838200</xdr:colOff>
          <xdr:row>6</xdr:row>
          <xdr:rowOff>428625</xdr:rowOff>
        </xdr:to>
        <xdr:sp macro="" textlink="">
          <xdr:nvSpPr>
            <xdr:cNvPr id="37896" name="Drop Down 8" hidden="1">
              <a:extLst>
                <a:ext uri="{63B3BB69-23CF-44E3-9099-C40C66FF867C}">
                  <a14:compatExt spid="_x0000_s37896"/>
                </a:ext>
                <a:ext uri="{FF2B5EF4-FFF2-40B4-BE49-F238E27FC236}">
                  <a16:creationId xmlns:a16="http://schemas.microsoft.com/office/drawing/2014/main" id="{00000000-0008-0000-0300-0000089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7</xdr:row>
          <xdr:rowOff>209550</xdr:rowOff>
        </xdr:from>
        <xdr:to>
          <xdr:col>6</xdr:col>
          <xdr:colOff>838200</xdr:colOff>
          <xdr:row>7</xdr:row>
          <xdr:rowOff>428625</xdr:rowOff>
        </xdr:to>
        <xdr:sp macro="" textlink="">
          <xdr:nvSpPr>
            <xdr:cNvPr id="37897" name="Drop Down 9" hidden="1">
              <a:extLst>
                <a:ext uri="{63B3BB69-23CF-44E3-9099-C40C66FF867C}">
                  <a14:compatExt spid="_x0000_s37897"/>
                </a:ext>
                <a:ext uri="{FF2B5EF4-FFF2-40B4-BE49-F238E27FC236}">
                  <a16:creationId xmlns:a16="http://schemas.microsoft.com/office/drawing/2014/main" id="{00000000-0008-0000-0300-0000099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8</xdr:row>
          <xdr:rowOff>209550</xdr:rowOff>
        </xdr:from>
        <xdr:to>
          <xdr:col>6</xdr:col>
          <xdr:colOff>838200</xdr:colOff>
          <xdr:row>8</xdr:row>
          <xdr:rowOff>428625</xdr:rowOff>
        </xdr:to>
        <xdr:sp macro="" textlink="">
          <xdr:nvSpPr>
            <xdr:cNvPr id="37898" name="Drop Down 10" hidden="1">
              <a:extLst>
                <a:ext uri="{63B3BB69-23CF-44E3-9099-C40C66FF867C}">
                  <a14:compatExt spid="_x0000_s37898"/>
                </a:ext>
                <a:ext uri="{FF2B5EF4-FFF2-40B4-BE49-F238E27FC236}">
                  <a16:creationId xmlns:a16="http://schemas.microsoft.com/office/drawing/2014/main" id="{00000000-0008-0000-0300-00000A9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10</xdr:row>
          <xdr:rowOff>209550</xdr:rowOff>
        </xdr:from>
        <xdr:to>
          <xdr:col>6</xdr:col>
          <xdr:colOff>838200</xdr:colOff>
          <xdr:row>10</xdr:row>
          <xdr:rowOff>428625</xdr:rowOff>
        </xdr:to>
        <xdr:sp macro="" textlink="">
          <xdr:nvSpPr>
            <xdr:cNvPr id="37899" name="Drop Down 11" hidden="1">
              <a:extLst>
                <a:ext uri="{63B3BB69-23CF-44E3-9099-C40C66FF867C}">
                  <a14:compatExt spid="_x0000_s37899"/>
                </a:ext>
                <a:ext uri="{FF2B5EF4-FFF2-40B4-BE49-F238E27FC236}">
                  <a16:creationId xmlns:a16="http://schemas.microsoft.com/office/drawing/2014/main" id="{00000000-0008-0000-0300-00000B9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11</xdr:row>
          <xdr:rowOff>209550</xdr:rowOff>
        </xdr:from>
        <xdr:to>
          <xdr:col>6</xdr:col>
          <xdr:colOff>838200</xdr:colOff>
          <xdr:row>11</xdr:row>
          <xdr:rowOff>428625</xdr:rowOff>
        </xdr:to>
        <xdr:sp macro="" textlink="">
          <xdr:nvSpPr>
            <xdr:cNvPr id="37900" name="Drop Down 12" hidden="1">
              <a:extLst>
                <a:ext uri="{63B3BB69-23CF-44E3-9099-C40C66FF867C}">
                  <a14:compatExt spid="_x0000_s37900"/>
                </a:ext>
                <a:ext uri="{FF2B5EF4-FFF2-40B4-BE49-F238E27FC236}">
                  <a16:creationId xmlns:a16="http://schemas.microsoft.com/office/drawing/2014/main" id="{00000000-0008-0000-0300-00000C9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12</xdr:row>
          <xdr:rowOff>209550</xdr:rowOff>
        </xdr:from>
        <xdr:to>
          <xdr:col>6</xdr:col>
          <xdr:colOff>838200</xdr:colOff>
          <xdr:row>12</xdr:row>
          <xdr:rowOff>428625</xdr:rowOff>
        </xdr:to>
        <xdr:sp macro="" textlink="">
          <xdr:nvSpPr>
            <xdr:cNvPr id="37901" name="Drop Down 13" hidden="1">
              <a:extLst>
                <a:ext uri="{63B3BB69-23CF-44E3-9099-C40C66FF867C}">
                  <a14:compatExt spid="_x0000_s37901"/>
                </a:ext>
                <a:ext uri="{FF2B5EF4-FFF2-40B4-BE49-F238E27FC236}">
                  <a16:creationId xmlns:a16="http://schemas.microsoft.com/office/drawing/2014/main" id="{00000000-0008-0000-0300-00000D9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13</xdr:row>
          <xdr:rowOff>209550</xdr:rowOff>
        </xdr:from>
        <xdr:to>
          <xdr:col>6</xdr:col>
          <xdr:colOff>838200</xdr:colOff>
          <xdr:row>13</xdr:row>
          <xdr:rowOff>428625</xdr:rowOff>
        </xdr:to>
        <xdr:sp macro="" textlink="">
          <xdr:nvSpPr>
            <xdr:cNvPr id="37902" name="Drop Down 14" hidden="1">
              <a:extLst>
                <a:ext uri="{63B3BB69-23CF-44E3-9099-C40C66FF867C}">
                  <a14:compatExt spid="_x0000_s37902"/>
                </a:ext>
                <a:ext uri="{FF2B5EF4-FFF2-40B4-BE49-F238E27FC236}">
                  <a16:creationId xmlns:a16="http://schemas.microsoft.com/office/drawing/2014/main" id="{00000000-0008-0000-0300-00000E9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15</xdr:row>
          <xdr:rowOff>209550</xdr:rowOff>
        </xdr:from>
        <xdr:to>
          <xdr:col>6</xdr:col>
          <xdr:colOff>838200</xdr:colOff>
          <xdr:row>15</xdr:row>
          <xdr:rowOff>428625</xdr:rowOff>
        </xdr:to>
        <xdr:sp macro="" textlink="">
          <xdr:nvSpPr>
            <xdr:cNvPr id="37903" name="Drop Down 15" hidden="1">
              <a:extLst>
                <a:ext uri="{63B3BB69-23CF-44E3-9099-C40C66FF867C}">
                  <a14:compatExt spid="_x0000_s37903"/>
                </a:ext>
                <a:ext uri="{FF2B5EF4-FFF2-40B4-BE49-F238E27FC236}">
                  <a16:creationId xmlns:a16="http://schemas.microsoft.com/office/drawing/2014/main" id="{00000000-0008-0000-0300-00000F9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16</xdr:row>
          <xdr:rowOff>209550</xdr:rowOff>
        </xdr:from>
        <xdr:to>
          <xdr:col>6</xdr:col>
          <xdr:colOff>838200</xdr:colOff>
          <xdr:row>16</xdr:row>
          <xdr:rowOff>428625</xdr:rowOff>
        </xdr:to>
        <xdr:sp macro="" textlink="">
          <xdr:nvSpPr>
            <xdr:cNvPr id="37904" name="Drop Down 16" hidden="1">
              <a:extLst>
                <a:ext uri="{63B3BB69-23CF-44E3-9099-C40C66FF867C}">
                  <a14:compatExt spid="_x0000_s37904"/>
                </a:ext>
                <a:ext uri="{FF2B5EF4-FFF2-40B4-BE49-F238E27FC236}">
                  <a16:creationId xmlns:a16="http://schemas.microsoft.com/office/drawing/2014/main" id="{00000000-0008-0000-0300-0000109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17</xdr:row>
          <xdr:rowOff>209550</xdr:rowOff>
        </xdr:from>
        <xdr:to>
          <xdr:col>6</xdr:col>
          <xdr:colOff>838200</xdr:colOff>
          <xdr:row>17</xdr:row>
          <xdr:rowOff>428625</xdr:rowOff>
        </xdr:to>
        <xdr:sp macro="" textlink="">
          <xdr:nvSpPr>
            <xdr:cNvPr id="37905" name="Drop Down 17" hidden="1">
              <a:extLst>
                <a:ext uri="{63B3BB69-23CF-44E3-9099-C40C66FF867C}">
                  <a14:compatExt spid="_x0000_s37905"/>
                </a:ext>
                <a:ext uri="{FF2B5EF4-FFF2-40B4-BE49-F238E27FC236}">
                  <a16:creationId xmlns:a16="http://schemas.microsoft.com/office/drawing/2014/main" id="{00000000-0008-0000-0300-0000119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18</xdr:row>
          <xdr:rowOff>209550</xdr:rowOff>
        </xdr:from>
        <xdr:to>
          <xdr:col>6</xdr:col>
          <xdr:colOff>838200</xdr:colOff>
          <xdr:row>18</xdr:row>
          <xdr:rowOff>428625</xdr:rowOff>
        </xdr:to>
        <xdr:sp macro="" textlink="">
          <xdr:nvSpPr>
            <xdr:cNvPr id="37906" name="Drop Down 18" hidden="1">
              <a:extLst>
                <a:ext uri="{63B3BB69-23CF-44E3-9099-C40C66FF867C}">
                  <a14:compatExt spid="_x0000_s37906"/>
                </a:ext>
                <a:ext uri="{FF2B5EF4-FFF2-40B4-BE49-F238E27FC236}">
                  <a16:creationId xmlns:a16="http://schemas.microsoft.com/office/drawing/2014/main" id="{00000000-0008-0000-0300-0000129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19</xdr:row>
          <xdr:rowOff>209550</xdr:rowOff>
        </xdr:from>
        <xdr:to>
          <xdr:col>6</xdr:col>
          <xdr:colOff>838200</xdr:colOff>
          <xdr:row>19</xdr:row>
          <xdr:rowOff>428625</xdr:rowOff>
        </xdr:to>
        <xdr:sp macro="" textlink="">
          <xdr:nvSpPr>
            <xdr:cNvPr id="37907" name="Drop Down 19" hidden="1">
              <a:extLst>
                <a:ext uri="{63B3BB69-23CF-44E3-9099-C40C66FF867C}">
                  <a14:compatExt spid="_x0000_s37907"/>
                </a:ext>
                <a:ext uri="{FF2B5EF4-FFF2-40B4-BE49-F238E27FC236}">
                  <a16:creationId xmlns:a16="http://schemas.microsoft.com/office/drawing/2014/main" id="{00000000-0008-0000-0300-0000139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20</xdr:row>
          <xdr:rowOff>209550</xdr:rowOff>
        </xdr:from>
        <xdr:to>
          <xdr:col>6</xdr:col>
          <xdr:colOff>838200</xdr:colOff>
          <xdr:row>20</xdr:row>
          <xdr:rowOff>428625</xdr:rowOff>
        </xdr:to>
        <xdr:sp macro="" textlink="">
          <xdr:nvSpPr>
            <xdr:cNvPr id="37908" name="Drop Down 20" hidden="1">
              <a:extLst>
                <a:ext uri="{63B3BB69-23CF-44E3-9099-C40C66FF867C}">
                  <a14:compatExt spid="_x0000_s37908"/>
                </a:ext>
                <a:ext uri="{FF2B5EF4-FFF2-40B4-BE49-F238E27FC236}">
                  <a16:creationId xmlns:a16="http://schemas.microsoft.com/office/drawing/2014/main" id="{00000000-0008-0000-0300-0000149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4</xdr:row>
          <xdr:rowOff>209550</xdr:rowOff>
        </xdr:from>
        <xdr:to>
          <xdr:col>5</xdr:col>
          <xdr:colOff>1981200</xdr:colOff>
          <xdr:row>4</xdr:row>
          <xdr:rowOff>428625</xdr:rowOff>
        </xdr:to>
        <xdr:sp macro="" textlink="">
          <xdr:nvSpPr>
            <xdr:cNvPr id="37924" name="Drop Down 36" hidden="1">
              <a:extLst>
                <a:ext uri="{63B3BB69-23CF-44E3-9099-C40C66FF867C}">
                  <a14:compatExt spid="_x0000_s37924"/>
                </a:ext>
                <a:ext uri="{FF2B5EF4-FFF2-40B4-BE49-F238E27FC236}">
                  <a16:creationId xmlns:a16="http://schemas.microsoft.com/office/drawing/2014/main" id="{00000000-0008-0000-0300-0000249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5</xdr:row>
          <xdr:rowOff>209550</xdr:rowOff>
        </xdr:from>
        <xdr:to>
          <xdr:col>5</xdr:col>
          <xdr:colOff>1981200</xdr:colOff>
          <xdr:row>5</xdr:row>
          <xdr:rowOff>428625</xdr:rowOff>
        </xdr:to>
        <xdr:sp macro="" textlink="">
          <xdr:nvSpPr>
            <xdr:cNvPr id="37925" name="Drop Down 37" hidden="1">
              <a:extLst>
                <a:ext uri="{63B3BB69-23CF-44E3-9099-C40C66FF867C}">
                  <a14:compatExt spid="_x0000_s37925"/>
                </a:ext>
                <a:ext uri="{FF2B5EF4-FFF2-40B4-BE49-F238E27FC236}">
                  <a16:creationId xmlns:a16="http://schemas.microsoft.com/office/drawing/2014/main" id="{00000000-0008-0000-0300-0000259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6</xdr:row>
          <xdr:rowOff>209550</xdr:rowOff>
        </xdr:from>
        <xdr:to>
          <xdr:col>5</xdr:col>
          <xdr:colOff>1981200</xdr:colOff>
          <xdr:row>6</xdr:row>
          <xdr:rowOff>428625</xdr:rowOff>
        </xdr:to>
        <xdr:sp macro="" textlink="">
          <xdr:nvSpPr>
            <xdr:cNvPr id="37926" name="Drop Down 38" hidden="1">
              <a:extLst>
                <a:ext uri="{63B3BB69-23CF-44E3-9099-C40C66FF867C}">
                  <a14:compatExt spid="_x0000_s37926"/>
                </a:ext>
                <a:ext uri="{FF2B5EF4-FFF2-40B4-BE49-F238E27FC236}">
                  <a16:creationId xmlns:a16="http://schemas.microsoft.com/office/drawing/2014/main" id="{00000000-0008-0000-0300-0000269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7</xdr:row>
          <xdr:rowOff>209550</xdr:rowOff>
        </xdr:from>
        <xdr:to>
          <xdr:col>5</xdr:col>
          <xdr:colOff>1981200</xdr:colOff>
          <xdr:row>7</xdr:row>
          <xdr:rowOff>428625</xdr:rowOff>
        </xdr:to>
        <xdr:sp macro="" textlink="">
          <xdr:nvSpPr>
            <xdr:cNvPr id="37927" name="Drop Down 39" hidden="1">
              <a:extLst>
                <a:ext uri="{63B3BB69-23CF-44E3-9099-C40C66FF867C}">
                  <a14:compatExt spid="_x0000_s37927"/>
                </a:ext>
                <a:ext uri="{FF2B5EF4-FFF2-40B4-BE49-F238E27FC236}">
                  <a16:creationId xmlns:a16="http://schemas.microsoft.com/office/drawing/2014/main" id="{00000000-0008-0000-0300-0000279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8</xdr:row>
          <xdr:rowOff>209550</xdr:rowOff>
        </xdr:from>
        <xdr:to>
          <xdr:col>5</xdr:col>
          <xdr:colOff>1981200</xdr:colOff>
          <xdr:row>8</xdr:row>
          <xdr:rowOff>428625</xdr:rowOff>
        </xdr:to>
        <xdr:sp macro="" textlink="">
          <xdr:nvSpPr>
            <xdr:cNvPr id="37928" name="Drop Down 40" hidden="1">
              <a:extLst>
                <a:ext uri="{63B3BB69-23CF-44E3-9099-C40C66FF867C}">
                  <a14:compatExt spid="_x0000_s37928"/>
                </a:ext>
                <a:ext uri="{FF2B5EF4-FFF2-40B4-BE49-F238E27FC236}">
                  <a16:creationId xmlns:a16="http://schemas.microsoft.com/office/drawing/2014/main" id="{00000000-0008-0000-0300-0000289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10</xdr:row>
          <xdr:rowOff>209550</xdr:rowOff>
        </xdr:from>
        <xdr:to>
          <xdr:col>5</xdr:col>
          <xdr:colOff>1981200</xdr:colOff>
          <xdr:row>10</xdr:row>
          <xdr:rowOff>428625</xdr:rowOff>
        </xdr:to>
        <xdr:sp macro="" textlink="">
          <xdr:nvSpPr>
            <xdr:cNvPr id="37929" name="Drop Down 41" hidden="1">
              <a:extLst>
                <a:ext uri="{63B3BB69-23CF-44E3-9099-C40C66FF867C}">
                  <a14:compatExt spid="_x0000_s37929"/>
                </a:ext>
                <a:ext uri="{FF2B5EF4-FFF2-40B4-BE49-F238E27FC236}">
                  <a16:creationId xmlns:a16="http://schemas.microsoft.com/office/drawing/2014/main" id="{00000000-0008-0000-0300-0000299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11</xdr:row>
          <xdr:rowOff>209550</xdr:rowOff>
        </xdr:from>
        <xdr:to>
          <xdr:col>5</xdr:col>
          <xdr:colOff>1981200</xdr:colOff>
          <xdr:row>11</xdr:row>
          <xdr:rowOff>428625</xdr:rowOff>
        </xdr:to>
        <xdr:sp macro="" textlink="">
          <xdr:nvSpPr>
            <xdr:cNvPr id="37930" name="Drop Down 42" hidden="1">
              <a:extLst>
                <a:ext uri="{63B3BB69-23CF-44E3-9099-C40C66FF867C}">
                  <a14:compatExt spid="_x0000_s37930"/>
                </a:ext>
                <a:ext uri="{FF2B5EF4-FFF2-40B4-BE49-F238E27FC236}">
                  <a16:creationId xmlns:a16="http://schemas.microsoft.com/office/drawing/2014/main" id="{00000000-0008-0000-0300-00002A9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12</xdr:row>
          <xdr:rowOff>209550</xdr:rowOff>
        </xdr:from>
        <xdr:to>
          <xdr:col>5</xdr:col>
          <xdr:colOff>1981200</xdr:colOff>
          <xdr:row>12</xdr:row>
          <xdr:rowOff>428625</xdr:rowOff>
        </xdr:to>
        <xdr:sp macro="" textlink="">
          <xdr:nvSpPr>
            <xdr:cNvPr id="37931" name="Drop Down 43" hidden="1">
              <a:extLst>
                <a:ext uri="{63B3BB69-23CF-44E3-9099-C40C66FF867C}">
                  <a14:compatExt spid="_x0000_s37931"/>
                </a:ext>
                <a:ext uri="{FF2B5EF4-FFF2-40B4-BE49-F238E27FC236}">
                  <a16:creationId xmlns:a16="http://schemas.microsoft.com/office/drawing/2014/main" id="{00000000-0008-0000-0300-00002B9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13</xdr:row>
          <xdr:rowOff>209550</xdr:rowOff>
        </xdr:from>
        <xdr:to>
          <xdr:col>5</xdr:col>
          <xdr:colOff>1981200</xdr:colOff>
          <xdr:row>13</xdr:row>
          <xdr:rowOff>428625</xdr:rowOff>
        </xdr:to>
        <xdr:sp macro="" textlink="">
          <xdr:nvSpPr>
            <xdr:cNvPr id="37932" name="Drop Down 44" hidden="1">
              <a:extLst>
                <a:ext uri="{63B3BB69-23CF-44E3-9099-C40C66FF867C}">
                  <a14:compatExt spid="_x0000_s37932"/>
                </a:ext>
                <a:ext uri="{FF2B5EF4-FFF2-40B4-BE49-F238E27FC236}">
                  <a16:creationId xmlns:a16="http://schemas.microsoft.com/office/drawing/2014/main" id="{00000000-0008-0000-0300-00002C9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15</xdr:row>
          <xdr:rowOff>209550</xdr:rowOff>
        </xdr:from>
        <xdr:to>
          <xdr:col>5</xdr:col>
          <xdr:colOff>1981200</xdr:colOff>
          <xdr:row>15</xdr:row>
          <xdr:rowOff>428625</xdr:rowOff>
        </xdr:to>
        <xdr:sp macro="" textlink="">
          <xdr:nvSpPr>
            <xdr:cNvPr id="37933" name="Drop Down 45" hidden="1">
              <a:extLst>
                <a:ext uri="{63B3BB69-23CF-44E3-9099-C40C66FF867C}">
                  <a14:compatExt spid="_x0000_s37933"/>
                </a:ext>
                <a:ext uri="{FF2B5EF4-FFF2-40B4-BE49-F238E27FC236}">
                  <a16:creationId xmlns:a16="http://schemas.microsoft.com/office/drawing/2014/main" id="{00000000-0008-0000-0300-00002D9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16</xdr:row>
          <xdr:rowOff>209550</xdr:rowOff>
        </xdr:from>
        <xdr:to>
          <xdr:col>5</xdr:col>
          <xdr:colOff>1981200</xdr:colOff>
          <xdr:row>16</xdr:row>
          <xdr:rowOff>428625</xdr:rowOff>
        </xdr:to>
        <xdr:sp macro="" textlink="">
          <xdr:nvSpPr>
            <xdr:cNvPr id="37934" name="Drop Down 46" hidden="1">
              <a:extLst>
                <a:ext uri="{63B3BB69-23CF-44E3-9099-C40C66FF867C}">
                  <a14:compatExt spid="_x0000_s37934"/>
                </a:ext>
                <a:ext uri="{FF2B5EF4-FFF2-40B4-BE49-F238E27FC236}">
                  <a16:creationId xmlns:a16="http://schemas.microsoft.com/office/drawing/2014/main" id="{00000000-0008-0000-0300-00002E9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17</xdr:row>
          <xdr:rowOff>209550</xdr:rowOff>
        </xdr:from>
        <xdr:to>
          <xdr:col>5</xdr:col>
          <xdr:colOff>1981200</xdr:colOff>
          <xdr:row>17</xdr:row>
          <xdr:rowOff>428625</xdr:rowOff>
        </xdr:to>
        <xdr:sp macro="" textlink="">
          <xdr:nvSpPr>
            <xdr:cNvPr id="37935" name="Drop Down 47" hidden="1">
              <a:extLst>
                <a:ext uri="{63B3BB69-23CF-44E3-9099-C40C66FF867C}">
                  <a14:compatExt spid="_x0000_s37935"/>
                </a:ext>
                <a:ext uri="{FF2B5EF4-FFF2-40B4-BE49-F238E27FC236}">
                  <a16:creationId xmlns:a16="http://schemas.microsoft.com/office/drawing/2014/main" id="{00000000-0008-0000-0300-00002F9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18</xdr:row>
          <xdr:rowOff>209550</xdr:rowOff>
        </xdr:from>
        <xdr:to>
          <xdr:col>5</xdr:col>
          <xdr:colOff>1981200</xdr:colOff>
          <xdr:row>18</xdr:row>
          <xdr:rowOff>428625</xdr:rowOff>
        </xdr:to>
        <xdr:sp macro="" textlink="">
          <xdr:nvSpPr>
            <xdr:cNvPr id="37936" name="Drop Down 48" hidden="1">
              <a:extLst>
                <a:ext uri="{63B3BB69-23CF-44E3-9099-C40C66FF867C}">
                  <a14:compatExt spid="_x0000_s37936"/>
                </a:ext>
                <a:ext uri="{FF2B5EF4-FFF2-40B4-BE49-F238E27FC236}">
                  <a16:creationId xmlns:a16="http://schemas.microsoft.com/office/drawing/2014/main" id="{00000000-0008-0000-0300-0000309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19</xdr:row>
          <xdr:rowOff>209550</xdr:rowOff>
        </xdr:from>
        <xdr:to>
          <xdr:col>5</xdr:col>
          <xdr:colOff>1981200</xdr:colOff>
          <xdr:row>19</xdr:row>
          <xdr:rowOff>428625</xdr:rowOff>
        </xdr:to>
        <xdr:sp macro="" textlink="">
          <xdr:nvSpPr>
            <xdr:cNvPr id="37937" name="Drop Down 49" hidden="1">
              <a:extLst>
                <a:ext uri="{63B3BB69-23CF-44E3-9099-C40C66FF867C}">
                  <a14:compatExt spid="_x0000_s37937"/>
                </a:ext>
                <a:ext uri="{FF2B5EF4-FFF2-40B4-BE49-F238E27FC236}">
                  <a16:creationId xmlns:a16="http://schemas.microsoft.com/office/drawing/2014/main" id="{00000000-0008-0000-0300-0000319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20</xdr:row>
          <xdr:rowOff>209550</xdr:rowOff>
        </xdr:from>
        <xdr:to>
          <xdr:col>5</xdr:col>
          <xdr:colOff>1981200</xdr:colOff>
          <xdr:row>20</xdr:row>
          <xdr:rowOff>428625</xdr:rowOff>
        </xdr:to>
        <xdr:sp macro="" textlink="">
          <xdr:nvSpPr>
            <xdr:cNvPr id="37938" name="Drop Down 50" hidden="1">
              <a:extLst>
                <a:ext uri="{63B3BB69-23CF-44E3-9099-C40C66FF867C}">
                  <a14:compatExt spid="_x0000_s37938"/>
                </a:ext>
                <a:ext uri="{FF2B5EF4-FFF2-40B4-BE49-F238E27FC236}">
                  <a16:creationId xmlns:a16="http://schemas.microsoft.com/office/drawing/2014/main" id="{00000000-0008-0000-0300-0000329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142875</xdr:colOff>
          <xdr:row>4</xdr:row>
          <xdr:rowOff>114300</xdr:rowOff>
        </xdr:from>
        <xdr:to>
          <xdr:col>5</xdr:col>
          <xdr:colOff>1981200</xdr:colOff>
          <xdr:row>4</xdr:row>
          <xdr:rowOff>333375</xdr:rowOff>
        </xdr:to>
        <xdr:sp macro="" textlink="">
          <xdr:nvSpPr>
            <xdr:cNvPr id="41987" name="Drop Down 3" hidden="1">
              <a:extLst>
                <a:ext uri="{63B3BB69-23CF-44E3-9099-C40C66FF867C}">
                  <a14:compatExt spid="_x0000_s41987"/>
                </a:ext>
                <a:ext uri="{FF2B5EF4-FFF2-40B4-BE49-F238E27FC236}">
                  <a16:creationId xmlns:a16="http://schemas.microsoft.com/office/drawing/2014/main" id="{00000000-0008-0000-0400-000003A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5</xdr:row>
          <xdr:rowOff>114300</xdr:rowOff>
        </xdr:from>
        <xdr:to>
          <xdr:col>5</xdr:col>
          <xdr:colOff>1981200</xdr:colOff>
          <xdr:row>5</xdr:row>
          <xdr:rowOff>333375</xdr:rowOff>
        </xdr:to>
        <xdr:sp macro="" textlink="">
          <xdr:nvSpPr>
            <xdr:cNvPr id="41988" name="Drop Down 4" hidden="1">
              <a:extLst>
                <a:ext uri="{63B3BB69-23CF-44E3-9099-C40C66FF867C}">
                  <a14:compatExt spid="_x0000_s41988"/>
                </a:ext>
                <a:ext uri="{FF2B5EF4-FFF2-40B4-BE49-F238E27FC236}">
                  <a16:creationId xmlns:a16="http://schemas.microsoft.com/office/drawing/2014/main" id="{00000000-0008-0000-0400-000004A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6</xdr:row>
          <xdr:rowOff>114300</xdr:rowOff>
        </xdr:from>
        <xdr:to>
          <xdr:col>5</xdr:col>
          <xdr:colOff>1981200</xdr:colOff>
          <xdr:row>6</xdr:row>
          <xdr:rowOff>333375</xdr:rowOff>
        </xdr:to>
        <xdr:sp macro="" textlink="">
          <xdr:nvSpPr>
            <xdr:cNvPr id="41989" name="Drop Down 5" hidden="1">
              <a:extLst>
                <a:ext uri="{63B3BB69-23CF-44E3-9099-C40C66FF867C}">
                  <a14:compatExt spid="_x0000_s41989"/>
                </a:ext>
                <a:ext uri="{FF2B5EF4-FFF2-40B4-BE49-F238E27FC236}">
                  <a16:creationId xmlns:a16="http://schemas.microsoft.com/office/drawing/2014/main" id="{00000000-0008-0000-0400-000005A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7</xdr:row>
          <xdr:rowOff>114300</xdr:rowOff>
        </xdr:from>
        <xdr:to>
          <xdr:col>5</xdr:col>
          <xdr:colOff>1981200</xdr:colOff>
          <xdr:row>7</xdr:row>
          <xdr:rowOff>333375</xdr:rowOff>
        </xdr:to>
        <xdr:sp macro="" textlink="">
          <xdr:nvSpPr>
            <xdr:cNvPr id="41990" name="Drop Down 6" hidden="1">
              <a:extLst>
                <a:ext uri="{63B3BB69-23CF-44E3-9099-C40C66FF867C}">
                  <a14:compatExt spid="_x0000_s41990"/>
                </a:ext>
                <a:ext uri="{FF2B5EF4-FFF2-40B4-BE49-F238E27FC236}">
                  <a16:creationId xmlns:a16="http://schemas.microsoft.com/office/drawing/2014/main" id="{00000000-0008-0000-0400-000006A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8</xdr:row>
          <xdr:rowOff>114300</xdr:rowOff>
        </xdr:from>
        <xdr:to>
          <xdr:col>5</xdr:col>
          <xdr:colOff>1981200</xdr:colOff>
          <xdr:row>8</xdr:row>
          <xdr:rowOff>333375</xdr:rowOff>
        </xdr:to>
        <xdr:sp macro="" textlink="">
          <xdr:nvSpPr>
            <xdr:cNvPr id="41991" name="Drop Down 7" hidden="1">
              <a:extLst>
                <a:ext uri="{63B3BB69-23CF-44E3-9099-C40C66FF867C}">
                  <a14:compatExt spid="_x0000_s41991"/>
                </a:ext>
                <a:ext uri="{FF2B5EF4-FFF2-40B4-BE49-F238E27FC236}">
                  <a16:creationId xmlns:a16="http://schemas.microsoft.com/office/drawing/2014/main" id="{00000000-0008-0000-0400-000007A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10</xdr:row>
          <xdr:rowOff>114300</xdr:rowOff>
        </xdr:from>
        <xdr:to>
          <xdr:col>5</xdr:col>
          <xdr:colOff>1981200</xdr:colOff>
          <xdr:row>10</xdr:row>
          <xdr:rowOff>333375</xdr:rowOff>
        </xdr:to>
        <xdr:sp macro="" textlink="">
          <xdr:nvSpPr>
            <xdr:cNvPr id="41992" name="Drop Down 8" hidden="1">
              <a:extLst>
                <a:ext uri="{63B3BB69-23CF-44E3-9099-C40C66FF867C}">
                  <a14:compatExt spid="_x0000_s41992"/>
                </a:ext>
                <a:ext uri="{FF2B5EF4-FFF2-40B4-BE49-F238E27FC236}">
                  <a16:creationId xmlns:a16="http://schemas.microsoft.com/office/drawing/2014/main" id="{00000000-0008-0000-0400-000008A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11</xdr:row>
          <xdr:rowOff>114300</xdr:rowOff>
        </xdr:from>
        <xdr:to>
          <xdr:col>5</xdr:col>
          <xdr:colOff>1981200</xdr:colOff>
          <xdr:row>11</xdr:row>
          <xdr:rowOff>333375</xdr:rowOff>
        </xdr:to>
        <xdr:sp macro="" textlink="">
          <xdr:nvSpPr>
            <xdr:cNvPr id="41993" name="Drop Down 9" hidden="1">
              <a:extLst>
                <a:ext uri="{63B3BB69-23CF-44E3-9099-C40C66FF867C}">
                  <a14:compatExt spid="_x0000_s41993"/>
                </a:ext>
                <a:ext uri="{FF2B5EF4-FFF2-40B4-BE49-F238E27FC236}">
                  <a16:creationId xmlns:a16="http://schemas.microsoft.com/office/drawing/2014/main" id="{00000000-0008-0000-0400-000009A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12</xdr:row>
          <xdr:rowOff>114300</xdr:rowOff>
        </xdr:from>
        <xdr:to>
          <xdr:col>5</xdr:col>
          <xdr:colOff>1981200</xdr:colOff>
          <xdr:row>12</xdr:row>
          <xdr:rowOff>333375</xdr:rowOff>
        </xdr:to>
        <xdr:sp macro="" textlink="">
          <xdr:nvSpPr>
            <xdr:cNvPr id="41994" name="Drop Down 10" hidden="1">
              <a:extLst>
                <a:ext uri="{63B3BB69-23CF-44E3-9099-C40C66FF867C}">
                  <a14:compatExt spid="_x0000_s41994"/>
                </a:ext>
                <a:ext uri="{FF2B5EF4-FFF2-40B4-BE49-F238E27FC236}">
                  <a16:creationId xmlns:a16="http://schemas.microsoft.com/office/drawing/2014/main" id="{00000000-0008-0000-0400-00000AA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13</xdr:row>
          <xdr:rowOff>114300</xdr:rowOff>
        </xdr:from>
        <xdr:to>
          <xdr:col>5</xdr:col>
          <xdr:colOff>1981200</xdr:colOff>
          <xdr:row>13</xdr:row>
          <xdr:rowOff>333375</xdr:rowOff>
        </xdr:to>
        <xdr:sp macro="" textlink="">
          <xdr:nvSpPr>
            <xdr:cNvPr id="41995" name="Drop Down 11" hidden="1">
              <a:extLst>
                <a:ext uri="{63B3BB69-23CF-44E3-9099-C40C66FF867C}">
                  <a14:compatExt spid="_x0000_s41995"/>
                </a:ext>
                <a:ext uri="{FF2B5EF4-FFF2-40B4-BE49-F238E27FC236}">
                  <a16:creationId xmlns:a16="http://schemas.microsoft.com/office/drawing/2014/main" id="{00000000-0008-0000-0400-00000BA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15</xdr:row>
          <xdr:rowOff>114300</xdr:rowOff>
        </xdr:from>
        <xdr:to>
          <xdr:col>5</xdr:col>
          <xdr:colOff>1981200</xdr:colOff>
          <xdr:row>15</xdr:row>
          <xdr:rowOff>333375</xdr:rowOff>
        </xdr:to>
        <xdr:sp macro="" textlink="">
          <xdr:nvSpPr>
            <xdr:cNvPr id="41996" name="Drop Down 12" hidden="1">
              <a:extLst>
                <a:ext uri="{63B3BB69-23CF-44E3-9099-C40C66FF867C}">
                  <a14:compatExt spid="_x0000_s41996"/>
                </a:ext>
                <a:ext uri="{FF2B5EF4-FFF2-40B4-BE49-F238E27FC236}">
                  <a16:creationId xmlns:a16="http://schemas.microsoft.com/office/drawing/2014/main" id="{00000000-0008-0000-0400-00000CA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16</xdr:row>
          <xdr:rowOff>114300</xdr:rowOff>
        </xdr:from>
        <xdr:to>
          <xdr:col>5</xdr:col>
          <xdr:colOff>1981200</xdr:colOff>
          <xdr:row>16</xdr:row>
          <xdr:rowOff>333375</xdr:rowOff>
        </xdr:to>
        <xdr:sp macro="" textlink="">
          <xdr:nvSpPr>
            <xdr:cNvPr id="41997" name="Drop Down 13" hidden="1">
              <a:extLst>
                <a:ext uri="{63B3BB69-23CF-44E3-9099-C40C66FF867C}">
                  <a14:compatExt spid="_x0000_s41997"/>
                </a:ext>
                <a:ext uri="{FF2B5EF4-FFF2-40B4-BE49-F238E27FC236}">
                  <a16:creationId xmlns:a16="http://schemas.microsoft.com/office/drawing/2014/main" id="{00000000-0008-0000-0400-00000DA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17</xdr:row>
          <xdr:rowOff>114300</xdr:rowOff>
        </xdr:from>
        <xdr:to>
          <xdr:col>5</xdr:col>
          <xdr:colOff>1981200</xdr:colOff>
          <xdr:row>17</xdr:row>
          <xdr:rowOff>333375</xdr:rowOff>
        </xdr:to>
        <xdr:sp macro="" textlink="">
          <xdr:nvSpPr>
            <xdr:cNvPr id="41998" name="Drop Down 14" hidden="1">
              <a:extLst>
                <a:ext uri="{63B3BB69-23CF-44E3-9099-C40C66FF867C}">
                  <a14:compatExt spid="_x0000_s41998"/>
                </a:ext>
                <a:ext uri="{FF2B5EF4-FFF2-40B4-BE49-F238E27FC236}">
                  <a16:creationId xmlns:a16="http://schemas.microsoft.com/office/drawing/2014/main" id="{00000000-0008-0000-0400-00000EA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18</xdr:row>
          <xdr:rowOff>114300</xdr:rowOff>
        </xdr:from>
        <xdr:to>
          <xdr:col>5</xdr:col>
          <xdr:colOff>1981200</xdr:colOff>
          <xdr:row>18</xdr:row>
          <xdr:rowOff>333375</xdr:rowOff>
        </xdr:to>
        <xdr:sp macro="" textlink="">
          <xdr:nvSpPr>
            <xdr:cNvPr id="41999" name="Drop Down 15" hidden="1">
              <a:extLst>
                <a:ext uri="{63B3BB69-23CF-44E3-9099-C40C66FF867C}">
                  <a14:compatExt spid="_x0000_s41999"/>
                </a:ext>
                <a:ext uri="{FF2B5EF4-FFF2-40B4-BE49-F238E27FC236}">
                  <a16:creationId xmlns:a16="http://schemas.microsoft.com/office/drawing/2014/main" id="{00000000-0008-0000-0400-00000FA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19</xdr:row>
          <xdr:rowOff>114300</xdr:rowOff>
        </xdr:from>
        <xdr:to>
          <xdr:col>5</xdr:col>
          <xdr:colOff>1981200</xdr:colOff>
          <xdr:row>19</xdr:row>
          <xdr:rowOff>333375</xdr:rowOff>
        </xdr:to>
        <xdr:sp macro="" textlink="">
          <xdr:nvSpPr>
            <xdr:cNvPr id="42000" name="Drop Down 16" hidden="1">
              <a:extLst>
                <a:ext uri="{63B3BB69-23CF-44E3-9099-C40C66FF867C}">
                  <a14:compatExt spid="_x0000_s42000"/>
                </a:ext>
                <a:ext uri="{FF2B5EF4-FFF2-40B4-BE49-F238E27FC236}">
                  <a16:creationId xmlns:a16="http://schemas.microsoft.com/office/drawing/2014/main" id="{00000000-0008-0000-0400-000010A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20</xdr:row>
          <xdr:rowOff>114300</xdr:rowOff>
        </xdr:from>
        <xdr:to>
          <xdr:col>5</xdr:col>
          <xdr:colOff>1981200</xdr:colOff>
          <xdr:row>20</xdr:row>
          <xdr:rowOff>333375</xdr:rowOff>
        </xdr:to>
        <xdr:sp macro="" textlink="">
          <xdr:nvSpPr>
            <xdr:cNvPr id="42001" name="Drop Down 17" hidden="1">
              <a:extLst>
                <a:ext uri="{63B3BB69-23CF-44E3-9099-C40C66FF867C}">
                  <a14:compatExt spid="_x0000_s42001"/>
                </a:ext>
                <a:ext uri="{FF2B5EF4-FFF2-40B4-BE49-F238E27FC236}">
                  <a16:creationId xmlns:a16="http://schemas.microsoft.com/office/drawing/2014/main" id="{00000000-0008-0000-0400-000011A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xdr:twoCellAnchor editAs="oneCell">
    <xdr:from>
      <xdr:col>4</xdr:col>
      <xdr:colOff>171450</xdr:colOff>
      <xdr:row>0</xdr:row>
      <xdr:rowOff>76200</xdr:rowOff>
    </xdr:from>
    <xdr:to>
      <xdr:col>4</xdr:col>
      <xdr:colOff>933450</xdr:colOff>
      <xdr:row>0</xdr:row>
      <xdr:rowOff>971821</xdr:rowOff>
    </xdr:to>
    <xdr:pic>
      <xdr:nvPicPr>
        <xdr:cNvPr id="36" name="Picture 35">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0550" y="76200"/>
          <a:ext cx="762000" cy="895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8</xdr:col>
      <xdr:colOff>488156</xdr:colOff>
      <xdr:row>1</xdr:row>
      <xdr:rowOff>59531</xdr:rowOff>
    </xdr:from>
    <xdr:to>
      <xdr:col>20</xdr:col>
      <xdr:colOff>26194</xdr:colOff>
      <xdr:row>19</xdr:row>
      <xdr:rowOff>59531</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461963</xdr:colOff>
      <xdr:row>0</xdr:row>
      <xdr:rowOff>95250</xdr:rowOff>
    </xdr:from>
    <xdr:to>
      <xdr:col>3</xdr:col>
      <xdr:colOff>1414463</xdr:colOff>
      <xdr:row>0</xdr:row>
      <xdr:rowOff>1211800</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8188" y="95250"/>
          <a:ext cx="952500" cy="111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9.xml"/><Relationship Id="rId13" Type="http://schemas.openxmlformats.org/officeDocument/2006/relationships/ctrlProp" Target="../ctrlProps/ctrlProp14.xml"/><Relationship Id="rId18" Type="http://schemas.openxmlformats.org/officeDocument/2006/relationships/ctrlProp" Target="../ctrlProps/ctrlProp19.xml"/><Relationship Id="rId26" Type="http://schemas.openxmlformats.org/officeDocument/2006/relationships/ctrlProp" Target="../ctrlProps/ctrlProp27.xml"/><Relationship Id="rId3" Type="http://schemas.openxmlformats.org/officeDocument/2006/relationships/vmlDrawing" Target="../drawings/vmlDrawing2.vml"/><Relationship Id="rId21" Type="http://schemas.openxmlformats.org/officeDocument/2006/relationships/ctrlProp" Target="../ctrlProps/ctrlProp22.xml"/><Relationship Id="rId7" Type="http://schemas.openxmlformats.org/officeDocument/2006/relationships/ctrlProp" Target="../ctrlProps/ctrlProp8.xml"/><Relationship Id="rId12" Type="http://schemas.openxmlformats.org/officeDocument/2006/relationships/ctrlProp" Target="../ctrlProps/ctrlProp13.xml"/><Relationship Id="rId17" Type="http://schemas.openxmlformats.org/officeDocument/2006/relationships/ctrlProp" Target="../ctrlProps/ctrlProp18.xml"/><Relationship Id="rId25" Type="http://schemas.openxmlformats.org/officeDocument/2006/relationships/ctrlProp" Target="../ctrlProps/ctrlProp26.xml"/><Relationship Id="rId33" Type="http://schemas.openxmlformats.org/officeDocument/2006/relationships/ctrlProp" Target="../ctrlProps/ctrlProp34.xml"/><Relationship Id="rId2" Type="http://schemas.openxmlformats.org/officeDocument/2006/relationships/drawing" Target="../drawings/drawing4.xml"/><Relationship Id="rId16" Type="http://schemas.openxmlformats.org/officeDocument/2006/relationships/ctrlProp" Target="../ctrlProps/ctrlProp17.xml"/><Relationship Id="rId20" Type="http://schemas.openxmlformats.org/officeDocument/2006/relationships/ctrlProp" Target="../ctrlProps/ctrlProp21.xml"/><Relationship Id="rId29" Type="http://schemas.openxmlformats.org/officeDocument/2006/relationships/ctrlProp" Target="../ctrlProps/ctrlProp30.xml"/><Relationship Id="rId1" Type="http://schemas.openxmlformats.org/officeDocument/2006/relationships/printerSettings" Target="../printerSettings/printerSettings4.bin"/><Relationship Id="rId6" Type="http://schemas.openxmlformats.org/officeDocument/2006/relationships/ctrlProp" Target="../ctrlProps/ctrlProp7.xml"/><Relationship Id="rId11" Type="http://schemas.openxmlformats.org/officeDocument/2006/relationships/ctrlProp" Target="../ctrlProps/ctrlProp12.xml"/><Relationship Id="rId24" Type="http://schemas.openxmlformats.org/officeDocument/2006/relationships/ctrlProp" Target="../ctrlProps/ctrlProp25.xml"/><Relationship Id="rId32" Type="http://schemas.openxmlformats.org/officeDocument/2006/relationships/ctrlProp" Target="../ctrlProps/ctrlProp33.xml"/><Relationship Id="rId5" Type="http://schemas.openxmlformats.org/officeDocument/2006/relationships/ctrlProp" Target="../ctrlProps/ctrlProp6.xml"/><Relationship Id="rId15" Type="http://schemas.openxmlformats.org/officeDocument/2006/relationships/ctrlProp" Target="../ctrlProps/ctrlProp16.xml"/><Relationship Id="rId23" Type="http://schemas.openxmlformats.org/officeDocument/2006/relationships/ctrlProp" Target="../ctrlProps/ctrlProp24.xml"/><Relationship Id="rId28" Type="http://schemas.openxmlformats.org/officeDocument/2006/relationships/ctrlProp" Target="../ctrlProps/ctrlProp29.xml"/><Relationship Id="rId10" Type="http://schemas.openxmlformats.org/officeDocument/2006/relationships/ctrlProp" Target="../ctrlProps/ctrlProp11.xml"/><Relationship Id="rId19" Type="http://schemas.openxmlformats.org/officeDocument/2006/relationships/ctrlProp" Target="../ctrlProps/ctrlProp20.xml"/><Relationship Id="rId31" Type="http://schemas.openxmlformats.org/officeDocument/2006/relationships/ctrlProp" Target="../ctrlProps/ctrlProp32.xml"/><Relationship Id="rId4" Type="http://schemas.openxmlformats.org/officeDocument/2006/relationships/ctrlProp" Target="../ctrlProps/ctrlProp5.xml"/><Relationship Id="rId9" Type="http://schemas.openxmlformats.org/officeDocument/2006/relationships/ctrlProp" Target="../ctrlProps/ctrlProp10.xml"/><Relationship Id="rId14" Type="http://schemas.openxmlformats.org/officeDocument/2006/relationships/ctrlProp" Target="../ctrlProps/ctrlProp15.xml"/><Relationship Id="rId22" Type="http://schemas.openxmlformats.org/officeDocument/2006/relationships/ctrlProp" Target="../ctrlProps/ctrlProp23.xml"/><Relationship Id="rId27" Type="http://schemas.openxmlformats.org/officeDocument/2006/relationships/ctrlProp" Target="../ctrlProps/ctrlProp28.xml"/><Relationship Id="rId30" Type="http://schemas.openxmlformats.org/officeDocument/2006/relationships/ctrlProp" Target="../ctrlProps/ctrlProp31.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39.xml"/><Relationship Id="rId13" Type="http://schemas.openxmlformats.org/officeDocument/2006/relationships/ctrlProp" Target="../ctrlProps/ctrlProp44.xml"/><Relationship Id="rId18" Type="http://schemas.openxmlformats.org/officeDocument/2006/relationships/ctrlProp" Target="../ctrlProps/ctrlProp49.xml"/><Relationship Id="rId3" Type="http://schemas.openxmlformats.org/officeDocument/2006/relationships/vmlDrawing" Target="../drawings/vmlDrawing3.vml"/><Relationship Id="rId7" Type="http://schemas.openxmlformats.org/officeDocument/2006/relationships/ctrlProp" Target="../ctrlProps/ctrlProp38.xml"/><Relationship Id="rId12" Type="http://schemas.openxmlformats.org/officeDocument/2006/relationships/ctrlProp" Target="../ctrlProps/ctrlProp43.xml"/><Relationship Id="rId17" Type="http://schemas.openxmlformats.org/officeDocument/2006/relationships/ctrlProp" Target="../ctrlProps/ctrlProp48.xml"/><Relationship Id="rId2" Type="http://schemas.openxmlformats.org/officeDocument/2006/relationships/drawing" Target="../drawings/drawing5.xml"/><Relationship Id="rId16" Type="http://schemas.openxmlformats.org/officeDocument/2006/relationships/ctrlProp" Target="../ctrlProps/ctrlProp47.xml"/><Relationship Id="rId1" Type="http://schemas.openxmlformats.org/officeDocument/2006/relationships/printerSettings" Target="../printerSettings/printerSettings5.bin"/><Relationship Id="rId6" Type="http://schemas.openxmlformats.org/officeDocument/2006/relationships/ctrlProp" Target="../ctrlProps/ctrlProp37.xml"/><Relationship Id="rId11" Type="http://schemas.openxmlformats.org/officeDocument/2006/relationships/ctrlProp" Target="../ctrlProps/ctrlProp42.xml"/><Relationship Id="rId5" Type="http://schemas.openxmlformats.org/officeDocument/2006/relationships/ctrlProp" Target="../ctrlProps/ctrlProp36.xml"/><Relationship Id="rId15" Type="http://schemas.openxmlformats.org/officeDocument/2006/relationships/ctrlProp" Target="../ctrlProps/ctrlProp46.xml"/><Relationship Id="rId10" Type="http://schemas.openxmlformats.org/officeDocument/2006/relationships/ctrlProp" Target="../ctrlProps/ctrlProp41.xml"/><Relationship Id="rId4" Type="http://schemas.openxmlformats.org/officeDocument/2006/relationships/ctrlProp" Target="../ctrlProps/ctrlProp35.xml"/><Relationship Id="rId9" Type="http://schemas.openxmlformats.org/officeDocument/2006/relationships/ctrlProp" Target="../ctrlProps/ctrlProp40.xml"/><Relationship Id="rId14" Type="http://schemas.openxmlformats.org/officeDocument/2006/relationships/ctrlProp" Target="../ctrlProps/ctrlProp4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5">
    <tabColor rgb="FF00B0F0"/>
    <pageSetUpPr autoPageBreaks="0" fitToPage="1"/>
  </sheetPr>
  <dimension ref="B2:P87"/>
  <sheetViews>
    <sheetView showGridLines="0" showRowColHeaders="0" tabSelected="1" zoomScaleNormal="100" workbookViewId="0">
      <selection activeCell="D2" sqref="D2:P5"/>
    </sheetView>
  </sheetViews>
  <sheetFormatPr defaultRowHeight="15" x14ac:dyDescent="0.25"/>
  <cols>
    <col min="1" max="14" width="9.140625" style="19"/>
    <col min="15" max="16" width="3.5703125" style="19" customWidth="1"/>
    <col min="17" max="16384" width="9.140625" style="19"/>
  </cols>
  <sheetData>
    <row r="2" spans="2:16" ht="15" customHeight="1" x14ac:dyDescent="0.25">
      <c r="D2" s="210" t="s">
        <v>259</v>
      </c>
      <c r="E2" s="211"/>
      <c r="F2" s="211"/>
      <c r="G2" s="211"/>
      <c r="H2" s="211"/>
      <c r="I2" s="211"/>
      <c r="J2" s="211"/>
      <c r="K2" s="211"/>
      <c r="L2" s="211"/>
      <c r="M2" s="211"/>
      <c r="N2" s="211"/>
      <c r="O2" s="211"/>
      <c r="P2" s="211"/>
    </row>
    <row r="3" spans="2:16" ht="15" customHeight="1" x14ac:dyDescent="0.25">
      <c r="D3" s="211"/>
      <c r="E3" s="211"/>
      <c r="F3" s="211"/>
      <c r="G3" s="211"/>
      <c r="H3" s="211"/>
      <c r="I3" s="211"/>
      <c r="J3" s="211"/>
      <c r="K3" s="211"/>
      <c r="L3" s="211"/>
      <c r="M3" s="211"/>
      <c r="N3" s="211"/>
      <c r="O3" s="211"/>
      <c r="P3" s="211"/>
    </row>
    <row r="4" spans="2:16" ht="15" customHeight="1" x14ac:dyDescent="0.25">
      <c r="D4" s="211"/>
      <c r="E4" s="211"/>
      <c r="F4" s="211"/>
      <c r="G4" s="211"/>
      <c r="H4" s="211"/>
      <c r="I4" s="211"/>
      <c r="J4" s="211"/>
      <c r="K4" s="211"/>
      <c r="L4" s="211"/>
      <c r="M4" s="211"/>
      <c r="N4" s="211"/>
      <c r="O4" s="211"/>
      <c r="P4" s="211"/>
    </row>
    <row r="5" spans="2:16" ht="15" customHeight="1" x14ac:dyDescent="0.25">
      <c r="D5" s="211"/>
      <c r="E5" s="211"/>
      <c r="F5" s="211"/>
      <c r="G5" s="211"/>
      <c r="H5" s="211"/>
      <c r="I5" s="211"/>
      <c r="J5" s="211"/>
      <c r="K5" s="211"/>
      <c r="L5" s="211"/>
      <c r="M5" s="211"/>
      <c r="N5" s="211"/>
      <c r="O5" s="211"/>
      <c r="P5" s="211"/>
    </row>
    <row r="8" spans="2:16" ht="19.5" x14ac:dyDescent="0.3">
      <c r="B8" s="20" t="s">
        <v>10</v>
      </c>
      <c r="C8" s="18"/>
    </row>
    <row r="9" spans="2:16" x14ac:dyDescent="0.25">
      <c r="B9" s="16"/>
    </row>
    <row r="10" spans="2:16" ht="17.25" x14ac:dyDescent="0.3">
      <c r="B10" s="17" t="s">
        <v>232</v>
      </c>
    </row>
    <row r="11" spans="2:16" ht="6.75" customHeight="1" x14ac:dyDescent="0.25"/>
    <row r="12" spans="2:16" x14ac:dyDescent="0.25">
      <c r="B12" s="209" t="s">
        <v>233</v>
      </c>
      <c r="C12" s="209"/>
      <c r="D12" s="209"/>
      <c r="E12" s="209"/>
      <c r="F12" s="209"/>
      <c r="G12" s="209"/>
      <c r="H12" s="209"/>
      <c r="I12" s="209"/>
      <c r="J12" s="209"/>
      <c r="K12" s="209"/>
      <c r="L12" s="209"/>
    </row>
    <row r="13" spans="2:16" x14ac:dyDescent="0.25">
      <c r="B13" s="209"/>
      <c r="C13" s="209"/>
      <c r="D13" s="209"/>
      <c r="E13" s="209"/>
      <c r="F13" s="209"/>
      <c r="G13" s="209"/>
      <c r="H13" s="209"/>
      <c r="I13" s="209"/>
      <c r="J13" s="209"/>
      <c r="K13" s="209"/>
      <c r="L13" s="209"/>
    </row>
    <row r="14" spans="2:16" x14ac:dyDescent="0.25">
      <c r="B14" s="209"/>
      <c r="C14" s="209"/>
      <c r="D14" s="209"/>
      <c r="E14" s="209"/>
      <c r="F14" s="209"/>
      <c r="G14" s="209"/>
      <c r="H14" s="209"/>
      <c r="I14" s="209"/>
      <c r="J14" s="209"/>
      <c r="K14" s="209"/>
      <c r="L14" s="209"/>
    </row>
    <row r="15" spans="2:16" x14ac:dyDescent="0.25">
      <c r="B15" s="209"/>
      <c r="C15" s="209"/>
      <c r="D15" s="209"/>
      <c r="E15" s="209"/>
      <c r="F15" s="209"/>
      <c r="G15" s="209"/>
      <c r="H15" s="209"/>
      <c r="I15" s="209"/>
      <c r="J15" s="209"/>
      <c r="K15" s="209"/>
      <c r="L15" s="209"/>
    </row>
    <row r="16" spans="2:16" x14ac:dyDescent="0.25">
      <c r="B16" s="209"/>
      <c r="C16" s="209"/>
      <c r="D16" s="209"/>
      <c r="E16" s="209"/>
      <c r="F16" s="209"/>
      <c r="G16" s="209"/>
      <c r="H16" s="209"/>
      <c r="I16" s="209"/>
      <c r="J16" s="209"/>
      <c r="K16" s="209"/>
      <c r="L16" s="209"/>
    </row>
    <row r="18" spans="2:12" ht="15" customHeight="1" x14ac:dyDescent="0.25">
      <c r="B18" s="209" t="s">
        <v>266</v>
      </c>
      <c r="C18" s="209"/>
      <c r="D18" s="209"/>
      <c r="E18" s="209"/>
      <c r="F18" s="209"/>
      <c r="G18" s="209"/>
      <c r="H18" s="209"/>
      <c r="I18" s="209"/>
      <c r="J18" s="209"/>
      <c r="K18" s="209"/>
      <c r="L18" s="209"/>
    </row>
    <row r="19" spans="2:12" x14ac:dyDescent="0.25">
      <c r="B19" s="209"/>
      <c r="C19" s="209"/>
      <c r="D19" s="209"/>
      <c r="E19" s="209"/>
      <c r="F19" s="209"/>
      <c r="G19" s="209"/>
      <c r="H19" s="209"/>
      <c r="I19" s="209"/>
      <c r="J19" s="209"/>
      <c r="K19" s="209"/>
      <c r="L19" s="209"/>
    </row>
    <row r="20" spans="2:12" x14ac:dyDescent="0.25">
      <c r="B20" s="209"/>
      <c r="C20" s="209"/>
      <c r="D20" s="209"/>
      <c r="E20" s="209"/>
      <c r="F20" s="209"/>
      <c r="G20" s="209"/>
      <c r="H20" s="209"/>
      <c r="I20" s="209"/>
      <c r="J20" s="209"/>
      <c r="K20" s="209"/>
      <c r="L20" s="209"/>
    </row>
    <row r="21" spans="2:12" x14ac:dyDescent="0.25">
      <c r="B21" s="209"/>
      <c r="C21" s="209"/>
      <c r="D21" s="209"/>
      <c r="E21" s="209"/>
      <c r="F21" s="209"/>
      <c r="G21" s="209"/>
      <c r="H21" s="209"/>
      <c r="I21" s="209"/>
      <c r="J21" s="209"/>
      <c r="K21" s="209"/>
      <c r="L21" s="209"/>
    </row>
    <row r="22" spans="2:12" ht="15" customHeight="1" x14ac:dyDescent="0.25">
      <c r="B22" s="209" t="s">
        <v>267</v>
      </c>
      <c r="C22" s="209"/>
      <c r="D22" s="209"/>
      <c r="E22" s="209"/>
      <c r="F22" s="209"/>
      <c r="G22" s="209"/>
      <c r="H22" s="209"/>
      <c r="I22" s="209"/>
      <c r="J22" s="209"/>
      <c r="K22" s="209"/>
      <c r="L22" s="209"/>
    </row>
    <row r="23" spans="2:12" x14ac:dyDescent="0.25">
      <c r="B23" s="209"/>
      <c r="C23" s="209"/>
      <c r="D23" s="209"/>
      <c r="E23" s="209"/>
      <c r="F23" s="209"/>
      <c r="G23" s="209"/>
      <c r="H23" s="209"/>
      <c r="I23" s="209"/>
      <c r="J23" s="209"/>
      <c r="K23" s="209"/>
      <c r="L23" s="209"/>
    </row>
    <row r="24" spans="2:12" x14ac:dyDescent="0.25">
      <c r="B24" s="209"/>
      <c r="C24" s="209"/>
      <c r="D24" s="209"/>
      <c r="E24" s="209"/>
      <c r="F24" s="209"/>
      <c r="G24" s="209"/>
      <c r="H24" s="209"/>
      <c r="I24" s="209"/>
      <c r="J24" s="209"/>
      <c r="K24" s="209"/>
      <c r="L24" s="209"/>
    </row>
    <row r="25" spans="2:12" ht="7.5" customHeight="1" x14ac:dyDescent="0.25">
      <c r="B25" s="137"/>
      <c r="C25" s="137"/>
      <c r="D25" s="137"/>
      <c r="E25" s="137"/>
      <c r="F25" s="137"/>
      <c r="G25" s="137"/>
      <c r="H25" s="137"/>
      <c r="I25" s="137"/>
      <c r="J25" s="137"/>
      <c r="K25" s="137"/>
      <c r="L25" s="137"/>
    </row>
    <row r="26" spans="2:12" x14ac:dyDescent="0.25">
      <c r="C26" s="138" t="s">
        <v>234</v>
      </c>
      <c r="D26" s="137"/>
      <c r="E26" s="137"/>
      <c r="F26" s="137"/>
      <c r="G26" s="137"/>
      <c r="H26" s="137"/>
      <c r="I26" s="137"/>
      <c r="J26" s="137"/>
      <c r="K26" s="137"/>
      <c r="L26" s="137"/>
    </row>
    <row r="27" spans="2:12" x14ac:dyDescent="0.25">
      <c r="B27" s="137"/>
      <c r="C27" s="138" t="s">
        <v>235</v>
      </c>
      <c r="D27" s="137"/>
      <c r="E27" s="137"/>
      <c r="F27" s="137"/>
      <c r="G27" s="137"/>
      <c r="H27" s="137"/>
      <c r="I27" s="137"/>
      <c r="J27" s="137"/>
      <c r="K27" s="137"/>
      <c r="L27" s="137"/>
    </row>
    <row r="28" spans="2:12" x14ac:dyDescent="0.25">
      <c r="B28" s="137"/>
      <c r="C28" s="137"/>
      <c r="D28" s="137"/>
      <c r="E28" s="137"/>
      <c r="F28" s="137"/>
      <c r="G28" s="137"/>
      <c r="H28" s="137"/>
      <c r="I28" s="137"/>
      <c r="J28" s="137"/>
      <c r="K28" s="137"/>
      <c r="L28" s="137"/>
    </row>
    <row r="29" spans="2:12" ht="15" customHeight="1" x14ac:dyDescent="0.25">
      <c r="B29" s="209" t="s">
        <v>261</v>
      </c>
      <c r="C29" s="209"/>
      <c r="D29" s="209"/>
      <c r="E29" s="209"/>
      <c r="F29" s="209"/>
      <c r="G29" s="209"/>
      <c r="H29" s="209"/>
      <c r="I29" s="209"/>
      <c r="J29" s="209"/>
      <c r="K29" s="209"/>
      <c r="L29" s="209"/>
    </row>
    <row r="30" spans="2:12" x14ac:dyDescent="0.25">
      <c r="B30" s="209"/>
      <c r="C30" s="209"/>
      <c r="D30" s="209"/>
      <c r="E30" s="209"/>
      <c r="F30" s="209"/>
      <c r="G30" s="209"/>
      <c r="H30" s="209"/>
      <c r="I30" s="209"/>
      <c r="J30" s="209"/>
      <c r="K30" s="209"/>
      <c r="L30" s="209"/>
    </row>
    <row r="31" spans="2:12" x14ac:dyDescent="0.25">
      <c r="B31" s="209"/>
      <c r="C31" s="209"/>
      <c r="D31" s="209"/>
      <c r="E31" s="209"/>
      <c r="F31" s="209"/>
      <c r="G31" s="209"/>
      <c r="H31" s="209"/>
      <c r="I31" s="209"/>
      <c r="J31" s="209"/>
      <c r="K31" s="209"/>
      <c r="L31" s="209"/>
    </row>
    <row r="32" spans="2:12" x14ac:dyDescent="0.25">
      <c r="B32" s="209"/>
      <c r="C32" s="209"/>
      <c r="D32" s="209"/>
      <c r="E32" s="209"/>
      <c r="F32" s="209"/>
      <c r="G32" s="209"/>
      <c r="H32" s="209"/>
      <c r="I32" s="209"/>
      <c r="J32" s="209"/>
      <c r="K32" s="209"/>
      <c r="L32" s="209"/>
    </row>
    <row r="33" spans="2:12" x14ac:dyDescent="0.25">
      <c r="B33" s="212" t="s">
        <v>262</v>
      </c>
      <c r="C33" s="212"/>
      <c r="D33" s="212"/>
      <c r="E33" s="212"/>
      <c r="F33" s="212"/>
      <c r="G33" s="212"/>
      <c r="H33" s="212"/>
      <c r="I33" s="212"/>
      <c r="J33" s="212"/>
      <c r="K33" s="212"/>
      <c r="L33" s="212"/>
    </row>
    <row r="34" spans="2:12" x14ac:dyDescent="0.25">
      <c r="B34" s="212"/>
      <c r="C34" s="212"/>
      <c r="D34" s="212"/>
      <c r="E34" s="212"/>
      <c r="F34" s="212"/>
      <c r="G34" s="212"/>
      <c r="H34" s="212"/>
      <c r="I34" s="212"/>
      <c r="J34" s="212"/>
      <c r="K34" s="212"/>
      <c r="L34" s="212"/>
    </row>
    <row r="35" spans="2:12" x14ac:dyDescent="0.25">
      <c r="B35" s="212"/>
      <c r="C35" s="212"/>
      <c r="D35" s="212"/>
      <c r="E35" s="212"/>
      <c r="F35" s="212"/>
      <c r="G35" s="212"/>
      <c r="H35" s="212"/>
      <c r="I35" s="212"/>
      <c r="J35" s="212"/>
      <c r="K35" s="212"/>
      <c r="L35" s="212"/>
    </row>
    <row r="36" spans="2:12" ht="17.25" x14ac:dyDescent="0.3">
      <c r="B36" s="17" t="s">
        <v>236</v>
      </c>
    </row>
    <row r="37" spans="2:12" ht="6.75" customHeight="1" x14ac:dyDescent="0.25"/>
    <row r="38" spans="2:12" x14ac:dyDescent="0.25">
      <c r="B38" s="209" t="s">
        <v>260</v>
      </c>
      <c r="C38" s="209"/>
      <c r="D38" s="209"/>
      <c r="E38" s="209"/>
      <c r="F38" s="209"/>
      <c r="G38" s="209"/>
      <c r="H38" s="209"/>
      <c r="I38" s="209"/>
      <c r="J38" s="209"/>
      <c r="K38" s="209"/>
      <c r="L38" s="209"/>
    </row>
    <row r="39" spans="2:12" x14ac:dyDescent="0.25">
      <c r="B39" s="209"/>
      <c r="C39" s="209"/>
      <c r="D39" s="209"/>
      <c r="E39" s="209"/>
      <c r="F39" s="209"/>
      <c r="G39" s="209"/>
      <c r="H39" s="209"/>
      <c r="I39" s="209"/>
      <c r="J39" s="209"/>
      <c r="K39" s="209"/>
      <c r="L39" s="209"/>
    </row>
    <row r="40" spans="2:12" x14ac:dyDescent="0.25">
      <c r="B40" s="209"/>
      <c r="C40" s="209"/>
      <c r="D40" s="209"/>
      <c r="E40" s="209"/>
      <c r="F40" s="209"/>
      <c r="G40" s="209"/>
      <c r="H40" s="209"/>
      <c r="I40" s="209"/>
      <c r="J40" s="209"/>
      <c r="K40" s="209"/>
      <c r="L40" s="209"/>
    </row>
    <row r="68" spans="2:12" x14ac:dyDescent="0.25">
      <c r="B68" s="19" t="s">
        <v>272</v>
      </c>
    </row>
    <row r="70" spans="2:12" ht="17.25" x14ac:dyDescent="0.3">
      <c r="B70" s="17" t="s">
        <v>11</v>
      </c>
    </row>
    <row r="71" spans="2:12" ht="6.75" customHeight="1" x14ac:dyDescent="0.25"/>
    <row r="72" spans="2:12" x14ac:dyDescent="0.25">
      <c r="B72" s="209" t="s">
        <v>13</v>
      </c>
      <c r="C72" s="209"/>
      <c r="D72" s="209"/>
      <c r="E72" s="209"/>
      <c r="F72" s="209"/>
      <c r="G72" s="209"/>
      <c r="H72" s="209"/>
      <c r="I72" s="209"/>
      <c r="J72" s="209"/>
      <c r="K72" s="209"/>
      <c r="L72" s="209"/>
    </row>
    <row r="73" spans="2:12" x14ac:dyDescent="0.25">
      <c r="B73" s="209"/>
      <c r="C73" s="209"/>
      <c r="D73" s="209"/>
      <c r="E73" s="209"/>
      <c r="F73" s="209"/>
      <c r="G73" s="209"/>
      <c r="H73" s="209"/>
      <c r="I73" s="209"/>
      <c r="J73" s="209"/>
      <c r="K73" s="209"/>
      <c r="L73" s="209"/>
    </row>
    <row r="75" spans="2:12" ht="17.25" x14ac:dyDescent="0.3">
      <c r="B75" s="17" t="s">
        <v>12</v>
      </c>
    </row>
    <row r="76" spans="2:12" ht="6.75" customHeight="1" x14ac:dyDescent="0.25"/>
    <row r="77" spans="2:12" ht="15" customHeight="1" x14ac:dyDescent="0.25">
      <c r="B77" s="209" t="s">
        <v>14</v>
      </c>
      <c r="C77" s="209"/>
      <c r="D77" s="209"/>
      <c r="E77" s="209"/>
      <c r="F77" s="209"/>
      <c r="G77" s="209"/>
      <c r="H77" s="209"/>
      <c r="I77" s="209"/>
      <c r="J77" s="209"/>
      <c r="K77" s="209"/>
      <c r="L77" s="209"/>
    </row>
    <row r="78" spans="2:12" x14ac:dyDescent="0.25">
      <c r="B78" s="209"/>
      <c r="C78" s="209"/>
      <c r="D78" s="209"/>
      <c r="E78" s="209"/>
      <c r="F78" s="209"/>
      <c r="G78" s="209"/>
      <c r="H78" s="209"/>
      <c r="I78" s="209"/>
      <c r="J78" s="209"/>
      <c r="K78" s="209"/>
      <c r="L78" s="209"/>
    </row>
    <row r="79" spans="2:12" x14ac:dyDescent="0.25">
      <c r="B79" s="139"/>
      <c r="C79" s="139"/>
      <c r="D79" s="139"/>
      <c r="E79" s="139"/>
      <c r="F79" s="139"/>
      <c r="G79" s="139"/>
      <c r="H79" s="139"/>
      <c r="I79" s="139"/>
      <c r="J79" s="139"/>
      <c r="K79" s="139"/>
      <c r="L79" s="139"/>
    </row>
    <row r="80" spans="2:12" ht="17.25" x14ac:dyDescent="0.3">
      <c r="B80" s="17" t="s">
        <v>263</v>
      </c>
    </row>
    <row r="81" spans="2:12" ht="6.75" customHeight="1" x14ac:dyDescent="0.25">
      <c r="B81" s="209"/>
      <c r="C81" s="209"/>
      <c r="D81" s="209"/>
      <c r="E81" s="209"/>
      <c r="F81" s="209"/>
      <c r="G81" s="209"/>
      <c r="H81" s="209"/>
      <c r="I81" s="209"/>
      <c r="J81" s="209"/>
      <c r="K81" s="209"/>
      <c r="L81" s="209"/>
    </row>
    <row r="82" spans="2:12" x14ac:dyDescent="0.25">
      <c r="B82" s="19" t="s">
        <v>264</v>
      </c>
    </row>
    <row r="85" spans="2:12" x14ac:dyDescent="0.25">
      <c r="B85" s="19" t="s">
        <v>265</v>
      </c>
    </row>
    <row r="86" spans="2:12" x14ac:dyDescent="0.25">
      <c r="B86" s="139"/>
      <c r="C86" s="139"/>
      <c r="D86" s="139"/>
      <c r="E86" s="139"/>
      <c r="F86" s="139"/>
      <c r="G86" s="139"/>
      <c r="H86" s="139"/>
      <c r="I86" s="139"/>
      <c r="J86" s="139"/>
      <c r="K86" s="139"/>
      <c r="L86" s="139"/>
    </row>
    <row r="87" spans="2:12" x14ac:dyDescent="0.25">
      <c r="B87" s="209"/>
      <c r="C87" s="209"/>
      <c r="D87" s="209"/>
      <c r="E87" s="209"/>
      <c r="F87" s="209"/>
      <c r="G87" s="209"/>
      <c r="H87" s="209"/>
      <c r="I87" s="209"/>
      <c r="J87" s="209"/>
      <c r="K87" s="209"/>
      <c r="L87" s="209"/>
    </row>
  </sheetData>
  <sheetProtection algorithmName="SHA-512" hashValue="POPStJXyzDPXq9iOEmLGVVwRv0Jn1GXFh7Mj5LtDaHz2l9JCQ6tsDurZCDD/6wkirjA0sZnaMvfNHHXZMSorkQ==" saltValue="CNozAulbQxEKUEhBIUp9uA==" spinCount="100000" sheet="1" objects="1" scenarios="1" selectLockedCells="1" selectUnlockedCells="1"/>
  <mergeCells count="11">
    <mergeCell ref="B72:L73"/>
    <mergeCell ref="B77:L78"/>
    <mergeCell ref="B87:L87"/>
    <mergeCell ref="D2:P5"/>
    <mergeCell ref="B12:L16"/>
    <mergeCell ref="B18:L21"/>
    <mergeCell ref="B22:L24"/>
    <mergeCell ref="B29:L32"/>
    <mergeCell ref="B38:L40"/>
    <mergeCell ref="B33:L35"/>
    <mergeCell ref="B81:L81"/>
  </mergeCells>
  <pageMargins left="0.7" right="0.7" top="0.75" bottom="0.75" header="0.3" footer="0.3"/>
  <pageSetup paperSize="9" scale="69" fitToHeight="0" orientation="portrait" horizontalDpi="4294967293" verticalDpi="0" r:id="rId1"/>
  <rowBreaks count="1" manualBreakCount="1">
    <brk id="68" min="1" max="1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9">
    <tabColor rgb="FF00B0F0"/>
    <pageSetUpPr autoPageBreaks="0" fitToPage="1"/>
  </sheetPr>
  <dimension ref="B2:P86"/>
  <sheetViews>
    <sheetView showGridLines="0" showRowColHeaders="0" zoomScaleNormal="100" workbookViewId="0">
      <selection activeCell="D6" sqref="D6"/>
    </sheetView>
  </sheetViews>
  <sheetFormatPr defaultRowHeight="15" x14ac:dyDescent="0.25"/>
  <cols>
    <col min="1" max="14" width="9.140625" style="19"/>
    <col min="15" max="16" width="3.5703125" style="19" customWidth="1"/>
    <col min="17" max="16384" width="9.140625" style="19"/>
  </cols>
  <sheetData>
    <row r="2" spans="2:16" ht="15" customHeight="1" x14ac:dyDescent="0.25">
      <c r="D2" s="210" t="str">
        <f>Tool_Name</f>
        <v>Cyber Security Incident Response 
High-level Maturity Assessment Tool</v>
      </c>
      <c r="E2" s="211"/>
      <c r="F2" s="211"/>
      <c r="G2" s="211"/>
      <c r="H2" s="211"/>
      <c r="I2" s="211"/>
      <c r="J2" s="211"/>
      <c r="K2" s="211"/>
      <c r="L2" s="211"/>
      <c r="M2" s="211"/>
      <c r="N2" s="211"/>
      <c r="O2" s="211"/>
      <c r="P2" s="211"/>
    </row>
    <row r="3" spans="2:16" ht="15" customHeight="1" x14ac:dyDescent="0.25">
      <c r="D3" s="211"/>
      <c r="E3" s="211"/>
      <c r="F3" s="211"/>
      <c r="G3" s="211"/>
      <c r="H3" s="211"/>
      <c r="I3" s="211"/>
      <c r="J3" s="211"/>
      <c r="K3" s="211"/>
      <c r="L3" s="211"/>
      <c r="M3" s="211"/>
      <c r="N3" s="211"/>
      <c r="O3" s="211"/>
      <c r="P3" s="211"/>
    </row>
    <row r="4" spans="2:16" ht="15" customHeight="1" x14ac:dyDescent="0.25">
      <c r="D4" s="211"/>
      <c r="E4" s="211"/>
      <c r="F4" s="211"/>
      <c r="G4" s="211"/>
      <c r="H4" s="211"/>
      <c r="I4" s="211"/>
      <c r="J4" s="211"/>
      <c r="K4" s="211"/>
      <c r="L4" s="211"/>
      <c r="M4" s="211"/>
      <c r="N4" s="211"/>
      <c r="O4" s="211"/>
      <c r="P4" s="211"/>
    </row>
    <row r="5" spans="2:16" ht="15" customHeight="1" x14ac:dyDescent="0.25">
      <c r="D5" s="211"/>
      <c r="E5" s="211"/>
      <c r="F5" s="211"/>
      <c r="G5" s="211"/>
      <c r="H5" s="211"/>
      <c r="I5" s="211"/>
      <c r="J5" s="211"/>
      <c r="K5" s="211"/>
      <c r="L5" s="211"/>
      <c r="M5" s="211"/>
      <c r="N5" s="211"/>
      <c r="O5" s="211"/>
      <c r="P5" s="211"/>
    </row>
    <row r="8" spans="2:16" ht="19.5" x14ac:dyDescent="0.3">
      <c r="B8" s="20" t="s">
        <v>15</v>
      </c>
      <c r="C8" s="18"/>
    </row>
    <row r="9" spans="2:16" x14ac:dyDescent="0.25">
      <c r="B9" s="16"/>
    </row>
    <row r="10" spans="2:16" ht="17.25" x14ac:dyDescent="0.3">
      <c r="B10" s="17" t="s">
        <v>237</v>
      </c>
    </row>
    <row r="11" spans="2:16" ht="6.75" customHeight="1" x14ac:dyDescent="0.25"/>
    <row r="12" spans="2:16" ht="15" customHeight="1" x14ac:dyDescent="0.25">
      <c r="B12" s="209" t="s">
        <v>238</v>
      </c>
      <c r="C12" s="209"/>
      <c r="D12" s="209"/>
      <c r="E12" s="209"/>
      <c r="F12" s="209"/>
      <c r="G12" s="209"/>
      <c r="H12" s="209"/>
      <c r="I12" s="209"/>
      <c r="J12" s="209"/>
      <c r="K12" s="209"/>
      <c r="L12" s="209"/>
    </row>
    <row r="13" spans="2:16" x14ac:dyDescent="0.25">
      <c r="B13" s="209"/>
      <c r="C13" s="209"/>
      <c r="D13" s="209"/>
      <c r="E13" s="209"/>
      <c r="F13" s="209"/>
      <c r="G13" s="209"/>
      <c r="H13" s="209"/>
      <c r="I13" s="209"/>
      <c r="J13" s="209"/>
      <c r="K13" s="209"/>
      <c r="L13" s="209"/>
    </row>
    <row r="14" spans="2:16" x14ac:dyDescent="0.25">
      <c r="B14" s="209"/>
      <c r="C14" s="209"/>
      <c r="D14" s="209"/>
      <c r="E14" s="209"/>
      <c r="F14" s="209"/>
      <c r="G14" s="209"/>
      <c r="H14" s="209"/>
      <c r="I14" s="209"/>
      <c r="J14" s="209"/>
      <c r="K14" s="209"/>
      <c r="L14" s="209"/>
    </row>
    <row r="16" spans="2:16" ht="15" customHeight="1" x14ac:dyDescent="0.25">
      <c r="B16" s="209" t="s">
        <v>239</v>
      </c>
      <c r="C16" s="209"/>
      <c r="D16" s="209"/>
      <c r="E16" s="209"/>
      <c r="F16" s="209"/>
      <c r="G16" s="209"/>
      <c r="H16" s="209"/>
      <c r="I16" s="209"/>
      <c r="J16" s="209"/>
      <c r="K16" s="209"/>
      <c r="L16" s="209"/>
    </row>
    <row r="17" spans="2:12" x14ac:dyDescent="0.25">
      <c r="B17" s="209"/>
      <c r="C17" s="209"/>
      <c r="D17" s="209"/>
      <c r="E17" s="209"/>
      <c r="F17" s="209"/>
      <c r="G17" s="209"/>
      <c r="H17" s="209"/>
      <c r="I17" s="209"/>
      <c r="J17" s="209"/>
      <c r="K17" s="209"/>
      <c r="L17" s="209"/>
    </row>
    <row r="18" spans="2:12" x14ac:dyDescent="0.25">
      <c r="B18" s="209"/>
      <c r="C18" s="209"/>
      <c r="D18" s="209"/>
      <c r="E18" s="209"/>
      <c r="F18" s="209"/>
      <c r="G18" s="209"/>
      <c r="H18" s="209"/>
      <c r="I18" s="209"/>
      <c r="J18" s="209"/>
      <c r="K18" s="209"/>
      <c r="L18" s="209"/>
    </row>
    <row r="19" spans="2:12" x14ac:dyDescent="0.25">
      <c r="B19" s="137"/>
      <c r="C19" s="137"/>
      <c r="D19" s="137"/>
      <c r="E19" s="137"/>
      <c r="F19" s="137"/>
      <c r="G19" s="137"/>
      <c r="H19" s="137"/>
      <c r="I19" s="137"/>
      <c r="J19" s="137"/>
      <c r="K19" s="137"/>
      <c r="L19" s="137"/>
    </row>
    <row r="35" spans="2:12" ht="15" customHeight="1" x14ac:dyDescent="0.25">
      <c r="B35" s="209" t="s">
        <v>240</v>
      </c>
      <c r="C35" s="209"/>
      <c r="D35" s="209"/>
      <c r="E35" s="209"/>
      <c r="F35" s="209"/>
      <c r="G35" s="209"/>
      <c r="H35" s="209"/>
      <c r="I35" s="209"/>
      <c r="J35" s="209"/>
      <c r="K35" s="209"/>
      <c r="L35" s="209"/>
    </row>
    <row r="36" spans="2:12" x14ac:dyDescent="0.25">
      <c r="B36" s="209"/>
      <c r="C36" s="209"/>
      <c r="D36" s="209"/>
      <c r="E36" s="209"/>
      <c r="F36" s="209"/>
      <c r="G36" s="209"/>
      <c r="H36" s="209"/>
      <c r="I36" s="209"/>
      <c r="J36" s="209"/>
      <c r="K36" s="209"/>
      <c r="L36" s="209"/>
    </row>
    <row r="37" spans="2:12" x14ac:dyDescent="0.25">
      <c r="B37" s="209"/>
      <c r="C37" s="209"/>
      <c r="D37" s="209"/>
      <c r="E37" s="209"/>
      <c r="F37" s="209"/>
      <c r="G37" s="209"/>
      <c r="H37" s="209"/>
      <c r="I37" s="209"/>
      <c r="J37" s="209"/>
      <c r="K37" s="209"/>
      <c r="L37" s="209"/>
    </row>
    <row r="38" spans="2:12" x14ac:dyDescent="0.25">
      <c r="B38" s="209"/>
      <c r="C38" s="209"/>
      <c r="D38" s="209"/>
      <c r="E38" s="209"/>
      <c r="F38" s="209"/>
      <c r="G38" s="209"/>
      <c r="H38" s="209"/>
      <c r="I38" s="209"/>
      <c r="J38" s="209"/>
      <c r="K38" s="209"/>
      <c r="L38" s="209"/>
    </row>
    <row r="39" spans="2:12" x14ac:dyDescent="0.25">
      <c r="B39" s="137"/>
      <c r="C39" s="137"/>
      <c r="D39" s="137"/>
      <c r="E39" s="137"/>
      <c r="F39" s="137"/>
      <c r="G39" s="137"/>
      <c r="H39" s="137"/>
      <c r="I39" s="137"/>
      <c r="J39" s="137"/>
      <c r="K39" s="137"/>
      <c r="L39" s="137"/>
    </row>
    <row r="40" spans="2:12" ht="15" customHeight="1" x14ac:dyDescent="0.25">
      <c r="B40" s="209" t="s">
        <v>268</v>
      </c>
      <c r="C40" s="209"/>
      <c r="D40" s="209"/>
      <c r="E40" s="209"/>
      <c r="F40" s="209"/>
      <c r="G40" s="209"/>
      <c r="H40" s="209"/>
      <c r="I40" s="209"/>
      <c r="J40" s="209"/>
      <c r="K40" s="209"/>
      <c r="L40" s="209"/>
    </row>
    <row r="41" spans="2:12" x14ac:dyDescent="0.25">
      <c r="B41" s="209"/>
      <c r="C41" s="209"/>
      <c r="D41" s="209"/>
      <c r="E41" s="209"/>
      <c r="F41" s="209"/>
      <c r="G41" s="209"/>
      <c r="H41" s="209"/>
      <c r="I41" s="209"/>
      <c r="J41" s="209"/>
      <c r="K41" s="209"/>
      <c r="L41" s="209"/>
    </row>
    <row r="42" spans="2:12" x14ac:dyDescent="0.25">
      <c r="B42" s="209"/>
      <c r="C42" s="209"/>
      <c r="D42" s="209"/>
      <c r="E42" s="209"/>
      <c r="F42" s="209"/>
      <c r="G42" s="209"/>
      <c r="H42" s="209"/>
      <c r="I42" s="209"/>
      <c r="J42" s="209"/>
      <c r="K42" s="209"/>
      <c r="L42" s="209"/>
    </row>
    <row r="43" spans="2:12" x14ac:dyDescent="0.25">
      <c r="B43" s="209"/>
      <c r="C43" s="209"/>
      <c r="D43" s="209"/>
      <c r="E43" s="209"/>
      <c r="F43" s="209"/>
      <c r="G43" s="209"/>
      <c r="H43" s="209"/>
      <c r="I43" s="209"/>
      <c r="J43" s="209"/>
      <c r="K43" s="209"/>
      <c r="L43" s="209"/>
    </row>
    <row r="44" spans="2:12" ht="15" customHeight="1" x14ac:dyDescent="0.25">
      <c r="B44" s="209" t="s">
        <v>269</v>
      </c>
      <c r="C44" s="209"/>
      <c r="D44" s="209"/>
      <c r="E44" s="209"/>
      <c r="F44" s="209"/>
      <c r="G44" s="209"/>
      <c r="H44" s="209"/>
      <c r="I44" s="209"/>
      <c r="J44" s="209"/>
      <c r="K44" s="209"/>
      <c r="L44" s="209"/>
    </row>
    <row r="45" spans="2:12" x14ac:dyDescent="0.25">
      <c r="B45" s="209"/>
      <c r="C45" s="209"/>
      <c r="D45" s="209"/>
      <c r="E45" s="209"/>
      <c r="F45" s="209"/>
      <c r="G45" s="209"/>
      <c r="H45" s="209"/>
      <c r="I45" s="209"/>
      <c r="J45" s="209"/>
      <c r="K45" s="209"/>
      <c r="L45" s="209"/>
    </row>
    <row r="46" spans="2:12" x14ac:dyDescent="0.25">
      <c r="B46" s="209"/>
      <c r="C46" s="209"/>
      <c r="D46" s="209"/>
      <c r="E46" s="209"/>
      <c r="F46" s="209"/>
      <c r="G46" s="209"/>
      <c r="H46" s="209"/>
      <c r="I46" s="209"/>
      <c r="J46" s="209"/>
      <c r="K46" s="209"/>
      <c r="L46" s="209"/>
    </row>
    <row r="47" spans="2:12" x14ac:dyDescent="0.25">
      <c r="B47" s="209"/>
      <c r="C47" s="209"/>
      <c r="D47" s="209"/>
      <c r="E47" s="209"/>
      <c r="F47" s="209"/>
      <c r="G47" s="209"/>
      <c r="H47" s="209"/>
      <c r="I47" s="209"/>
      <c r="J47" s="209"/>
      <c r="K47" s="209"/>
      <c r="L47" s="209"/>
    </row>
    <row r="49" spans="2:12" ht="17.25" x14ac:dyDescent="0.3">
      <c r="B49" s="17" t="s">
        <v>241</v>
      </c>
    </row>
    <row r="50" spans="2:12" ht="6.75" customHeight="1" x14ac:dyDescent="0.25"/>
    <row r="51" spans="2:12" x14ac:dyDescent="0.25">
      <c r="B51" s="212" t="s">
        <v>242</v>
      </c>
      <c r="C51" s="212"/>
      <c r="D51" s="212"/>
      <c r="E51" s="212"/>
      <c r="F51" s="212"/>
      <c r="G51" s="212"/>
      <c r="H51" s="212"/>
      <c r="I51" s="212"/>
      <c r="J51" s="212"/>
      <c r="K51" s="212"/>
      <c r="L51" s="212"/>
    </row>
    <row r="52" spans="2:12" x14ac:dyDescent="0.25">
      <c r="B52" s="212"/>
      <c r="C52" s="212"/>
      <c r="D52" s="212"/>
      <c r="E52" s="212"/>
      <c r="F52" s="212"/>
      <c r="G52" s="212"/>
      <c r="H52" s="212"/>
      <c r="I52" s="212"/>
      <c r="J52" s="212"/>
      <c r="K52" s="212"/>
      <c r="L52" s="212"/>
    </row>
    <row r="53" spans="2:12" x14ac:dyDescent="0.25">
      <c r="B53" s="212"/>
      <c r="C53" s="212"/>
      <c r="D53" s="212"/>
      <c r="E53" s="212"/>
      <c r="F53" s="212"/>
      <c r="G53" s="212"/>
      <c r="H53" s="212"/>
      <c r="I53" s="212"/>
      <c r="J53" s="212"/>
      <c r="K53" s="212"/>
      <c r="L53" s="212"/>
    </row>
    <row r="55" spans="2:12" x14ac:dyDescent="0.25">
      <c r="B55" s="212" t="s">
        <v>273</v>
      </c>
      <c r="C55" s="212"/>
      <c r="D55" s="212"/>
      <c r="E55" s="212"/>
      <c r="F55" s="212"/>
      <c r="G55" s="212"/>
      <c r="H55" s="212"/>
      <c r="I55" s="212"/>
      <c r="J55" s="212"/>
      <c r="K55" s="212"/>
      <c r="L55" s="212"/>
    </row>
    <row r="56" spans="2:12" x14ac:dyDescent="0.25">
      <c r="B56" s="212"/>
      <c r="C56" s="212"/>
      <c r="D56" s="212"/>
      <c r="E56" s="212"/>
      <c r="F56" s="212"/>
      <c r="G56" s="212"/>
      <c r="H56" s="212"/>
      <c r="I56" s="212"/>
      <c r="J56" s="212"/>
      <c r="K56" s="212"/>
      <c r="L56" s="212"/>
    </row>
    <row r="57" spans="2:12" x14ac:dyDescent="0.25">
      <c r="B57" s="212"/>
      <c r="C57" s="212"/>
      <c r="D57" s="212"/>
      <c r="E57" s="212"/>
      <c r="F57" s="212"/>
      <c r="G57" s="212"/>
      <c r="H57" s="212"/>
      <c r="I57" s="212"/>
      <c r="J57" s="212"/>
      <c r="K57" s="212"/>
      <c r="L57" s="212"/>
    </row>
    <row r="58" spans="2:12" x14ac:dyDescent="0.25">
      <c r="B58" s="212"/>
      <c r="C58" s="212"/>
      <c r="D58" s="212"/>
      <c r="E58" s="212"/>
      <c r="F58" s="212"/>
      <c r="G58" s="212"/>
      <c r="H58" s="212"/>
      <c r="I58" s="212"/>
      <c r="J58" s="212"/>
      <c r="K58" s="212"/>
      <c r="L58" s="212"/>
    </row>
    <row r="59" spans="2:12" x14ac:dyDescent="0.25">
      <c r="B59" s="140"/>
      <c r="C59" s="140"/>
      <c r="D59" s="140"/>
      <c r="E59" s="140"/>
      <c r="F59" s="140"/>
      <c r="G59" s="140"/>
      <c r="H59" s="140"/>
      <c r="I59" s="140"/>
      <c r="J59" s="140"/>
      <c r="K59" s="140"/>
      <c r="L59" s="140"/>
    </row>
    <row r="60" spans="2:12" ht="15" customHeight="1" x14ac:dyDescent="0.25">
      <c r="B60" s="209" t="s">
        <v>270</v>
      </c>
      <c r="C60" s="209"/>
      <c r="D60" s="209"/>
      <c r="E60" s="209"/>
      <c r="F60" s="209"/>
      <c r="G60" s="209"/>
      <c r="H60" s="209"/>
      <c r="I60" s="209"/>
      <c r="J60" s="209"/>
      <c r="K60" s="209"/>
      <c r="L60" s="209"/>
    </row>
    <row r="61" spans="2:12" x14ac:dyDescent="0.25">
      <c r="B61" s="209"/>
      <c r="C61" s="209"/>
      <c r="D61" s="209"/>
      <c r="E61" s="209"/>
      <c r="F61" s="209"/>
      <c r="G61" s="209"/>
      <c r="H61" s="209"/>
      <c r="I61" s="209"/>
      <c r="J61" s="209"/>
      <c r="K61" s="209"/>
      <c r="L61" s="209"/>
    </row>
    <row r="62" spans="2:12" x14ac:dyDescent="0.25">
      <c r="B62" s="209"/>
      <c r="C62" s="209"/>
      <c r="D62" s="209"/>
      <c r="E62" s="209"/>
      <c r="F62" s="209"/>
      <c r="G62" s="209"/>
      <c r="H62" s="209"/>
      <c r="I62" s="209"/>
      <c r="J62" s="209"/>
      <c r="K62" s="209"/>
      <c r="L62" s="209"/>
    </row>
    <row r="63" spans="2:12" x14ac:dyDescent="0.25">
      <c r="B63" s="139"/>
      <c r="C63" s="139"/>
      <c r="D63" s="139"/>
      <c r="E63" s="139"/>
      <c r="F63" s="139"/>
      <c r="G63" s="139"/>
      <c r="H63" s="139"/>
      <c r="I63" s="139"/>
      <c r="J63" s="139"/>
      <c r="K63" s="139"/>
      <c r="L63" s="139"/>
    </row>
    <row r="64" spans="2:12" ht="15" customHeight="1" x14ac:dyDescent="0.25">
      <c r="B64" s="209" t="s">
        <v>274</v>
      </c>
      <c r="C64" s="209"/>
      <c r="D64" s="209"/>
      <c r="E64" s="209"/>
      <c r="F64" s="209"/>
      <c r="G64" s="209"/>
      <c r="H64" s="209"/>
      <c r="I64" s="209"/>
      <c r="J64" s="209"/>
      <c r="K64" s="209"/>
      <c r="L64" s="209"/>
    </row>
    <row r="65" spans="2:12" x14ac:dyDescent="0.25">
      <c r="B65" s="209"/>
      <c r="C65" s="209"/>
      <c r="D65" s="209"/>
      <c r="E65" s="209"/>
      <c r="F65" s="209"/>
      <c r="G65" s="209"/>
      <c r="H65" s="209"/>
      <c r="I65" s="209"/>
      <c r="J65" s="209"/>
      <c r="K65" s="209"/>
      <c r="L65" s="209"/>
    </row>
    <row r="66" spans="2:12" x14ac:dyDescent="0.25">
      <c r="B66" s="209"/>
      <c r="C66" s="209"/>
      <c r="D66" s="209"/>
      <c r="E66" s="209"/>
      <c r="F66" s="209"/>
      <c r="G66" s="209"/>
      <c r="H66" s="209"/>
      <c r="I66" s="209"/>
      <c r="J66" s="209"/>
      <c r="K66" s="209"/>
      <c r="L66" s="209"/>
    </row>
    <row r="67" spans="2:12" x14ac:dyDescent="0.25">
      <c r="B67" s="209"/>
      <c r="C67" s="209"/>
      <c r="D67" s="209"/>
      <c r="E67" s="209"/>
      <c r="F67" s="209"/>
      <c r="G67" s="209"/>
      <c r="H67" s="209"/>
      <c r="I67" s="209"/>
      <c r="J67" s="209"/>
      <c r="K67" s="209"/>
      <c r="L67" s="209"/>
    </row>
    <row r="68" spans="2:12" x14ac:dyDescent="0.25">
      <c r="B68" s="209"/>
      <c r="C68" s="209"/>
      <c r="D68" s="209"/>
      <c r="E68" s="209"/>
      <c r="F68" s="209"/>
      <c r="G68" s="209"/>
      <c r="H68" s="209"/>
      <c r="I68" s="209"/>
      <c r="J68" s="209"/>
      <c r="K68" s="209"/>
      <c r="L68" s="209"/>
    </row>
    <row r="69" spans="2:12" ht="6.75" customHeight="1" x14ac:dyDescent="0.25">
      <c r="B69" s="139"/>
      <c r="C69" s="139"/>
      <c r="D69" s="139"/>
      <c r="E69" s="139"/>
      <c r="F69" s="139"/>
      <c r="G69" s="139"/>
      <c r="H69" s="139"/>
      <c r="I69" s="139"/>
      <c r="J69" s="139"/>
      <c r="K69" s="139"/>
      <c r="L69" s="139"/>
    </row>
    <row r="70" spans="2:12" ht="15" customHeight="1" x14ac:dyDescent="0.25">
      <c r="B70" s="213" t="s">
        <v>275</v>
      </c>
      <c r="C70" s="213"/>
      <c r="D70" s="213"/>
      <c r="E70" s="213"/>
      <c r="F70" s="213"/>
      <c r="G70" s="213"/>
      <c r="H70" s="213"/>
      <c r="I70" s="213"/>
      <c r="J70" s="213"/>
      <c r="K70" s="213"/>
      <c r="L70" s="213"/>
    </row>
    <row r="71" spans="2:12" x14ac:dyDescent="0.25">
      <c r="B71" s="213"/>
      <c r="C71" s="213"/>
      <c r="D71" s="213"/>
      <c r="E71" s="213"/>
      <c r="F71" s="213"/>
      <c r="G71" s="213"/>
      <c r="H71" s="213"/>
      <c r="I71" s="213"/>
      <c r="J71" s="213"/>
      <c r="K71" s="213"/>
      <c r="L71" s="213"/>
    </row>
    <row r="72" spans="2:12" x14ac:dyDescent="0.25">
      <c r="B72" s="213"/>
      <c r="C72" s="213"/>
      <c r="D72" s="213"/>
      <c r="E72" s="213"/>
      <c r="F72" s="213"/>
      <c r="G72" s="213"/>
      <c r="H72" s="213"/>
      <c r="I72" s="213"/>
      <c r="J72" s="213"/>
      <c r="K72" s="213"/>
      <c r="L72" s="213"/>
    </row>
    <row r="73" spans="2:12" x14ac:dyDescent="0.25">
      <c r="B73" s="213"/>
      <c r="C73" s="213"/>
      <c r="D73" s="213"/>
      <c r="E73" s="213"/>
      <c r="F73" s="213"/>
      <c r="G73" s="213"/>
      <c r="H73" s="213"/>
      <c r="I73" s="213"/>
      <c r="J73" s="213"/>
      <c r="K73" s="213"/>
      <c r="L73" s="213"/>
    </row>
    <row r="75" spans="2:12" ht="15" customHeight="1" x14ac:dyDescent="0.25">
      <c r="B75" s="209" t="s">
        <v>276</v>
      </c>
      <c r="C75" s="209"/>
      <c r="D75" s="209"/>
      <c r="E75" s="209"/>
      <c r="F75" s="209"/>
      <c r="G75" s="209"/>
      <c r="H75" s="209"/>
      <c r="I75" s="209"/>
      <c r="J75" s="209"/>
      <c r="K75" s="209"/>
      <c r="L75" s="209"/>
    </row>
    <row r="76" spans="2:12" ht="15" customHeight="1" x14ac:dyDescent="0.25">
      <c r="B76" s="209"/>
      <c r="C76" s="209"/>
      <c r="D76" s="209"/>
      <c r="E76" s="209"/>
      <c r="F76" s="209"/>
      <c r="G76" s="209"/>
      <c r="H76" s="209"/>
      <c r="I76" s="209"/>
      <c r="J76" s="209"/>
      <c r="K76" s="209"/>
      <c r="L76" s="209"/>
    </row>
    <row r="77" spans="2:12" x14ac:dyDescent="0.25">
      <c r="B77" s="209"/>
      <c r="C77" s="209"/>
      <c r="D77" s="209"/>
      <c r="E77" s="209"/>
      <c r="F77" s="209"/>
      <c r="G77" s="209"/>
      <c r="H77" s="209"/>
      <c r="I77" s="209"/>
      <c r="J77" s="209"/>
      <c r="K77" s="209"/>
      <c r="L77" s="209"/>
    </row>
    <row r="78" spans="2:12" x14ac:dyDescent="0.25">
      <c r="B78" s="139"/>
      <c r="C78" s="139"/>
      <c r="D78" s="139"/>
      <c r="E78" s="139"/>
      <c r="F78" s="139"/>
      <c r="G78" s="139"/>
      <c r="H78" s="139"/>
      <c r="I78" s="139"/>
      <c r="J78" s="139"/>
      <c r="K78" s="139"/>
      <c r="L78" s="139"/>
    </row>
    <row r="79" spans="2:12" ht="15" customHeight="1" x14ac:dyDescent="0.25">
      <c r="B79" s="209" t="s">
        <v>271</v>
      </c>
      <c r="C79" s="209"/>
      <c r="D79" s="209"/>
      <c r="E79" s="209"/>
      <c r="F79" s="209"/>
      <c r="G79" s="209"/>
      <c r="H79" s="209"/>
      <c r="I79" s="209"/>
      <c r="J79" s="209"/>
      <c r="K79" s="209"/>
      <c r="L79" s="209"/>
    </row>
    <row r="80" spans="2:12" x14ac:dyDescent="0.25">
      <c r="B80" s="209"/>
      <c r="C80" s="209"/>
      <c r="D80" s="209"/>
      <c r="E80" s="209"/>
      <c r="F80" s="209"/>
      <c r="G80" s="209"/>
      <c r="H80" s="209"/>
      <c r="I80" s="209"/>
      <c r="J80" s="209"/>
      <c r="K80" s="209"/>
      <c r="L80" s="209"/>
    </row>
    <row r="82" spans="2:12" x14ac:dyDescent="0.25">
      <c r="B82" s="209" t="s">
        <v>277</v>
      </c>
      <c r="C82" s="209"/>
      <c r="D82" s="209"/>
      <c r="E82" s="209"/>
      <c r="F82" s="209"/>
      <c r="G82" s="209"/>
      <c r="H82" s="209"/>
      <c r="I82" s="209"/>
      <c r="J82" s="209"/>
      <c r="K82" s="209"/>
      <c r="L82" s="209"/>
    </row>
    <row r="83" spans="2:12" x14ac:dyDescent="0.25">
      <c r="B83" s="209"/>
      <c r="C83" s="209"/>
      <c r="D83" s="209"/>
      <c r="E83" s="209"/>
      <c r="F83" s="209"/>
      <c r="G83" s="209"/>
      <c r="H83" s="209"/>
      <c r="I83" s="209"/>
      <c r="J83" s="209"/>
      <c r="K83" s="209"/>
      <c r="L83" s="209"/>
    </row>
    <row r="84" spans="2:12" x14ac:dyDescent="0.25">
      <c r="B84" s="209"/>
      <c r="C84" s="209"/>
      <c r="D84" s="209"/>
      <c r="E84" s="209"/>
      <c r="F84" s="209"/>
      <c r="G84" s="209"/>
      <c r="H84" s="209"/>
      <c r="I84" s="209"/>
      <c r="J84" s="209"/>
      <c r="K84" s="209"/>
      <c r="L84" s="209"/>
    </row>
    <row r="85" spans="2:12" x14ac:dyDescent="0.25">
      <c r="B85" s="209"/>
      <c r="C85" s="209"/>
      <c r="D85" s="209"/>
      <c r="E85" s="209"/>
      <c r="F85" s="209"/>
      <c r="G85" s="209"/>
      <c r="H85" s="209"/>
      <c r="I85" s="209"/>
      <c r="J85" s="209"/>
      <c r="K85" s="209"/>
      <c r="L85" s="209"/>
    </row>
    <row r="86" spans="2:12" x14ac:dyDescent="0.25">
      <c r="B86" s="209"/>
      <c r="C86" s="209"/>
      <c r="D86" s="209"/>
      <c r="E86" s="209"/>
      <c r="F86" s="209"/>
      <c r="G86" s="209"/>
      <c r="H86" s="209"/>
      <c r="I86" s="209"/>
      <c r="J86" s="209"/>
      <c r="K86" s="209"/>
      <c r="L86" s="209"/>
    </row>
  </sheetData>
  <sheetProtection algorithmName="SHA-512" hashValue="DAo3Gkp1pSVV+0bQwDzzwW15+qEl01gemzj0gkQnJ5SPE6seFIaWfmHrvV3A+ll9fjJMDz3m8bo2gxcj3thPjg==" saltValue="Snwg/mFnwzJUcQ1Y/dTFwQ==" spinCount="100000" sheet="1" objects="1" scenarios="1" selectLockedCells="1" selectUnlockedCells="1"/>
  <mergeCells count="14">
    <mergeCell ref="B82:L86"/>
    <mergeCell ref="B44:L47"/>
    <mergeCell ref="D2:P5"/>
    <mergeCell ref="B12:L14"/>
    <mergeCell ref="B16:L18"/>
    <mergeCell ref="B35:L38"/>
    <mergeCell ref="B40:L43"/>
    <mergeCell ref="B75:L77"/>
    <mergeCell ref="B79:L80"/>
    <mergeCell ref="B70:L73"/>
    <mergeCell ref="B51:L53"/>
    <mergeCell ref="B55:L58"/>
    <mergeCell ref="B60:L62"/>
    <mergeCell ref="B64:L68"/>
  </mergeCells>
  <pageMargins left="0.7" right="0.7" top="0.75" bottom="0.75" header="0.3" footer="0.3"/>
  <pageSetup paperSize="9" scale="69" fitToHeight="0" orientation="portrait" horizontalDpi="4294967293" verticalDpi="0" r:id="rId1"/>
  <rowBreaks count="1" manualBreakCount="1">
    <brk id="47" min="1" max="15" man="1"/>
  </row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tabColor rgb="FFFFFF00"/>
    <pageSetUpPr autoPageBreaks="0" fitToPage="1"/>
  </sheetPr>
  <dimension ref="A1:M46"/>
  <sheetViews>
    <sheetView showGridLines="0" showRowColHeaders="0" topLeftCell="D1" zoomScaleNormal="100" zoomScaleSheetLayoutView="25" workbookViewId="0">
      <pane ySplit="2" topLeftCell="A3" activePane="bottomLeft" state="frozen"/>
      <selection activeCell="D1" sqref="D1"/>
      <selection pane="bottomLeft" activeCell="F5" sqref="F5:G5"/>
    </sheetView>
  </sheetViews>
  <sheetFormatPr defaultRowHeight="12.75" x14ac:dyDescent="0.2"/>
  <cols>
    <col min="1" max="1" width="10.28515625" style="6" hidden="1" customWidth="1"/>
    <col min="2" max="2" width="7.5703125" style="4" hidden="1" customWidth="1"/>
    <col min="3" max="3" width="6.28515625" style="4" hidden="1" customWidth="1"/>
    <col min="4" max="4" width="6.28515625" style="6" customWidth="1"/>
    <col min="5" max="5" width="57.5703125" style="6" customWidth="1"/>
    <col min="6" max="7" width="32.7109375" style="6" customWidth="1"/>
    <col min="8" max="8" width="7.28515625" style="6" customWidth="1"/>
    <col min="9" max="9" width="9.140625" style="6"/>
    <col min="10" max="10" width="9.140625" style="119" hidden="1" customWidth="1"/>
    <col min="11" max="16384" width="9.140625" style="6"/>
  </cols>
  <sheetData>
    <row r="1" spans="3:13" s="38" customFormat="1" ht="89.25" customHeight="1" x14ac:dyDescent="0.2">
      <c r="E1" s="214" t="str">
        <f>Tool_Name</f>
        <v>Cyber Security Incident Response 
High-level Maturity Assessment Tool</v>
      </c>
      <c r="F1" s="214"/>
      <c r="G1" s="214"/>
      <c r="J1" s="133"/>
    </row>
    <row r="2" spans="3:13" s="1" customFormat="1" ht="22.5" hidden="1" customHeight="1" x14ac:dyDescent="0.2">
      <c r="E2" s="2"/>
      <c r="F2" s="3"/>
      <c r="G2" s="4"/>
      <c r="H2" s="4"/>
      <c r="I2" s="4"/>
      <c r="J2" s="134"/>
      <c r="K2" s="4"/>
      <c r="L2" s="4"/>
      <c r="M2" s="4"/>
    </row>
    <row r="3" spans="3:13" s="40" customFormat="1" ht="24" customHeight="1" x14ac:dyDescent="0.25">
      <c r="E3" s="41" t="s">
        <v>217</v>
      </c>
      <c r="F3" s="132"/>
      <c r="G3" s="43"/>
      <c r="H3" s="43"/>
      <c r="I3" s="43"/>
      <c r="J3" s="135"/>
      <c r="K3" s="43"/>
      <c r="L3" s="43"/>
      <c r="M3" s="43"/>
    </row>
    <row r="4" spans="3:13" s="112" customFormat="1" ht="9.75" customHeight="1" x14ac:dyDescent="0.2">
      <c r="C4" s="113"/>
      <c r="D4" s="113"/>
      <c r="E4" s="114"/>
      <c r="F4" s="115"/>
      <c r="G4" s="116"/>
      <c r="H4" s="116"/>
      <c r="I4" s="116"/>
      <c r="J4" s="136"/>
      <c r="K4" s="116"/>
      <c r="L4" s="116"/>
    </row>
    <row r="5" spans="3:13" s="1" customFormat="1" ht="24.95" customHeight="1" x14ac:dyDescent="0.2">
      <c r="C5" s="117"/>
      <c r="D5" s="117"/>
      <c r="E5" s="118" t="s">
        <v>219</v>
      </c>
      <c r="F5" s="215"/>
      <c r="G5" s="216"/>
      <c r="H5" s="6"/>
      <c r="I5" s="6"/>
      <c r="J5" s="119"/>
      <c r="K5" s="6"/>
      <c r="L5" s="6"/>
    </row>
    <row r="6" spans="3:13" s="108" customFormat="1" ht="9.75" customHeight="1" x14ac:dyDescent="0.2">
      <c r="C6" s="109"/>
      <c r="D6" s="109"/>
      <c r="E6" s="110"/>
      <c r="F6" s="111"/>
      <c r="G6" s="38"/>
      <c r="H6" s="38"/>
      <c r="I6" s="38"/>
      <c r="J6" s="133"/>
      <c r="K6" s="38"/>
      <c r="L6" s="38"/>
    </row>
    <row r="7" spans="3:13" s="112" customFormat="1" ht="9.75" customHeight="1" x14ac:dyDescent="0.2">
      <c r="C7" s="113"/>
      <c r="D7" s="113"/>
      <c r="E7" s="114"/>
      <c r="F7" s="115"/>
      <c r="G7" s="116"/>
      <c r="H7" s="116"/>
      <c r="I7" s="116"/>
      <c r="J7" s="136"/>
      <c r="K7" s="116"/>
      <c r="L7" s="116"/>
    </row>
    <row r="8" spans="3:13" s="1" customFormat="1" ht="24.95" customHeight="1" x14ac:dyDescent="0.2">
      <c r="C8" s="117"/>
      <c r="D8" s="117"/>
      <c r="E8" s="118" t="s">
        <v>220</v>
      </c>
      <c r="F8" s="215"/>
      <c r="G8" s="216"/>
      <c r="H8" s="6"/>
      <c r="I8" s="6"/>
      <c r="J8" s="119"/>
      <c r="K8" s="6"/>
      <c r="L8" s="6"/>
    </row>
    <row r="9" spans="3:13" s="108" customFormat="1" ht="9.75" customHeight="1" x14ac:dyDescent="0.2">
      <c r="C9" s="109"/>
      <c r="D9" s="109"/>
      <c r="E9" s="110"/>
      <c r="F9" s="111"/>
      <c r="G9" s="38"/>
      <c r="H9" s="38"/>
      <c r="I9" s="38"/>
      <c r="J9" s="133"/>
      <c r="K9" s="38"/>
      <c r="L9" s="38"/>
    </row>
    <row r="10" spans="3:13" s="112" customFormat="1" ht="9.75" customHeight="1" x14ac:dyDescent="0.2">
      <c r="C10" s="113"/>
      <c r="D10" s="113"/>
      <c r="E10" s="114"/>
      <c r="F10" s="115"/>
      <c r="G10" s="116"/>
      <c r="H10" s="116"/>
      <c r="I10" s="116"/>
      <c r="J10" s="136"/>
      <c r="K10" s="116"/>
      <c r="L10" s="116"/>
    </row>
    <row r="11" spans="3:13" s="1" customFormat="1" ht="24.95" customHeight="1" x14ac:dyDescent="0.2">
      <c r="C11" s="117"/>
      <c r="D11" s="117"/>
      <c r="E11" s="118" t="s">
        <v>221</v>
      </c>
      <c r="F11" s="215"/>
      <c r="G11" s="216"/>
      <c r="H11" s="6"/>
      <c r="I11" s="6"/>
      <c r="J11" s="119"/>
      <c r="K11" s="6"/>
      <c r="L11" s="6"/>
    </row>
    <row r="12" spans="3:13" s="108" customFormat="1" ht="9.75" customHeight="1" x14ac:dyDescent="0.2">
      <c r="C12" s="109"/>
      <c r="D12" s="109"/>
      <c r="E12" s="110"/>
      <c r="F12" s="111"/>
      <c r="G12" s="38"/>
      <c r="H12" s="38"/>
      <c r="I12" s="38"/>
      <c r="J12" s="133"/>
      <c r="K12" s="38"/>
      <c r="L12" s="38"/>
    </row>
    <row r="13" spans="3:13" s="112" customFormat="1" ht="9.75" customHeight="1" x14ac:dyDescent="0.2">
      <c r="C13" s="113"/>
      <c r="D13" s="113"/>
      <c r="E13" s="114"/>
      <c r="F13" s="115"/>
      <c r="G13" s="116"/>
      <c r="H13" s="116"/>
      <c r="I13" s="116"/>
      <c r="J13" s="136"/>
      <c r="K13" s="116"/>
      <c r="L13" s="116"/>
    </row>
    <row r="14" spans="3:13" s="1" customFormat="1" ht="24.95" customHeight="1" x14ac:dyDescent="0.25">
      <c r="C14" s="117"/>
      <c r="D14" s="117"/>
      <c r="E14" s="118" t="s">
        <v>222</v>
      </c>
      <c r="F14" s="19"/>
      <c r="G14" s="19"/>
      <c r="H14" s="6"/>
      <c r="I14" s="6"/>
      <c r="J14" s="119"/>
      <c r="K14" s="6"/>
      <c r="L14" s="6"/>
    </row>
    <row r="15" spans="3:13" s="108" customFormat="1" ht="9.75" customHeight="1" x14ac:dyDescent="0.2">
      <c r="C15" s="109"/>
      <c r="D15" s="109"/>
      <c r="E15" s="110"/>
      <c r="F15" s="111"/>
      <c r="G15" s="38"/>
      <c r="H15" s="38"/>
      <c r="I15" s="38"/>
      <c r="J15" s="133"/>
      <c r="K15" s="38"/>
      <c r="L15" s="38"/>
    </row>
    <row r="16" spans="3:13" s="112" customFormat="1" ht="9.75" customHeight="1" x14ac:dyDescent="0.2">
      <c r="C16" s="113"/>
      <c r="D16" s="113"/>
      <c r="E16" s="114"/>
      <c r="F16" s="115"/>
      <c r="G16" s="116"/>
      <c r="H16" s="116"/>
      <c r="I16" s="116"/>
      <c r="J16" s="136"/>
      <c r="K16" s="116"/>
      <c r="L16" s="116"/>
    </row>
    <row r="17" spans="3:13" s="1" customFormat="1" ht="24.95" customHeight="1" x14ac:dyDescent="0.2">
      <c r="C17" s="117"/>
      <c r="D17" s="117"/>
      <c r="E17" s="118" t="s">
        <v>223</v>
      </c>
      <c r="H17" s="6"/>
      <c r="I17" s="6"/>
      <c r="J17" s="119"/>
      <c r="K17" s="6"/>
      <c r="L17" s="6"/>
    </row>
    <row r="18" spans="3:13" s="108" customFormat="1" ht="9.75" customHeight="1" x14ac:dyDescent="0.2">
      <c r="C18" s="109"/>
      <c r="D18" s="109"/>
      <c r="E18" s="110"/>
      <c r="F18" s="111"/>
      <c r="G18" s="38"/>
      <c r="H18" s="38"/>
      <c r="I18" s="38"/>
      <c r="J18" s="133"/>
      <c r="K18" s="38"/>
      <c r="L18" s="38"/>
    </row>
    <row r="19" spans="3:13" s="112" customFormat="1" ht="9.75" customHeight="1" x14ac:dyDescent="0.2">
      <c r="C19" s="113"/>
      <c r="D19" s="113"/>
      <c r="E19" s="114"/>
      <c r="F19" s="115"/>
      <c r="G19" s="116"/>
      <c r="H19" s="116"/>
      <c r="I19" s="116"/>
      <c r="J19" s="136"/>
      <c r="K19" s="116"/>
      <c r="L19" s="116"/>
    </row>
    <row r="20" spans="3:13" s="1" customFormat="1" ht="24.95" customHeight="1" x14ac:dyDescent="0.2">
      <c r="C20" s="117"/>
      <c r="D20" s="117"/>
      <c r="E20" s="118" t="s">
        <v>230</v>
      </c>
      <c r="F20" s="215"/>
      <c r="G20" s="216"/>
      <c r="H20" s="6"/>
      <c r="I20" s="6"/>
      <c r="J20" s="119"/>
      <c r="K20" s="6"/>
      <c r="L20" s="6"/>
    </row>
    <row r="21" spans="3:13" s="108" customFormat="1" ht="9.75" customHeight="1" x14ac:dyDescent="0.2">
      <c r="C21" s="109"/>
      <c r="D21" s="109"/>
      <c r="E21" s="110"/>
      <c r="F21" s="111"/>
      <c r="G21" s="38"/>
      <c r="H21" s="38"/>
      <c r="I21" s="38"/>
      <c r="J21" s="133"/>
      <c r="K21" s="38"/>
      <c r="L21" s="38"/>
    </row>
    <row r="22" spans="3:13" s="40" customFormat="1" ht="24" customHeight="1" x14ac:dyDescent="0.25">
      <c r="E22" s="41" t="s">
        <v>218</v>
      </c>
      <c r="F22" s="132"/>
      <c r="G22" s="43"/>
      <c r="H22" s="43"/>
      <c r="I22" s="43"/>
      <c r="J22" s="135"/>
      <c r="K22" s="43"/>
      <c r="L22" s="43"/>
      <c r="M22" s="43"/>
    </row>
    <row r="23" spans="3:13" s="112" customFormat="1" ht="9.75" customHeight="1" x14ac:dyDescent="0.2">
      <c r="C23" s="113"/>
      <c r="D23" s="113"/>
      <c r="E23" s="114"/>
      <c r="F23" s="115"/>
      <c r="G23" s="116"/>
      <c r="H23" s="116"/>
      <c r="I23" s="116"/>
      <c r="J23" s="136"/>
      <c r="K23" s="116"/>
      <c r="L23" s="116"/>
    </row>
    <row r="24" spans="3:13" s="1" customFormat="1" ht="24.95" customHeight="1" x14ac:dyDescent="0.25">
      <c r="C24" s="117"/>
      <c r="D24" s="117"/>
      <c r="E24" s="118" t="s">
        <v>224</v>
      </c>
      <c r="F24" s="141"/>
      <c r="G24" s="19"/>
      <c r="H24" s="6"/>
      <c r="I24" s="6"/>
      <c r="J24" s="119"/>
      <c r="K24" s="6"/>
      <c r="L24" s="6"/>
    </row>
    <row r="25" spans="3:13" s="108" customFormat="1" ht="9.75" customHeight="1" x14ac:dyDescent="0.2">
      <c r="C25" s="109"/>
      <c r="D25" s="109"/>
      <c r="E25" s="110"/>
      <c r="F25" s="111"/>
      <c r="G25" s="38"/>
      <c r="H25" s="38"/>
      <c r="I25" s="38"/>
      <c r="J25" s="133"/>
      <c r="K25" s="38"/>
      <c r="L25" s="38"/>
    </row>
    <row r="26" spans="3:13" s="112" customFormat="1" ht="9.75" customHeight="1" x14ac:dyDescent="0.2">
      <c r="C26" s="113"/>
      <c r="D26" s="113"/>
      <c r="E26" s="114"/>
      <c r="F26" s="115"/>
      <c r="G26" s="116"/>
      <c r="H26" s="116"/>
      <c r="I26" s="116"/>
      <c r="J26" s="136"/>
      <c r="K26" s="116"/>
      <c r="L26" s="116"/>
    </row>
    <row r="27" spans="3:13" s="1" customFormat="1" ht="24.95" customHeight="1" x14ac:dyDescent="0.2">
      <c r="C27" s="117"/>
      <c r="D27" s="117"/>
      <c r="E27" s="118" t="s">
        <v>225</v>
      </c>
      <c r="F27" s="215"/>
      <c r="G27" s="216"/>
      <c r="H27" s="6"/>
      <c r="I27" s="6"/>
      <c r="J27" s="119"/>
      <c r="K27" s="6"/>
      <c r="L27" s="6"/>
    </row>
    <row r="28" spans="3:13" s="108" customFormat="1" ht="9.75" customHeight="1" x14ac:dyDescent="0.2">
      <c r="C28" s="109"/>
      <c r="D28" s="109"/>
      <c r="E28" s="110"/>
      <c r="F28" s="111"/>
      <c r="G28" s="38"/>
      <c r="H28" s="38"/>
      <c r="I28" s="38"/>
      <c r="J28" s="133"/>
      <c r="K28" s="38"/>
      <c r="L28" s="38"/>
    </row>
    <row r="29" spans="3:13" s="112" customFormat="1" ht="9.75" customHeight="1" x14ac:dyDescent="0.2">
      <c r="C29" s="113"/>
      <c r="D29" s="113"/>
      <c r="E29" s="114"/>
      <c r="F29" s="115"/>
      <c r="G29" s="116"/>
      <c r="H29" s="116"/>
      <c r="I29" s="116"/>
      <c r="J29" s="136"/>
      <c r="K29" s="116"/>
      <c r="L29" s="116"/>
    </row>
    <row r="30" spans="3:13" s="1" customFormat="1" ht="24.95" customHeight="1" x14ac:dyDescent="0.2">
      <c r="C30" s="117"/>
      <c r="D30" s="117"/>
      <c r="E30" s="118" t="s">
        <v>226</v>
      </c>
      <c r="F30" s="215"/>
      <c r="G30" s="216"/>
      <c r="H30" s="6"/>
      <c r="I30" s="6"/>
      <c r="J30" s="119"/>
      <c r="K30" s="6"/>
      <c r="L30" s="6"/>
    </row>
    <row r="31" spans="3:13" s="108" customFormat="1" ht="9.75" customHeight="1" x14ac:dyDescent="0.2">
      <c r="C31" s="109"/>
      <c r="D31" s="109"/>
      <c r="E31" s="110"/>
      <c r="F31" s="111"/>
      <c r="G31" s="38"/>
      <c r="H31" s="38"/>
      <c r="I31" s="38"/>
      <c r="J31" s="133"/>
      <c r="K31" s="38"/>
      <c r="L31" s="38"/>
    </row>
    <row r="32" spans="3:13" s="112" customFormat="1" ht="9.75" customHeight="1" x14ac:dyDescent="0.2">
      <c r="C32" s="113"/>
      <c r="D32" s="113"/>
      <c r="E32" s="114"/>
      <c r="F32" s="115"/>
      <c r="G32" s="116"/>
      <c r="H32" s="116"/>
      <c r="I32" s="116"/>
      <c r="J32" s="136"/>
      <c r="K32" s="116"/>
      <c r="L32" s="116"/>
    </row>
    <row r="33" spans="3:12" s="1" customFormat="1" ht="24.95" customHeight="1" x14ac:dyDescent="0.2">
      <c r="C33" s="117"/>
      <c r="D33" s="117"/>
      <c r="E33" s="118" t="s">
        <v>227</v>
      </c>
      <c r="F33" s="215"/>
      <c r="G33" s="216"/>
      <c r="H33" s="6"/>
      <c r="I33" s="6"/>
      <c r="J33" s="119"/>
      <c r="K33" s="6"/>
      <c r="L33" s="6"/>
    </row>
    <row r="34" spans="3:12" s="108" customFormat="1" ht="9.75" customHeight="1" x14ac:dyDescent="0.2">
      <c r="C34" s="109"/>
      <c r="D34" s="109"/>
      <c r="E34" s="110"/>
      <c r="F34" s="111"/>
      <c r="G34" s="38"/>
      <c r="H34" s="38"/>
      <c r="I34" s="38"/>
      <c r="J34" s="133"/>
      <c r="K34" s="38"/>
      <c r="L34" s="38"/>
    </row>
    <row r="35" spans="3:12" s="112" customFormat="1" ht="9.75" customHeight="1" x14ac:dyDescent="0.2">
      <c r="C35" s="113"/>
      <c r="D35" s="113"/>
      <c r="E35" s="114"/>
      <c r="F35" s="115"/>
      <c r="G35" s="116"/>
      <c r="H35" s="116"/>
      <c r="I35" s="116"/>
      <c r="J35" s="136"/>
      <c r="K35" s="116"/>
      <c r="L35" s="116"/>
    </row>
    <row r="36" spans="3:12" s="1" customFormat="1" ht="24.95" customHeight="1" x14ac:dyDescent="0.2">
      <c r="C36" s="117"/>
      <c r="D36" s="117"/>
      <c r="E36" s="118" t="s">
        <v>221</v>
      </c>
      <c r="F36" s="215"/>
      <c r="G36" s="216"/>
      <c r="H36" s="6"/>
      <c r="I36" s="6"/>
      <c r="J36" s="119"/>
      <c r="K36" s="6"/>
      <c r="L36" s="6"/>
    </row>
    <row r="37" spans="3:12" s="108" customFormat="1" ht="9.75" customHeight="1" x14ac:dyDescent="0.2">
      <c r="C37" s="109"/>
      <c r="D37" s="109"/>
      <c r="E37" s="110"/>
      <c r="F37" s="111"/>
      <c r="G37" s="38"/>
      <c r="H37" s="38"/>
      <c r="I37" s="38"/>
      <c r="J37" s="133"/>
      <c r="K37" s="38"/>
      <c r="L37" s="38"/>
    </row>
    <row r="38" spans="3:12" s="112" customFormat="1" ht="9.75" customHeight="1" x14ac:dyDescent="0.2">
      <c r="C38" s="113"/>
      <c r="D38" s="113"/>
      <c r="E38" s="114"/>
      <c r="F38" s="115"/>
      <c r="G38" s="116"/>
      <c r="H38" s="116"/>
      <c r="I38" s="116"/>
      <c r="J38" s="136"/>
      <c r="K38" s="116"/>
      <c r="L38" s="116"/>
    </row>
    <row r="39" spans="3:12" s="1" customFormat="1" ht="24.95" customHeight="1" x14ac:dyDescent="0.25">
      <c r="C39" s="117"/>
      <c r="D39" s="117"/>
      <c r="E39" s="118" t="s">
        <v>231</v>
      </c>
      <c r="F39"/>
      <c r="G39"/>
      <c r="H39" s="6"/>
      <c r="I39" s="6"/>
      <c r="J39" s="119"/>
      <c r="K39" s="6"/>
      <c r="L39" s="6"/>
    </row>
    <row r="40" spans="3:12" s="108" customFormat="1" ht="9.75" customHeight="1" x14ac:dyDescent="0.2">
      <c r="C40" s="109"/>
      <c r="D40" s="109"/>
      <c r="E40" s="110"/>
      <c r="F40" s="111"/>
      <c r="G40" s="38"/>
      <c r="H40" s="38"/>
      <c r="I40" s="38"/>
      <c r="J40" s="133"/>
      <c r="K40" s="38"/>
      <c r="L40" s="38"/>
    </row>
    <row r="41" spans="3:12" s="112" customFormat="1" ht="9.75" customHeight="1" x14ac:dyDescent="0.2">
      <c r="C41" s="113"/>
      <c r="D41" s="113"/>
      <c r="E41" s="114"/>
      <c r="F41" s="115"/>
      <c r="G41" s="116"/>
      <c r="H41" s="116"/>
      <c r="I41" s="116"/>
      <c r="J41" s="136"/>
      <c r="K41" s="116"/>
      <c r="L41" s="116"/>
    </row>
    <row r="42" spans="3:12" s="1" customFormat="1" ht="24.95" customHeight="1" x14ac:dyDescent="0.2">
      <c r="C42" s="117"/>
      <c r="D42" s="117"/>
      <c r="E42" s="118" t="s">
        <v>228</v>
      </c>
      <c r="F42" s="215"/>
      <c r="G42" s="216"/>
      <c r="H42" s="6"/>
      <c r="I42" s="6"/>
      <c r="J42" s="119"/>
      <c r="K42" s="6"/>
      <c r="L42" s="6"/>
    </row>
    <row r="43" spans="3:12" s="108" customFormat="1" ht="9.75" customHeight="1" x14ac:dyDescent="0.2">
      <c r="C43" s="109"/>
      <c r="D43" s="109"/>
      <c r="E43" s="110"/>
      <c r="F43" s="111"/>
      <c r="G43" s="38"/>
      <c r="H43" s="38"/>
      <c r="I43" s="38"/>
      <c r="J43" s="133"/>
      <c r="K43" s="38"/>
      <c r="L43" s="38"/>
    </row>
    <row r="44" spans="3:12" s="112" customFormat="1" ht="9.75" customHeight="1" x14ac:dyDescent="0.2">
      <c r="C44" s="113"/>
      <c r="D44" s="113"/>
      <c r="E44" s="114"/>
      <c r="F44" s="115"/>
      <c r="G44" s="116"/>
      <c r="H44" s="116"/>
      <c r="I44" s="116"/>
      <c r="J44" s="136"/>
      <c r="K44" s="116"/>
      <c r="L44" s="116"/>
    </row>
    <row r="45" spans="3:12" s="1" customFormat="1" ht="24.95" customHeight="1" x14ac:dyDescent="0.2">
      <c r="C45" s="117"/>
      <c r="D45" s="117"/>
      <c r="E45" s="118" t="s">
        <v>229</v>
      </c>
      <c r="F45" s="215"/>
      <c r="G45" s="216"/>
      <c r="H45" s="6"/>
      <c r="I45" s="6"/>
      <c r="J45" s="119"/>
      <c r="K45" s="6"/>
      <c r="L45" s="6"/>
    </row>
    <row r="46" spans="3:12" s="108" customFormat="1" ht="9.75" customHeight="1" x14ac:dyDescent="0.2">
      <c r="C46" s="109"/>
      <c r="D46" s="109"/>
      <c r="E46" s="110"/>
      <c r="F46" s="111"/>
      <c r="G46" s="38"/>
      <c r="H46" s="38"/>
      <c r="I46" s="38"/>
      <c r="J46" s="133"/>
      <c r="K46" s="38"/>
      <c r="L46" s="38"/>
    </row>
  </sheetData>
  <sheetProtection algorithmName="SHA-512" hashValue="BrJM5b58gh6CkkYkOSw0YCNGc7K6U1ukFVl4VmV2hwHqhhYWF6DGC2+QroK1TKoNcGvCseJ95tiRMQsHY5sjYg==" saltValue="4RNhnRKWdj7qtJRfgp/wpQ==" spinCount="100000" sheet="1" objects="1" scenarios="1" selectLockedCells="1"/>
  <dataConsolidate/>
  <mergeCells count="11">
    <mergeCell ref="E1:G1"/>
    <mergeCell ref="F42:G42"/>
    <mergeCell ref="F45:G45"/>
    <mergeCell ref="F36:G36"/>
    <mergeCell ref="F5:G5"/>
    <mergeCell ref="F8:G8"/>
    <mergeCell ref="F11:G11"/>
    <mergeCell ref="F27:G27"/>
    <mergeCell ref="F30:G30"/>
    <mergeCell ref="F33:G33"/>
    <mergeCell ref="F20:G20"/>
  </mergeCells>
  <conditionalFormatting sqref="A27:F27 H27:XFD27">
    <cfRule type="expression" dxfId="81" priority="155" stopIfTrue="1">
      <formula>#REF!=11</formula>
    </cfRule>
    <cfRule type="expression" dxfId="80" priority="156">
      <formula>LEN(#REF!)=0</formula>
    </cfRule>
  </conditionalFormatting>
  <conditionalFormatting sqref="A26:XFD26">
    <cfRule type="expression" dxfId="79" priority="99" stopIfTrue="1">
      <formula>#REF!=11</formula>
    </cfRule>
    <cfRule type="expression" dxfId="78" priority="100">
      <formula>LEN(#REF!)=0</formula>
    </cfRule>
  </conditionalFormatting>
  <conditionalFormatting sqref="A28:XFD29 H30:XFD30 A31:XFD32 H24:XFD24 A23:XFD23 A25:XFD25 H33:XFD33 A34:XFD35 H36:XFD36 A37:XFD37 H5:XFD5 A4:XFD4 A6:XFD7 H8:XFD8 A9:XFD10 H11:XFD11 A12:XFD13 H20:XFD20 A18:XFD19 A21:XFD21 H14:XFD14 A15:XFD16">
    <cfRule type="expression" dxfId="77" priority="97" stopIfTrue="1">
      <formula>#REF!=11</formula>
    </cfRule>
    <cfRule type="expression" dxfId="76" priority="98">
      <formula>LEN(#REF!)=0</formula>
    </cfRule>
  </conditionalFormatting>
  <conditionalFormatting sqref="A30:E30">
    <cfRule type="expression" dxfId="75" priority="95" stopIfTrue="1">
      <formula>#REF!=11</formula>
    </cfRule>
    <cfRule type="expression" dxfId="74" priority="96">
      <formula>LEN(#REF!)=0</formula>
    </cfRule>
  </conditionalFormatting>
  <conditionalFormatting sqref="A24:F24">
    <cfRule type="expression" dxfId="73" priority="89" stopIfTrue="1">
      <formula>#REF!=11</formula>
    </cfRule>
    <cfRule type="expression" dxfId="72" priority="90">
      <formula>LEN(#REF!)=0</formula>
    </cfRule>
  </conditionalFormatting>
  <conditionalFormatting sqref="F30">
    <cfRule type="expression" dxfId="71" priority="83" stopIfTrue="1">
      <formula>#REF!=11</formula>
    </cfRule>
    <cfRule type="expression" dxfId="70" priority="84">
      <formula>LEN(#REF!)=0</formula>
    </cfRule>
  </conditionalFormatting>
  <conditionalFormatting sqref="A33:E33">
    <cfRule type="expression" dxfId="69" priority="81" stopIfTrue="1">
      <formula>#REF!=11</formula>
    </cfRule>
    <cfRule type="expression" dxfId="68" priority="82">
      <formula>LEN(#REF!)=0</formula>
    </cfRule>
  </conditionalFormatting>
  <conditionalFormatting sqref="F33">
    <cfRule type="expression" dxfId="67" priority="75" stopIfTrue="1">
      <formula>#REF!=11</formula>
    </cfRule>
    <cfRule type="expression" dxfId="66" priority="76">
      <formula>LEN(#REF!)=0</formula>
    </cfRule>
  </conditionalFormatting>
  <conditionalFormatting sqref="A36:E36">
    <cfRule type="expression" dxfId="65" priority="73" stopIfTrue="1">
      <formula>#REF!=11</formula>
    </cfRule>
    <cfRule type="expression" dxfId="64" priority="74">
      <formula>LEN(#REF!)=0</formula>
    </cfRule>
  </conditionalFormatting>
  <conditionalFormatting sqref="F36">
    <cfRule type="expression" dxfId="63" priority="67" stopIfTrue="1">
      <formula>#REF!=11</formula>
    </cfRule>
    <cfRule type="expression" dxfId="62" priority="68">
      <formula>LEN(#REF!)=0</formula>
    </cfRule>
  </conditionalFormatting>
  <conditionalFormatting sqref="A5:E5">
    <cfRule type="expression" dxfId="61" priority="65" stopIfTrue="1">
      <formula>#REF!=11</formula>
    </cfRule>
    <cfRule type="expression" dxfId="60" priority="66">
      <formula>LEN(#REF!)=0</formula>
    </cfRule>
  </conditionalFormatting>
  <conditionalFormatting sqref="F5">
    <cfRule type="expression" dxfId="59" priority="59" stopIfTrue="1">
      <formula>#REF!=11</formula>
    </cfRule>
    <cfRule type="expression" dxfId="58" priority="60">
      <formula>LEN(#REF!)=0</formula>
    </cfRule>
  </conditionalFormatting>
  <conditionalFormatting sqref="A8:E8">
    <cfRule type="expression" dxfId="57" priority="57" stopIfTrue="1">
      <formula>#REF!=11</formula>
    </cfRule>
    <cfRule type="expression" dxfId="56" priority="58">
      <formula>LEN(#REF!)=0</formula>
    </cfRule>
  </conditionalFormatting>
  <conditionalFormatting sqref="F8">
    <cfRule type="expression" dxfId="55" priority="51" stopIfTrue="1">
      <formula>#REF!=11</formula>
    </cfRule>
    <cfRule type="expression" dxfId="54" priority="52">
      <formula>LEN(#REF!)=0</formula>
    </cfRule>
  </conditionalFormatting>
  <conditionalFormatting sqref="A11:E11">
    <cfRule type="expression" dxfId="53" priority="49" stopIfTrue="1">
      <formula>#REF!=11</formula>
    </cfRule>
    <cfRule type="expression" dxfId="52" priority="50">
      <formula>LEN(#REF!)=0</formula>
    </cfRule>
  </conditionalFormatting>
  <conditionalFormatting sqref="F11">
    <cfRule type="expression" dxfId="51" priority="43" stopIfTrue="1">
      <formula>#REF!=11</formula>
    </cfRule>
    <cfRule type="expression" dxfId="50" priority="44">
      <formula>LEN(#REF!)=0</formula>
    </cfRule>
  </conditionalFormatting>
  <conditionalFormatting sqref="A20:E20">
    <cfRule type="expression" dxfId="49" priority="41" stopIfTrue="1">
      <formula>#REF!=11</formula>
    </cfRule>
    <cfRule type="expression" dxfId="48" priority="42">
      <formula>LEN(#REF!)=0</formula>
    </cfRule>
  </conditionalFormatting>
  <conditionalFormatting sqref="A14:E14">
    <cfRule type="expression" dxfId="47" priority="33" stopIfTrue="1">
      <formula>#REF!=11</formula>
    </cfRule>
    <cfRule type="expression" dxfId="46" priority="34">
      <formula>LEN(#REF!)=0</formula>
    </cfRule>
  </conditionalFormatting>
  <conditionalFormatting sqref="A17:E17 H17:XFD17">
    <cfRule type="expression" dxfId="45" priority="27" stopIfTrue="1">
      <formula>#REF!=11</formula>
    </cfRule>
    <cfRule type="expression" dxfId="44" priority="28">
      <formula>LEN(#REF!)=0</formula>
    </cfRule>
  </conditionalFormatting>
  <conditionalFormatting sqref="F20">
    <cfRule type="expression" dxfId="43" priority="19" stopIfTrue="1">
      <formula>#REF!=11</formula>
    </cfRule>
    <cfRule type="expression" dxfId="42" priority="20">
      <formula>LEN(#REF!)=0</formula>
    </cfRule>
  </conditionalFormatting>
  <conditionalFormatting sqref="A38:XFD38 H39:XFD39 A40:XFD40">
    <cfRule type="expression" dxfId="41" priority="17" stopIfTrue="1">
      <formula>#REF!=11</formula>
    </cfRule>
    <cfRule type="expression" dxfId="40" priority="18">
      <formula>LEN(#REF!)=0</formula>
    </cfRule>
  </conditionalFormatting>
  <conditionalFormatting sqref="A39:E39">
    <cfRule type="expression" dxfId="39" priority="15" stopIfTrue="1">
      <formula>#REF!=11</formula>
    </cfRule>
    <cfRule type="expression" dxfId="38" priority="16">
      <formula>LEN(#REF!)=0</formula>
    </cfRule>
  </conditionalFormatting>
  <conditionalFormatting sqref="A41:XFD41 H42:XFD42 A43:XFD43">
    <cfRule type="expression" dxfId="37" priority="11" stopIfTrue="1">
      <formula>#REF!=11</formula>
    </cfRule>
    <cfRule type="expression" dxfId="36" priority="12">
      <formula>LEN(#REF!)=0</formula>
    </cfRule>
  </conditionalFormatting>
  <conditionalFormatting sqref="A42:E42">
    <cfRule type="expression" dxfId="35" priority="9" stopIfTrue="1">
      <formula>#REF!=11</formula>
    </cfRule>
    <cfRule type="expression" dxfId="34" priority="10">
      <formula>LEN(#REF!)=0</formula>
    </cfRule>
  </conditionalFormatting>
  <conditionalFormatting sqref="F42">
    <cfRule type="expression" dxfId="33" priority="7" stopIfTrue="1">
      <formula>#REF!=11</formula>
    </cfRule>
    <cfRule type="expression" dxfId="32" priority="8">
      <formula>LEN(#REF!)=0</formula>
    </cfRule>
  </conditionalFormatting>
  <conditionalFormatting sqref="A44:XFD44 H45:XFD45 A46:XFD46">
    <cfRule type="expression" dxfId="31" priority="5" stopIfTrue="1">
      <formula>#REF!=11</formula>
    </cfRule>
    <cfRule type="expression" dxfId="30" priority="6">
      <formula>LEN(#REF!)=0</formula>
    </cfRule>
  </conditionalFormatting>
  <conditionalFormatting sqref="A45:E45">
    <cfRule type="expression" dxfId="29" priority="3" stopIfTrue="1">
      <formula>#REF!=11</formula>
    </cfRule>
    <cfRule type="expression" dxfId="28" priority="4">
      <formula>LEN(#REF!)=0</formula>
    </cfRule>
  </conditionalFormatting>
  <conditionalFormatting sqref="F45">
    <cfRule type="expression" dxfId="27" priority="1" stopIfTrue="1">
      <formula>#REF!=11</formula>
    </cfRule>
    <cfRule type="expression" dxfId="26" priority="2">
      <formula>LEN(#REF!)=0</formula>
    </cfRule>
  </conditionalFormatting>
  <dataValidations count="1">
    <dataValidation type="date" allowBlank="1" showInputMessage="1" showErrorMessage="1" errorTitle="Date of assessment" error="Please enter a valid date" sqref="F24" xr:uid="{00000000-0002-0000-0400-000000000000}">
      <formula1>40179</formula1>
      <formula2>73050</formula2>
    </dataValidation>
  </dataValidations>
  <printOptions horizontalCentered="1"/>
  <pageMargins left="0.51181102362204722" right="0.43307086614173229" top="0.59055118110236227" bottom="0.62992125984251968" header="0.51181102362204722" footer="0.51181102362204722"/>
  <pageSetup paperSize="9" fitToHeight="0" orientation="landscape" horizontalDpi="4294967293" verticalDpi="1200" r:id="rId1"/>
  <headerFooter alignWithMargins="0"/>
  <rowBreaks count="1" manualBreakCount="1">
    <brk id="21" min="4" max="7" man="1"/>
  </rowBreaks>
  <drawing r:id="rId2"/>
  <legacyDrawing r:id="rId3"/>
  <mc:AlternateContent xmlns:mc="http://schemas.openxmlformats.org/markup-compatibility/2006">
    <mc:Choice Requires="x14">
      <controls>
        <mc:AlternateContent xmlns:mc="http://schemas.openxmlformats.org/markup-compatibility/2006">
          <mc:Choice Requires="x14">
            <control shapeId="25640" r:id="rId4" name="Drop Down 40">
              <controlPr locked="0" defaultSize="0" autoFill="0" autoPict="0">
                <anchor moveWithCells="1">
                  <from>
                    <xdr:col>5</xdr:col>
                    <xdr:colOff>0</xdr:colOff>
                    <xdr:row>13</xdr:row>
                    <xdr:rowOff>47625</xdr:rowOff>
                  </from>
                  <to>
                    <xdr:col>6</xdr:col>
                    <xdr:colOff>1123950</xdr:colOff>
                    <xdr:row>13</xdr:row>
                    <xdr:rowOff>266700</xdr:rowOff>
                  </to>
                </anchor>
              </controlPr>
            </control>
          </mc:Choice>
        </mc:AlternateContent>
        <mc:AlternateContent xmlns:mc="http://schemas.openxmlformats.org/markup-compatibility/2006">
          <mc:Choice Requires="x14">
            <control shapeId="25641" r:id="rId5" name="Drop Down 41">
              <controlPr locked="0" defaultSize="0" autoFill="0" autoPict="0">
                <anchor moveWithCells="1">
                  <from>
                    <xdr:col>5</xdr:col>
                    <xdr:colOff>0</xdr:colOff>
                    <xdr:row>16</xdr:row>
                    <xdr:rowOff>47625</xdr:rowOff>
                  </from>
                  <to>
                    <xdr:col>6</xdr:col>
                    <xdr:colOff>1123950</xdr:colOff>
                    <xdr:row>16</xdr:row>
                    <xdr:rowOff>266700</xdr:rowOff>
                  </to>
                </anchor>
              </controlPr>
            </control>
          </mc:Choice>
        </mc:AlternateContent>
        <mc:AlternateContent xmlns:mc="http://schemas.openxmlformats.org/markup-compatibility/2006">
          <mc:Choice Requires="x14">
            <control shapeId="25642" r:id="rId6" name="Option Button 42">
              <controlPr defaultSize="0" autoFill="0" autoLine="0" autoPict="0">
                <anchor moveWithCells="1">
                  <from>
                    <xdr:col>5</xdr:col>
                    <xdr:colOff>38100</xdr:colOff>
                    <xdr:row>38</xdr:row>
                    <xdr:rowOff>38100</xdr:rowOff>
                  </from>
                  <to>
                    <xdr:col>5</xdr:col>
                    <xdr:colOff>552450</xdr:colOff>
                    <xdr:row>38</xdr:row>
                    <xdr:rowOff>276225</xdr:rowOff>
                  </to>
                </anchor>
              </controlPr>
            </control>
          </mc:Choice>
        </mc:AlternateContent>
        <mc:AlternateContent xmlns:mc="http://schemas.openxmlformats.org/markup-compatibility/2006">
          <mc:Choice Requires="x14">
            <control shapeId="25643" r:id="rId7" name="Option Button 43">
              <controlPr defaultSize="0" autoFill="0" autoLine="0" autoPict="0">
                <anchor moveWithCells="1">
                  <from>
                    <xdr:col>5</xdr:col>
                    <xdr:colOff>714375</xdr:colOff>
                    <xdr:row>38</xdr:row>
                    <xdr:rowOff>47625</xdr:rowOff>
                  </from>
                  <to>
                    <xdr:col>5</xdr:col>
                    <xdr:colOff>1581150</xdr:colOff>
                    <xdr:row>38</xdr:row>
                    <xdr:rowOff>266700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0">
    <tabColor rgb="FFFF0000"/>
    <pageSetUpPr autoPageBreaks="0" fitToPage="1"/>
  </sheetPr>
  <dimension ref="A1:AT39"/>
  <sheetViews>
    <sheetView showGridLines="0" showRowColHeaders="0" topLeftCell="D1" zoomScaleNormal="100" workbookViewId="0">
      <selection activeCell="H5" sqref="H5"/>
    </sheetView>
  </sheetViews>
  <sheetFormatPr defaultRowHeight="12.75" x14ac:dyDescent="0.2"/>
  <cols>
    <col min="1" max="1" width="10.28515625" style="6" hidden="1" customWidth="1"/>
    <col min="2" max="2" width="7.5703125" style="4" hidden="1" customWidth="1"/>
    <col min="3" max="3" width="6.28515625" style="4" hidden="1" customWidth="1"/>
    <col min="4" max="4" width="6.28515625" style="6" customWidth="1"/>
    <col min="5" max="5" width="57.5703125" style="6" customWidth="1"/>
    <col min="6" max="6" width="33" style="6" customWidth="1"/>
    <col min="7" max="7" width="16.85546875" style="6" customWidth="1"/>
    <col min="8" max="8" width="60.140625" style="6" customWidth="1"/>
    <col min="9" max="11" width="9.140625" style="6" hidden="1" customWidth="1"/>
    <col min="12" max="12" width="9.140625" style="82" hidden="1" customWidth="1"/>
    <col min="13" max="16" width="6.85546875" style="82" hidden="1" customWidth="1"/>
    <col min="17" max="20" width="9.140625" style="82" hidden="1" customWidth="1"/>
    <col min="21" max="26" width="9.140625" style="6" hidden="1" customWidth="1"/>
    <col min="27" max="29" width="9.140625" style="6" customWidth="1"/>
    <col min="30" max="32" width="9.140625" style="6" hidden="1" customWidth="1"/>
    <col min="33" max="33" width="10.28515625" style="6" hidden="1" customWidth="1"/>
    <col min="34" max="36" width="9.140625" style="6" hidden="1" customWidth="1"/>
    <col min="37" max="41" width="9.140625" style="6" customWidth="1"/>
    <col min="42" max="16384" width="9.140625" style="6"/>
  </cols>
  <sheetData>
    <row r="1" spans="1:46" s="38" customFormat="1" ht="89.25" customHeight="1" x14ac:dyDescent="0.2">
      <c r="E1" s="105" t="s">
        <v>77</v>
      </c>
      <c r="F1" s="39"/>
      <c r="L1" s="203"/>
      <c r="M1" s="204"/>
      <c r="N1" s="204"/>
      <c r="O1" s="204"/>
      <c r="P1" s="204"/>
      <c r="Q1" s="205"/>
      <c r="R1" s="204"/>
      <c r="S1" s="204"/>
      <c r="T1" s="204"/>
      <c r="U1" s="206"/>
      <c r="V1" s="206"/>
      <c r="W1" s="206"/>
      <c r="X1" s="206"/>
      <c r="Y1" s="206"/>
      <c r="Z1" s="206"/>
    </row>
    <row r="2" spans="1:46" s="1" customFormat="1" ht="22.5" hidden="1" customHeight="1" x14ac:dyDescent="0.2">
      <c r="D2" s="1" t="s">
        <v>42</v>
      </c>
      <c r="E2" s="2"/>
      <c r="F2" s="3"/>
      <c r="I2" s="4"/>
      <c r="K2" s="5"/>
      <c r="L2" s="64"/>
      <c r="M2" s="65"/>
      <c r="N2" s="65"/>
      <c r="O2" s="65"/>
      <c r="P2" s="65"/>
      <c r="Q2" s="65"/>
      <c r="R2" s="65"/>
      <c r="S2" s="65"/>
      <c r="T2" s="65"/>
      <c r="AB2" s="6"/>
      <c r="AC2" s="4"/>
      <c r="AD2" s="4"/>
      <c r="AH2" s="4"/>
      <c r="AI2" s="4"/>
      <c r="AJ2" s="4"/>
      <c r="AK2" s="4"/>
      <c r="AL2" s="4"/>
      <c r="AM2" s="4"/>
      <c r="AN2" s="4"/>
      <c r="AO2" s="4"/>
      <c r="AP2" s="4"/>
      <c r="AQ2" s="4"/>
      <c r="AR2" s="4"/>
      <c r="AS2" s="4"/>
      <c r="AT2" s="4"/>
    </row>
    <row r="3" spans="1:46" s="40" customFormat="1" ht="24" customHeight="1" x14ac:dyDescent="0.25">
      <c r="E3" s="41"/>
      <c r="F3" s="44" t="s">
        <v>78</v>
      </c>
      <c r="G3" s="44" t="s">
        <v>18</v>
      </c>
      <c r="H3" s="44" t="s">
        <v>215</v>
      </c>
      <c r="I3" s="44"/>
      <c r="J3" s="7"/>
      <c r="K3" s="42"/>
      <c r="L3" s="66"/>
      <c r="M3" s="67"/>
      <c r="N3" s="67"/>
      <c r="O3" s="67"/>
      <c r="P3" s="67"/>
      <c r="Q3" s="67"/>
      <c r="R3" s="67"/>
      <c r="S3" s="67"/>
      <c r="T3" s="67"/>
      <c r="AB3" s="43"/>
      <c r="AC3" s="43"/>
      <c r="AD3" s="43"/>
      <c r="AH3" s="43"/>
      <c r="AI3" s="43"/>
      <c r="AJ3" s="43"/>
      <c r="AK3" s="43"/>
      <c r="AL3" s="43"/>
      <c r="AM3" s="43"/>
      <c r="AN3" s="43"/>
      <c r="AO3" s="43"/>
      <c r="AP3" s="43"/>
      <c r="AQ3" s="43"/>
      <c r="AR3" s="43"/>
      <c r="AS3" s="43"/>
      <c r="AT3" s="43"/>
    </row>
    <row r="4" spans="1:46" s="30" customFormat="1" ht="21" customHeight="1" x14ac:dyDescent="0.3">
      <c r="A4" s="30">
        <v>1</v>
      </c>
      <c r="B4" s="31" t="str">
        <f t="shared" ref="B4:B21" si="0">IF(ISBLANK(C4),"",A4)</f>
        <v/>
      </c>
      <c r="C4" s="31"/>
      <c r="D4" s="31"/>
      <c r="E4" s="37" t="str">
        <f t="shared" ref="E4:E21" ca="1" si="1">AE4&amp;" - "&amp;AF4</f>
        <v>Phase 1 - Prepare</v>
      </c>
      <c r="F4" s="32"/>
      <c r="G4" s="32"/>
      <c r="H4" s="32"/>
      <c r="I4" s="32"/>
      <c r="J4" s="33"/>
      <c r="K4" s="34"/>
      <c r="L4" s="68"/>
      <c r="M4" s="61">
        <v>1</v>
      </c>
      <c r="N4" s="61"/>
      <c r="O4" s="61"/>
      <c r="P4" s="61"/>
      <c r="Q4" s="61"/>
      <c r="R4" s="61"/>
      <c r="S4" s="69"/>
      <c r="T4" s="61"/>
      <c r="AB4" s="35"/>
      <c r="AC4" s="35"/>
      <c r="AD4" s="35"/>
      <c r="AE4" s="36" t="str">
        <f t="shared" ref="AE4:AE21" ca="1" si="2">VLOOKUP($M4,MMAT_Ref,7,FALSE)</f>
        <v>Phase 1</v>
      </c>
      <c r="AF4" s="35" t="str">
        <f t="shared" ref="AF4:AF21" ca="1" si="3">VLOOKUP($M4,MMAT_Ref,8,FALSE)</f>
        <v>Prepare</v>
      </c>
      <c r="AG4" s="35"/>
      <c r="AH4" s="35"/>
      <c r="AI4" s="35"/>
      <c r="AJ4" s="35"/>
      <c r="AK4" s="35"/>
      <c r="AL4" s="35"/>
      <c r="AM4" s="35"/>
      <c r="AN4" s="35"/>
      <c r="AO4" s="35"/>
      <c r="AP4" s="35"/>
      <c r="AQ4" s="35"/>
      <c r="AR4" s="35"/>
      <c r="AS4" s="35"/>
    </row>
    <row r="5" spans="1:46" s="8" customFormat="1" ht="50.1" customHeight="1" x14ac:dyDescent="0.2">
      <c r="A5" s="8">
        <f t="shared" ref="A5:A21" ca="1" si="4">IF(ISBLANK(C5),A4+1,A4)</f>
        <v>1</v>
      </c>
      <c r="B5" s="8">
        <f t="shared" ca="1" si="0"/>
        <v>1</v>
      </c>
      <c r="C5" s="11">
        <f ca="1">VLOOKUP(M5,MMAT_Ref,5,FALSE)</f>
        <v>1</v>
      </c>
      <c r="D5" s="11"/>
      <c r="E5" s="45" t="str">
        <f t="shared" ca="1" si="1"/>
        <v>Step 1 - Conduct a criticality assessment for your organisation</v>
      </c>
      <c r="F5" s="11"/>
      <c r="H5" s="126"/>
      <c r="I5" s="125"/>
      <c r="K5" s="12"/>
      <c r="L5" s="71" t="str">
        <f ca="1">B5&amp;"."&amp;VLOOKUP(M5,MMAT_Ref,4,FALSE)</f>
        <v>1.1</v>
      </c>
      <c r="M5" s="71">
        <v>2</v>
      </c>
      <c r="N5" s="71"/>
      <c r="O5" s="73">
        <v>1</v>
      </c>
      <c r="P5" s="72" t="b">
        <v>0</v>
      </c>
      <c r="Q5" s="71" t="str">
        <f>HLOOKUP(O5,target_scores,3,FALSE)</f>
        <v/>
      </c>
      <c r="R5" s="71" t="str">
        <f>IF(Q5="Null","",Q5)</f>
        <v/>
      </c>
      <c r="S5" s="73"/>
      <c r="T5" s="73"/>
      <c r="Z5" s="124" t="str">
        <f>IF(LEN(H5)=0,"",H5)</f>
        <v/>
      </c>
      <c r="AB5" s="9"/>
      <c r="AC5" s="9"/>
      <c r="AD5" s="9"/>
      <c r="AE5" s="10" t="str">
        <f t="shared" ca="1" si="2"/>
        <v>Step 1</v>
      </c>
      <c r="AF5" s="9" t="str">
        <f t="shared" ca="1" si="3"/>
        <v>Conduct a criticality assessment for your organisation</v>
      </c>
      <c r="AG5" s="9"/>
      <c r="AH5" s="9"/>
      <c r="AI5" s="9"/>
      <c r="AJ5" s="9"/>
      <c r="AK5" s="9"/>
      <c r="AL5" s="9"/>
      <c r="AM5" s="9"/>
      <c r="AN5" s="9"/>
      <c r="AO5" s="9"/>
      <c r="AP5" s="9"/>
      <c r="AQ5" s="9"/>
      <c r="AR5" s="9"/>
      <c r="AS5" s="9"/>
    </row>
    <row r="6" spans="1:46" s="8" customFormat="1" ht="50.1" customHeight="1" x14ac:dyDescent="0.2">
      <c r="A6" s="8">
        <f t="shared" ca="1" si="4"/>
        <v>1</v>
      </c>
      <c r="B6" s="8">
        <f t="shared" ca="1" si="0"/>
        <v>1</v>
      </c>
      <c r="C6" s="11">
        <f ca="1">VLOOKUP(M6,MMAT_Ref,5,FALSE)</f>
        <v>2</v>
      </c>
      <c r="D6" s="11"/>
      <c r="E6" s="46" t="str">
        <f t="shared" ca="1" si="1"/>
        <v>Step 2 - Carry out a cyber security threat analysis, supported by realistic scenarios and rehearsals</v>
      </c>
      <c r="F6" s="11"/>
      <c r="H6" s="126"/>
      <c r="I6" s="125"/>
      <c r="K6" s="12"/>
      <c r="L6" s="71" t="str">
        <f ca="1">B6&amp;"."&amp;VLOOKUP(M6,MMAT_Ref,4,FALSE)</f>
        <v>1.2</v>
      </c>
      <c r="M6" s="71">
        <v>3</v>
      </c>
      <c r="N6" s="71"/>
      <c r="O6" s="73">
        <v>1</v>
      </c>
      <c r="P6" s="72" t="b">
        <v>0</v>
      </c>
      <c r="Q6" s="71" t="str">
        <f>HLOOKUP(O6,target_scores,3,FALSE)</f>
        <v/>
      </c>
      <c r="R6" s="71" t="str">
        <f t="shared" ref="R6:R9" si="5">IF(Q6="Null","",Q6)</f>
        <v/>
      </c>
      <c r="S6" s="73"/>
      <c r="T6" s="73"/>
      <c r="Z6" s="124" t="str">
        <f t="shared" ref="Z6:Z9" si="6">IF(LEN(H6)=0,"",H6)</f>
        <v/>
      </c>
      <c r="AB6" s="9"/>
      <c r="AC6" s="9"/>
      <c r="AD6" s="9"/>
      <c r="AE6" s="10" t="str">
        <f t="shared" ca="1" si="2"/>
        <v>Step 2</v>
      </c>
      <c r="AF6" s="9" t="str">
        <f t="shared" ca="1" si="3"/>
        <v>Carry out a cyber security threat analysis, supported by realistic scenarios and rehearsals</v>
      </c>
      <c r="AG6" s="9"/>
      <c r="AH6" s="9"/>
      <c r="AI6" s="9"/>
      <c r="AJ6" s="9"/>
      <c r="AK6" s="9"/>
      <c r="AL6" s="9"/>
      <c r="AM6" s="9"/>
      <c r="AN6" s="9"/>
      <c r="AO6" s="9"/>
      <c r="AP6" s="9"/>
      <c r="AQ6" s="9"/>
      <c r="AR6" s="9"/>
      <c r="AS6" s="9"/>
    </row>
    <row r="7" spans="1:46" s="8" customFormat="1" ht="50.1" customHeight="1" x14ac:dyDescent="0.2">
      <c r="A7" s="8">
        <f t="shared" ca="1" si="4"/>
        <v>1</v>
      </c>
      <c r="B7" s="8">
        <f t="shared" ca="1" si="0"/>
        <v>1</v>
      </c>
      <c r="C7" s="11">
        <f ca="1">VLOOKUP(M7,MMAT_Ref,5,FALSE)</f>
        <v>3</v>
      </c>
      <c r="D7" s="11"/>
      <c r="E7" s="46" t="str">
        <f t="shared" ca="1" si="1"/>
        <v>Step 3 - Consider the implications of people, process and technology</v>
      </c>
      <c r="F7" s="11"/>
      <c r="H7" s="126"/>
      <c r="I7" s="125"/>
      <c r="K7" s="12"/>
      <c r="L7" s="71" t="str">
        <f ca="1">B7&amp;"."&amp;VLOOKUP(M7,MMAT_Ref,4,FALSE)</f>
        <v>1.3</v>
      </c>
      <c r="M7" s="71">
        <v>4</v>
      </c>
      <c r="N7" s="71"/>
      <c r="O7" s="73">
        <v>1</v>
      </c>
      <c r="P7" s="72" t="b">
        <v>0</v>
      </c>
      <c r="Q7" s="71" t="str">
        <f>HLOOKUP(O7,target_scores,3,FALSE)</f>
        <v/>
      </c>
      <c r="R7" s="71" t="str">
        <f t="shared" si="5"/>
        <v/>
      </c>
      <c r="S7" s="73"/>
      <c r="T7" s="73"/>
      <c r="Z7" s="124" t="str">
        <f t="shared" si="6"/>
        <v/>
      </c>
      <c r="AB7" s="9"/>
      <c r="AC7" s="9"/>
      <c r="AD7" s="9"/>
      <c r="AE7" s="10" t="str">
        <f t="shared" ca="1" si="2"/>
        <v>Step 3</v>
      </c>
      <c r="AF7" s="9" t="str">
        <f t="shared" ca="1" si="3"/>
        <v>Consider the implications of people, process and technology</v>
      </c>
      <c r="AG7" s="9"/>
      <c r="AH7" s="9"/>
      <c r="AI7" s="9"/>
      <c r="AJ7" s="9"/>
      <c r="AK7" s="9"/>
      <c r="AL7" s="9"/>
      <c r="AM7" s="9"/>
      <c r="AN7" s="9"/>
      <c r="AO7" s="9"/>
      <c r="AP7" s="9"/>
      <c r="AQ7" s="9"/>
      <c r="AR7" s="9"/>
      <c r="AS7" s="9"/>
    </row>
    <row r="8" spans="1:46" s="8" customFormat="1" ht="50.1" customHeight="1" x14ac:dyDescent="0.2">
      <c r="A8" s="8">
        <f t="shared" ca="1" si="4"/>
        <v>1</v>
      </c>
      <c r="B8" s="8">
        <f t="shared" ca="1" si="0"/>
        <v>1</v>
      </c>
      <c r="C8" s="11">
        <f ca="1">VLOOKUP(M8,MMAT_Ref,5,FALSE)</f>
        <v>4</v>
      </c>
      <c r="D8" s="11"/>
      <c r="E8" s="46" t="str">
        <f t="shared" ca="1" si="1"/>
        <v>Step 4 - Create an appropriate control environment</v>
      </c>
      <c r="F8" s="11"/>
      <c r="H8" s="126"/>
      <c r="I8" s="125"/>
      <c r="K8" s="12"/>
      <c r="L8" s="71" t="str">
        <f ca="1">B8&amp;"."&amp;VLOOKUP(M8,MMAT_Ref,4,FALSE)</f>
        <v>1.4</v>
      </c>
      <c r="M8" s="71">
        <v>5</v>
      </c>
      <c r="N8" s="71"/>
      <c r="O8" s="73">
        <v>1</v>
      </c>
      <c r="P8" s="72" t="b">
        <v>0</v>
      </c>
      <c r="Q8" s="71" t="str">
        <f>HLOOKUP(O8,target_scores,3,FALSE)</f>
        <v/>
      </c>
      <c r="R8" s="71" t="str">
        <f t="shared" si="5"/>
        <v/>
      </c>
      <c r="S8" s="73"/>
      <c r="T8" s="73"/>
      <c r="Z8" s="124" t="str">
        <f t="shared" si="6"/>
        <v/>
      </c>
      <c r="AB8" s="9"/>
      <c r="AC8" s="9"/>
      <c r="AD8" s="9"/>
      <c r="AE8" s="10" t="str">
        <f t="shared" ca="1" si="2"/>
        <v>Step 4</v>
      </c>
      <c r="AF8" s="9" t="str">
        <f t="shared" ca="1" si="3"/>
        <v>Create an appropriate control environment</v>
      </c>
      <c r="AG8" s="9"/>
      <c r="AH8" s="9"/>
      <c r="AI8" s="9"/>
      <c r="AJ8" s="9"/>
      <c r="AK8" s="9"/>
      <c r="AL8" s="9"/>
      <c r="AM8" s="9"/>
      <c r="AN8" s="9"/>
      <c r="AO8" s="9"/>
      <c r="AP8" s="9"/>
      <c r="AQ8" s="9"/>
      <c r="AR8" s="9"/>
      <c r="AS8" s="9"/>
    </row>
    <row r="9" spans="1:46" s="8" customFormat="1" ht="50.1" customHeight="1" x14ac:dyDescent="0.2">
      <c r="A9" s="8">
        <f t="shared" ca="1" si="4"/>
        <v>1</v>
      </c>
      <c r="B9" s="8">
        <f t="shared" ca="1" si="0"/>
        <v>1</v>
      </c>
      <c r="C9" s="11">
        <f ca="1">VLOOKUP(M9,MMAT_Ref,5,FALSE)</f>
        <v>5</v>
      </c>
      <c r="D9" s="11"/>
      <c r="E9" s="46" t="str">
        <f t="shared" ca="1" si="1"/>
        <v>Step 5 - Review your state of readiness in cyber security response</v>
      </c>
      <c r="F9" s="11"/>
      <c r="H9" s="126"/>
      <c r="I9" s="125"/>
      <c r="K9" s="12"/>
      <c r="L9" s="71" t="str">
        <f ca="1">B9&amp;"."&amp;VLOOKUP(M9,MMAT_Ref,4,FALSE)</f>
        <v>1.5</v>
      </c>
      <c r="M9" s="71">
        <v>6</v>
      </c>
      <c r="N9" s="71"/>
      <c r="O9" s="73">
        <v>1</v>
      </c>
      <c r="P9" s="72" t="b">
        <v>0</v>
      </c>
      <c r="Q9" s="71" t="str">
        <f>HLOOKUP(O9,target_scores,3,FALSE)</f>
        <v/>
      </c>
      <c r="R9" s="71" t="str">
        <f t="shared" si="5"/>
        <v/>
      </c>
      <c r="S9" s="73"/>
      <c r="T9" s="73"/>
      <c r="Z9" s="124" t="str">
        <f t="shared" si="6"/>
        <v/>
      </c>
      <c r="AB9" s="9"/>
      <c r="AC9" s="9"/>
      <c r="AD9" s="9"/>
      <c r="AE9" s="10" t="str">
        <f t="shared" ca="1" si="2"/>
        <v>Step 5</v>
      </c>
      <c r="AF9" s="9" t="str">
        <f t="shared" ca="1" si="3"/>
        <v>Review your state of readiness in cyber security response</v>
      </c>
      <c r="AG9" s="9"/>
      <c r="AH9" s="9"/>
      <c r="AI9" s="9"/>
      <c r="AJ9" s="9"/>
      <c r="AK9" s="9"/>
      <c r="AL9" s="9"/>
      <c r="AM9" s="9"/>
      <c r="AN9" s="9"/>
      <c r="AO9" s="9"/>
      <c r="AP9" s="9"/>
      <c r="AQ9" s="9"/>
      <c r="AR9" s="9"/>
      <c r="AS9" s="9"/>
    </row>
    <row r="10" spans="1:46" s="22" customFormat="1" ht="21" customHeight="1" x14ac:dyDescent="0.3">
      <c r="A10" s="52">
        <f t="shared" ca="1" si="4"/>
        <v>2</v>
      </c>
      <c r="B10" s="52" t="str">
        <f t="shared" si="0"/>
        <v/>
      </c>
      <c r="C10" s="52"/>
      <c r="D10" s="23"/>
      <c r="E10" s="29" t="str">
        <f t="shared" ca="1" si="1"/>
        <v>Phase 2 - Respond</v>
      </c>
      <c r="F10" s="24"/>
      <c r="G10" s="24"/>
      <c r="H10" s="24"/>
      <c r="I10" s="24"/>
      <c r="J10" s="25"/>
      <c r="K10" s="26"/>
      <c r="L10" s="74"/>
      <c r="M10" s="75">
        <v>7</v>
      </c>
      <c r="N10" s="75"/>
      <c r="O10" s="75"/>
      <c r="P10" s="75"/>
      <c r="Q10" s="75"/>
      <c r="R10" s="75"/>
      <c r="S10" s="76"/>
      <c r="T10" s="76"/>
      <c r="AB10" s="27"/>
      <c r="AC10" s="27"/>
      <c r="AD10" s="27"/>
      <c r="AE10" s="28" t="str">
        <f t="shared" ca="1" si="2"/>
        <v>Phase 2</v>
      </c>
      <c r="AF10" s="27" t="str">
        <f t="shared" ca="1" si="3"/>
        <v>Respond</v>
      </c>
      <c r="AG10" s="27"/>
      <c r="AH10" s="27"/>
      <c r="AI10" s="27"/>
      <c r="AJ10" s="27"/>
      <c r="AK10" s="27"/>
      <c r="AL10" s="27"/>
      <c r="AM10" s="27"/>
      <c r="AN10" s="27"/>
      <c r="AO10" s="27"/>
      <c r="AP10" s="27"/>
      <c r="AQ10" s="27"/>
      <c r="AR10" s="27"/>
      <c r="AS10" s="27"/>
    </row>
    <row r="11" spans="1:46" s="47" customFormat="1" ht="50.1" customHeight="1" x14ac:dyDescent="0.25">
      <c r="A11" s="8">
        <f t="shared" ca="1" si="4"/>
        <v>2</v>
      </c>
      <c r="B11" s="8">
        <f t="shared" ca="1" si="0"/>
        <v>2</v>
      </c>
      <c r="C11" s="11">
        <f ca="1">VLOOKUP(M11,MMAT_Ref,5,FALSE)</f>
        <v>6</v>
      </c>
      <c r="D11" s="48"/>
      <c r="E11" s="46" t="str">
        <f t="shared" ca="1" si="1"/>
        <v>Step 1 - Identify cyber security incident</v>
      </c>
      <c r="F11" s="11"/>
      <c r="G11" s="8"/>
      <c r="H11" s="126"/>
      <c r="I11" s="125"/>
      <c r="K11" s="49"/>
      <c r="L11" s="71" t="str">
        <f ca="1">B11&amp;"."&amp;VLOOKUP(M11,MMAT_Ref,4,FALSE)</f>
        <v>2.1</v>
      </c>
      <c r="M11" s="71">
        <v>8</v>
      </c>
      <c r="N11" s="71"/>
      <c r="O11" s="73">
        <v>1</v>
      </c>
      <c r="P11" s="72" t="b">
        <v>0</v>
      </c>
      <c r="Q11" s="71" t="str">
        <f>HLOOKUP(O11,target_scores,3,FALSE)</f>
        <v/>
      </c>
      <c r="R11" s="71" t="str">
        <f t="shared" ref="R11:R14" si="7">IF(Q11="Null","",Q11)</f>
        <v/>
      </c>
      <c r="S11" s="73"/>
      <c r="T11" s="73"/>
      <c r="Z11" s="124" t="str">
        <f t="shared" ref="Z11:Z14" si="8">IF(LEN(H11)=0,"",H11)</f>
        <v/>
      </c>
      <c r="AB11" s="50"/>
      <c r="AC11" s="50"/>
      <c r="AD11" s="50"/>
      <c r="AE11" s="51" t="str">
        <f t="shared" ca="1" si="2"/>
        <v>Step 1</v>
      </c>
      <c r="AF11" s="50" t="str">
        <f t="shared" ca="1" si="3"/>
        <v>Identify cyber security incident</v>
      </c>
      <c r="AG11" s="50"/>
      <c r="AH11" s="50"/>
      <c r="AI11" s="50"/>
      <c r="AJ11" s="50"/>
      <c r="AK11" s="50"/>
      <c r="AL11" s="50"/>
      <c r="AM11" s="50"/>
      <c r="AN11" s="50"/>
      <c r="AO11" s="50"/>
      <c r="AP11" s="50"/>
      <c r="AQ11" s="50"/>
      <c r="AR11" s="50"/>
      <c r="AS11" s="50"/>
    </row>
    <row r="12" spans="1:46" s="47" customFormat="1" ht="50.1" customHeight="1" x14ac:dyDescent="0.25">
      <c r="A12" s="8">
        <f t="shared" ca="1" si="4"/>
        <v>2</v>
      </c>
      <c r="B12" s="8">
        <f t="shared" ca="1" si="0"/>
        <v>2</v>
      </c>
      <c r="C12" s="11">
        <f ca="1">VLOOKUP(M12,MMAT_Ref,5,FALSE)</f>
        <v>7</v>
      </c>
      <c r="D12" s="48"/>
      <c r="E12" s="46" t="str">
        <f t="shared" ca="1" si="1"/>
        <v>Step 2 - Define objectives and investigate situation</v>
      </c>
      <c r="F12" s="11"/>
      <c r="G12" s="8"/>
      <c r="H12" s="126"/>
      <c r="I12" s="125"/>
      <c r="K12" s="49"/>
      <c r="L12" s="71" t="str">
        <f ca="1">B12&amp;"."&amp;VLOOKUP(M12,MMAT_Ref,4,FALSE)</f>
        <v>2.2</v>
      </c>
      <c r="M12" s="71">
        <v>9</v>
      </c>
      <c r="N12" s="71"/>
      <c r="O12" s="73">
        <v>1</v>
      </c>
      <c r="P12" s="72" t="b">
        <v>0</v>
      </c>
      <c r="Q12" s="71" t="str">
        <f>HLOOKUP(O12,target_scores,3,FALSE)</f>
        <v/>
      </c>
      <c r="R12" s="71" t="str">
        <f t="shared" si="7"/>
        <v/>
      </c>
      <c r="S12" s="73"/>
      <c r="T12" s="73"/>
      <c r="Z12" s="124" t="str">
        <f t="shared" si="8"/>
        <v/>
      </c>
      <c r="AB12" s="50"/>
      <c r="AC12" s="50"/>
      <c r="AD12" s="50"/>
      <c r="AE12" s="51" t="str">
        <f t="shared" ca="1" si="2"/>
        <v>Step 2</v>
      </c>
      <c r="AF12" s="50" t="str">
        <f t="shared" ca="1" si="3"/>
        <v>Define objectives and investigate situation</v>
      </c>
      <c r="AG12" s="50"/>
      <c r="AH12" s="50"/>
      <c r="AI12" s="50"/>
      <c r="AJ12" s="50"/>
      <c r="AK12" s="50"/>
      <c r="AL12" s="50"/>
      <c r="AM12" s="50"/>
      <c r="AN12" s="50"/>
      <c r="AO12" s="50"/>
      <c r="AP12" s="50"/>
      <c r="AQ12" s="50"/>
      <c r="AR12" s="50"/>
      <c r="AS12" s="50"/>
    </row>
    <row r="13" spans="1:46" s="47" customFormat="1" ht="50.1" customHeight="1" x14ac:dyDescent="0.25">
      <c r="A13" s="8">
        <f t="shared" ca="1" si="4"/>
        <v>2</v>
      </c>
      <c r="B13" s="8">
        <f t="shared" ca="1" si="0"/>
        <v>2</v>
      </c>
      <c r="C13" s="11">
        <f ca="1">VLOOKUP(M13,MMAT_Ref,5,FALSE)</f>
        <v>8</v>
      </c>
      <c r="D13" s="48"/>
      <c r="E13" s="46" t="str">
        <f t="shared" ca="1" si="1"/>
        <v>Step 3 - Take appropriate action</v>
      </c>
      <c r="F13" s="11"/>
      <c r="G13" s="8"/>
      <c r="H13" s="126"/>
      <c r="I13" s="125"/>
      <c r="K13" s="49"/>
      <c r="L13" s="71" t="str">
        <f ca="1">B13&amp;"."&amp;VLOOKUP(M13,MMAT_Ref,4,FALSE)</f>
        <v>2.3</v>
      </c>
      <c r="M13" s="71">
        <v>10</v>
      </c>
      <c r="N13" s="71"/>
      <c r="O13" s="73">
        <v>1</v>
      </c>
      <c r="P13" s="72" t="b">
        <v>0</v>
      </c>
      <c r="Q13" s="71" t="str">
        <f>HLOOKUP(O13,target_scores,3,FALSE)</f>
        <v/>
      </c>
      <c r="R13" s="71" t="str">
        <f t="shared" si="7"/>
        <v/>
      </c>
      <c r="S13" s="73"/>
      <c r="T13" s="73"/>
      <c r="Z13" s="124" t="str">
        <f t="shared" si="8"/>
        <v/>
      </c>
      <c r="AB13" s="50"/>
      <c r="AC13" s="50"/>
      <c r="AD13" s="50"/>
      <c r="AE13" s="51" t="str">
        <f t="shared" ca="1" si="2"/>
        <v>Step 3</v>
      </c>
      <c r="AF13" s="50" t="str">
        <f t="shared" ca="1" si="3"/>
        <v>Take appropriate action</v>
      </c>
      <c r="AG13" s="50"/>
      <c r="AH13" s="50"/>
      <c r="AI13" s="50"/>
      <c r="AJ13" s="50"/>
      <c r="AK13" s="50"/>
      <c r="AL13" s="50"/>
      <c r="AM13" s="50"/>
      <c r="AN13" s="50"/>
      <c r="AO13" s="50"/>
      <c r="AP13" s="50"/>
      <c r="AQ13" s="50"/>
      <c r="AR13" s="50"/>
      <c r="AS13" s="50"/>
    </row>
    <row r="14" spans="1:46" s="47" customFormat="1" ht="50.1" customHeight="1" x14ac:dyDescent="0.25">
      <c r="A14" s="8">
        <f t="shared" ca="1" si="4"/>
        <v>2</v>
      </c>
      <c r="B14" s="8">
        <f t="shared" ca="1" si="0"/>
        <v>2</v>
      </c>
      <c r="C14" s="11">
        <f ca="1">VLOOKUP(M14,MMAT_Ref,5,FALSE)</f>
        <v>9</v>
      </c>
      <c r="D14" s="48"/>
      <c r="E14" s="46" t="str">
        <f t="shared" ca="1" si="1"/>
        <v>Step 4 - Recover systems, data and connectivity</v>
      </c>
      <c r="F14" s="11"/>
      <c r="G14" s="8"/>
      <c r="H14" s="126"/>
      <c r="I14" s="125"/>
      <c r="K14" s="49"/>
      <c r="L14" s="71" t="str">
        <f ca="1">B14&amp;"."&amp;VLOOKUP(M14,MMAT_Ref,4,FALSE)</f>
        <v>2.4</v>
      </c>
      <c r="M14" s="71">
        <v>11</v>
      </c>
      <c r="N14" s="71"/>
      <c r="O14" s="73">
        <v>1</v>
      </c>
      <c r="P14" s="72" t="b">
        <v>0</v>
      </c>
      <c r="Q14" s="71" t="str">
        <f>HLOOKUP(O14,target_scores,3,FALSE)</f>
        <v/>
      </c>
      <c r="R14" s="71" t="str">
        <f t="shared" si="7"/>
        <v/>
      </c>
      <c r="S14" s="73"/>
      <c r="T14" s="73"/>
      <c r="Z14" s="124" t="str">
        <f t="shared" si="8"/>
        <v/>
      </c>
      <c r="AB14" s="50"/>
      <c r="AC14" s="50"/>
      <c r="AD14" s="50"/>
      <c r="AE14" s="51" t="str">
        <f t="shared" ca="1" si="2"/>
        <v>Step 4</v>
      </c>
      <c r="AF14" s="50" t="str">
        <f t="shared" ca="1" si="3"/>
        <v>Recover systems, data and connectivity</v>
      </c>
      <c r="AG14" s="50"/>
      <c r="AH14" s="50"/>
      <c r="AI14" s="50"/>
      <c r="AJ14" s="50"/>
      <c r="AK14" s="50"/>
      <c r="AL14" s="50"/>
      <c r="AM14" s="50"/>
      <c r="AN14" s="50"/>
      <c r="AO14" s="50"/>
      <c r="AP14" s="50"/>
      <c r="AQ14" s="50"/>
      <c r="AR14" s="50"/>
      <c r="AS14" s="50"/>
    </row>
    <row r="15" spans="1:46" s="56" customFormat="1" ht="21" customHeight="1" x14ac:dyDescent="0.25">
      <c r="A15" s="21">
        <f t="shared" ca="1" si="4"/>
        <v>3</v>
      </c>
      <c r="B15" s="21" t="str">
        <f t="shared" si="0"/>
        <v/>
      </c>
      <c r="C15" s="53"/>
      <c r="D15" s="83"/>
      <c r="E15" s="84" t="str">
        <f t="shared" ca="1" si="1"/>
        <v>Phase 3 - Follow Up</v>
      </c>
      <c r="F15" s="54"/>
      <c r="I15" s="55"/>
      <c r="K15" s="57"/>
      <c r="L15" s="77"/>
      <c r="M15" s="78">
        <v>12</v>
      </c>
      <c r="N15" s="78"/>
      <c r="O15" s="78"/>
      <c r="P15" s="122"/>
      <c r="Q15" s="78"/>
      <c r="R15" s="78"/>
      <c r="S15" s="80"/>
      <c r="T15" s="80"/>
      <c r="AB15" s="58"/>
      <c r="AC15" s="58"/>
      <c r="AD15" s="58"/>
      <c r="AE15" s="59" t="str">
        <f t="shared" ca="1" si="2"/>
        <v>Phase 3</v>
      </c>
      <c r="AF15" s="58" t="str">
        <f t="shared" ca="1" si="3"/>
        <v>Follow Up</v>
      </c>
      <c r="AG15" s="58"/>
      <c r="AH15" s="58"/>
      <c r="AI15" s="58"/>
      <c r="AJ15" s="58"/>
      <c r="AK15" s="58"/>
      <c r="AL15" s="58"/>
      <c r="AM15" s="58"/>
      <c r="AN15" s="58"/>
      <c r="AO15" s="58"/>
      <c r="AP15" s="58"/>
      <c r="AQ15" s="58"/>
      <c r="AR15" s="58"/>
      <c r="AS15" s="58"/>
    </row>
    <row r="16" spans="1:46" s="47" customFormat="1" ht="50.1" customHeight="1" x14ac:dyDescent="0.25">
      <c r="A16" s="8">
        <f t="shared" ca="1" si="4"/>
        <v>3</v>
      </c>
      <c r="B16" s="8">
        <f t="shared" ca="1" si="0"/>
        <v>3</v>
      </c>
      <c r="C16" s="11">
        <f t="shared" ref="C16:C21" ca="1" si="9">VLOOKUP(M16,MMAT_Ref,5,FALSE)</f>
        <v>10</v>
      </c>
      <c r="D16" s="48"/>
      <c r="E16" s="46" t="str">
        <f t="shared" ca="1" si="1"/>
        <v>Step 1 - Investigate incident more thoroughly</v>
      </c>
      <c r="F16" s="11"/>
      <c r="G16" s="8"/>
      <c r="H16" s="126"/>
      <c r="I16" s="125"/>
      <c r="K16" s="49"/>
      <c r="L16" s="71" t="str">
        <f t="shared" ref="L16:L21" ca="1" si="10">B16&amp;"."&amp;VLOOKUP(M16,MMAT_Ref,4,FALSE)</f>
        <v>3.1</v>
      </c>
      <c r="M16" s="71">
        <v>13</v>
      </c>
      <c r="N16" s="71"/>
      <c r="O16" s="73">
        <v>1</v>
      </c>
      <c r="P16" s="72" t="b">
        <v>0</v>
      </c>
      <c r="Q16" s="71" t="str">
        <f t="shared" ref="Q16:Q21" si="11">HLOOKUP(O16,target_scores,3,FALSE)</f>
        <v/>
      </c>
      <c r="R16" s="71" t="str">
        <f t="shared" ref="R16:R21" si="12">IF(Q16="Null","",Q16)</f>
        <v/>
      </c>
      <c r="S16" s="73"/>
      <c r="T16" s="73"/>
      <c r="Z16" s="124" t="str">
        <f t="shared" ref="Z16:Z21" si="13">IF(LEN(H16)=0,"",H16)</f>
        <v/>
      </c>
      <c r="AB16" s="50"/>
      <c r="AC16" s="50"/>
      <c r="AD16" s="50"/>
      <c r="AE16" s="51" t="str">
        <f t="shared" ca="1" si="2"/>
        <v>Step 1</v>
      </c>
      <c r="AF16" s="50" t="str">
        <f t="shared" ca="1" si="3"/>
        <v>Investigate incident more thoroughly</v>
      </c>
      <c r="AG16" s="50"/>
      <c r="AH16" s="50"/>
      <c r="AI16" s="50"/>
      <c r="AJ16" s="50"/>
      <c r="AK16" s="50"/>
      <c r="AL16" s="50"/>
      <c r="AM16" s="50"/>
      <c r="AN16" s="50"/>
      <c r="AO16" s="50"/>
      <c r="AP16" s="50"/>
      <c r="AQ16" s="50"/>
      <c r="AR16" s="50"/>
      <c r="AS16" s="50"/>
    </row>
    <row r="17" spans="1:45" s="8" customFormat="1" ht="50.1" customHeight="1" x14ac:dyDescent="0.2">
      <c r="A17" s="8">
        <f t="shared" ca="1" si="4"/>
        <v>3</v>
      </c>
      <c r="B17" s="8">
        <f t="shared" ca="1" si="0"/>
        <v>3</v>
      </c>
      <c r="C17" s="11">
        <f t="shared" ca="1" si="9"/>
        <v>11</v>
      </c>
      <c r="D17" s="11"/>
      <c r="E17" s="46" t="str">
        <f t="shared" ca="1" si="1"/>
        <v>Step 2 - Report incident to relevant stakeholders</v>
      </c>
      <c r="F17" s="11"/>
      <c r="H17" s="126"/>
      <c r="I17" s="125"/>
      <c r="K17" s="12"/>
      <c r="L17" s="71" t="str">
        <f t="shared" ca="1" si="10"/>
        <v>3.2</v>
      </c>
      <c r="M17" s="71">
        <v>14</v>
      </c>
      <c r="N17" s="71"/>
      <c r="O17" s="73">
        <v>1</v>
      </c>
      <c r="P17" s="72" t="b">
        <v>0</v>
      </c>
      <c r="Q17" s="71" t="str">
        <f t="shared" si="11"/>
        <v/>
      </c>
      <c r="R17" s="71" t="str">
        <f t="shared" si="12"/>
        <v/>
      </c>
      <c r="S17" s="73"/>
      <c r="T17" s="73"/>
      <c r="Z17" s="124" t="str">
        <f t="shared" si="13"/>
        <v/>
      </c>
      <c r="AB17" s="9"/>
      <c r="AC17" s="9"/>
      <c r="AD17" s="9"/>
      <c r="AE17" s="10" t="str">
        <f t="shared" ca="1" si="2"/>
        <v>Step 2</v>
      </c>
      <c r="AF17" s="9" t="str">
        <f t="shared" ca="1" si="3"/>
        <v>Report incident to relevant stakeholders</v>
      </c>
      <c r="AG17" s="9"/>
      <c r="AH17" s="9"/>
      <c r="AI17" s="9"/>
      <c r="AJ17" s="9"/>
      <c r="AK17" s="9"/>
      <c r="AL17" s="9"/>
      <c r="AM17" s="9"/>
      <c r="AN17" s="9"/>
      <c r="AO17" s="9"/>
      <c r="AP17" s="9"/>
      <c r="AQ17" s="9"/>
      <c r="AR17" s="9"/>
      <c r="AS17" s="9"/>
    </row>
    <row r="18" spans="1:45" s="8" customFormat="1" ht="50.1" customHeight="1" x14ac:dyDescent="0.2">
      <c r="A18" s="8">
        <f t="shared" ca="1" si="4"/>
        <v>3</v>
      </c>
      <c r="B18" s="8">
        <f t="shared" ca="1" si="0"/>
        <v>3</v>
      </c>
      <c r="C18" s="11">
        <f t="shared" ca="1" si="9"/>
        <v>12</v>
      </c>
      <c r="D18" s="11"/>
      <c r="E18" s="46" t="str">
        <f t="shared" ca="1" si="1"/>
        <v>Step 3 - Carry out a post incident investigation review</v>
      </c>
      <c r="F18" s="11"/>
      <c r="H18" s="126"/>
      <c r="I18" s="125"/>
      <c r="K18" s="12"/>
      <c r="L18" s="71" t="str">
        <f t="shared" ca="1" si="10"/>
        <v>3.3</v>
      </c>
      <c r="M18" s="71">
        <v>15</v>
      </c>
      <c r="N18" s="71"/>
      <c r="O18" s="73">
        <v>1</v>
      </c>
      <c r="P18" s="72" t="b">
        <v>0</v>
      </c>
      <c r="Q18" s="71" t="str">
        <f t="shared" si="11"/>
        <v/>
      </c>
      <c r="R18" s="71" t="str">
        <f t="shared" si="12"/>
        <v/>
      </c>
      <c r="S18" s="73"/>
      <c r="T18" s="73"/>
      <c r="Z18" s="124" t="str">
        <f t="shared" si="13"/>
        <v/>
      </c>
      <c r="AB18" s="9"/>
      <c r="AC18" s="9"/>
      <c r="AD18" s="9"/>
      <c r="AE18" s="10" t="str">
        <f t="shared" ca="1" si="2"/>
        <v>Step 3</v>
      </c>
      <c r="AF18" s="9" t="str">
        <f t="shared" ca="1" si="3"/>
        <v>Carry out a post incident investigation review</v>
      </c>
      <c r="AG18" s="9"/>
      <c r="AH18" s="9"/>
      <c r="AI18" s="9"/>
      <c r="AJ18" s="9"/>
      <c r="AK18" s="9"/>
      <c r="AL18" s="9"/>
      <c r="AM18" s="9"/>
      <c r="AN18" s="9"/>
      <c r="AO18" s="9"/>
      <c r="AP18" s="9"/>
      <c r="AQ18" s="9"/>
      <c r="AR18" s="9"/>
      <c r="AS18" s="9"/>
    </row>
    <row r="19" spans="1:45" s="8" customFormat="1" ht="50.1" customHeight="1" x14ac:dyDescent="0.2">
      <c r="A19" s="8">
        <f t="shared" ca="1" si="4"/>
        <v>3</v>
      </c>
      <c r="B19" s="8">
        <f t="shared" ca="1" si="0"/>
        <v>3</v>
      </c>
      <c r="C19" s="11">
        <f t="shared" ca="1" si="9"/>
        <v>13</v>
      </c>
      <c r="D19" s="11"/>
      <c r="E19" s="46" t="str">
        <f t="shared" ca="1" si="1"/>
        <v>Step 4 - Communicate and build on lessons learned</v>
      </c>
      <c r="F19" s="11"/>
      <c r="H19" s="126"/>
      <c r="I19" s="125"/>
      <c r="K19" s="12"/>
      <c r="L19" s="71" t="str">
        <f t="shared" ca="1" si="10"/>
        <v>3.4</v>
      </c>
      <c r="M19" s="71">
        <v>16</v>
      </c>
      <c r="N19" s="71"/>
      <c r="O19" s="73">
        <v>1</v>
      </c>
      <c r="P19" s="72" t="b">
        <v>0</v>
      </c>
      <c r="Q19" s="71" t="str">
        <f t="shared" si="11"/>
        <v/>
      </c>
      <c r="R19" s="71" t="str">
        <f t="shared" si="12"/>
        <v/>
      </c>
      <c r="S19" s="73"/>
      <c r="T19" s="73"/>
      <c r="Z19" s="124" t="str">
        <f t="shared" si="13"/>
        <v/>
      </c>
      <c r="AB19" s="9"/>
      <c r="AC19" s="9"/>
      <c r="AD19" s="9"/>
      <c r="AE19" s="10" t="str">
        <f t="shared" ca="1" si="2"/>
        <v>Step 4</v>
      </c>
      <c r="AF19" s="9" t="str">
        <f t="shared" ca="1" si="3"/>
        <v>Communicate and build on lessons learned</v>
      </c>
      <c r="AG19" s="9"/>
      <c r="AH19" s="9"/>
      <c r="AI19" s="9"/>
      <c r="AJ19" s="9"/>
      <c r="AK19" s="9"/>
      <c r="AL19" s="9"/>
      <c r="AM19" s="9"/>
      <c r="AN19" s="9"/>
      <c r="AO19" s="9"/>
      <c r="AP19" s="9"/>
      <c r="AQ19" s="9"/>
      <c r="AR19" s="9"/>
      <c r="AS19" s="9"/>
    </row>
    <row r="20" spans="1:45" s="8" customFormat="1" ht="50.1" customHeight="1" x14ac:dyDescent="0.2">
      <c r="A20" s="8">
        <f t="shared" ca="1" si="4"/>
        <v>3</v>
      </c>
      <c r="B20" s="8">
        <f t="shared" ca="1" si="0"/>
        <v>3</v>
      </c>
      <c r="C20" s="11">
        <f t="shared" ca="1" si="9"/>
        <v>14</v>
      </c>
      <c r="D20" s="11"/>
      <c r="E20" s="46" t="str">
        <f t="shared" ca="1" si="1"/>
        <v>Step 5 - Update key information, controls and processes</v>
      </c>
      <c r="F20" s="11"/>
      <c r="H20" s="126"/>
      <c r="I20" s="125"/>
      <c r="K20" s="12"/>
      <c r="L20" s="71" t="str">
        <f t="shared" ca="1" si="10"/>
        <v>3.5</v>
      </c>
      <c r="M20" s="71">
        <v>17</v>
      </c>
      <c r="N20" s="71"/>
      <c r="O20" s="73">
        <v>1</v>
      </c>
      <c r="P20" s="72" t="b">
        <v>0</v>
      </c>
      <c r="Q20" s="71" t="str">
        <f t="shared" si="11"/>
        <v/>
      </c>
      <c r="R20" s="71" t="str">
        <f t="shared" si="12"/>
        <v/>
      </c>
      <c r="S20" s="73"/>
      <c r="T20" s="73"/>
      <c r="Z20" s="124" t="str">
        <f t="shared" si="13"/>
        <v/>
      </c>
      <c r="AB20" s="9"/>
      <c r="AC20" s="9"/>
      <c r="AD20" s="9"/>
      <c r="AE20" s="10" t="str">
        <f t="shared" ca="1" si="2"/>
        <v>Step 5</v>
      </c>
      <c r="AF20" s="9" t="str">
        <f t="shared" ca="1" si="3"/>
        <v>Update key information, controls and processes</v>
      </c>
      <c r="AG20" s="9"/>
      <c r="AH20" s="9"/>
      <c r="AI20" s="9"/>
      <c r="AJ20" s="9"/>
      <c r="AK20" s="9"/>
      <c r="AL20" s="9"/>
      <c r="AM20" s="9"/>
      <c r="AN20" s="9"/>
      <c r="AO20" s="9"/>
      <c r="AP20" s="9"/>
      <c r="AQ20" s="9"/>
      <c r="AR20" s="9"/>
      <c r="AS20" s="9"/>
    </row>
    <row r="21" spans="1:45" s="8" customFormat="1" ht="50.1" customHeight="1" x14ac:dyDescent="0.2">
      <c r="A21" s="8">
        <f t="shared" ca="1" si="4"/>
        <v>3</v>
      </c>
      <c r="B21" s="8">
        <f t="shared" ca="1" si="0"/>
        <v>3</v>
      </c>
      <c r="C21" s="11">
        <f t="shared" ca="1" si="9"/>
        <v>15</v>
      </c>
      <c r="D21" s="11"/>
      <c r="E21" s="46" t="str">
        <f t="shared" ca="1" si="1"/>
        <v>Step 6 - Perform trend analysis</v>
      </c>
      <c r="F21" s="11"/>
      <c r="H21" s="126"/>
      <c r="I21" s="125"/>
      <c r="K21" s="12"/>
      <c r="L21" s="71" t="str">
        <f t="shared" ca="1" si="10"/>
        <v>3.6</v>
      </c>
      <c r="M21" s="71">
        <v>18</v>
      </c>
      <c r="N21" s="71"/>
      <c r="O21" s="73">
        <v>1</v>
      </c>
      <c r="P21" s="72" t="b">
        <v>0</v>
      </c>
      <c r="Q21" s="71" t="str">
        <f t="shared" si="11"/>
        <v/>
      </c>
      <c r="R21" s="71" t="str">
        <f t="shared" si="12"/>
        <v/>
      </c>
      <c r="S21" s="73"/>
      <c r="T21" s="73"/>
      <c r="Z21" s="124" t="str">
        <f t="shared" si="13"/>
        <v/>
      </c>
      <c r="AB21" s="9"/>
      <c r="AC21" s="9"/>
      <c r="AD21" s="9"/>
      <c r="AE21" s="10" t="str">
        <f t="shared" ca="1" si="2"/>
        <v>Step 6</v>
      </c>
      <c r="AF21" s="9" t="str">
        <f t="shared" ca="1" si="3"/>
        <v>Perform trend analysis</v>
      </c>
      <c r="AG21" s="9"/>
      <c r="AH21" s="9"/>
      <c r="AI21" s="9"/>
      <c r="AJ21" s="9"/>
      <c r="AK21" s="9"/>
      <c r="AL21" s="9"/>
      <c r="AM21" s="9"/>
      <c r="AN21" s="9"/>
      <c r="AO21" s="9"/>
      <c r="AP21" s="9"/>
      <c r="AQ21" s="9"/>
      <c r="AR21" s="9"/>
      <c r="AS21" s="9"/>
    </row>
    <row r="22" spans="1:45" s="19" customFormat="1" ht="15" x14ac:dyDescent="0.25">
      <c r="D22" s="85"/>
      <c r="E22" s="85"/>
      <c r="F22" s="85"/>
      <c r="G22" s="85"/>
      <c r="H22" s="85"/>
      <c r="I22" s="85"/>
      <c r="L22" s="81"/>
      <c r="M22" s="81"/>
      <c r="N22" s="81"/>
      <c r="O22" s="123"/>
      <c r="P22" s="123"/>
      <c r="Q22" s="81"/>
      <c r="R22" s="81"/>
      <c r="S22" s="81"/>
      <c r="T22" s="81"/>
    </row>
    <row r="23" spans="1:45" s="19" customFormat="1" ht="15" x14ac:dyDescent="0.25">
      <c r="D23" s="85"/>
      <c r="E23" s="85"/>
      <c r="F23" s="85"/>
      <c r="G23" s="85"/>
      <c r="H23" s="85"/>
      <c r="I23" s="85"/>
      <c r="L23" s="81"/>
      <c r="M23" s="81"/>
      <c r="N23" s="81"/>
      <c r="O23" s="123"/>
      <c r="P23" s="123"/>
      <c r="Q23" s="81"/>
      <c r="R23" s="81"/>
      <c r="S23" s="81"/>
      <c r="T23" s="81"/>
    </row>
    <row r="24" spans="1:45" s="19" customFormat="1" ht="15" x14ac:dyDescent="0.25">
      <c r="D24" s="85"/>
      <c r="E24" s="85"/>
      <c r="F24" s="85"/>
      <c r="G24" s="85"/>
      <c r="H24" s="85"/>
      <c r="I24" s="85"/>
      <c r="L24" s="81"/>
      <c r="M24" s="81"/>
      <c r="N24" s="81"/>
      <c r="O24" s="123"/>
      <c r="P24" s="123"/>
      <c r="Q24" s="81"/>
      <c r="R24" s="81"/>
      <c r="S24" s="81"/>
      <c r="T24" s="81"/>
    </row>
    <row r="25" spans="1:45" s="19" customFormat="1" ht="15" x14ac:dyDescent="0.25">
      <c r="D25" s="85"/>
      <c r="E25" s="85"/>
      <c r="F25" s="85"/>
      <c r="G25" s="85"/>
      <c r="H25" s="85"/>
      <c r="I25" s="85"/>
      <c r="L25" s="81"/>
      <c r="M25" s="81"/>
      <c r="N25" s="81"/>
      <c r="O25" s="123"/>
      <c r="P25" s="123"/>
      <c r="Q25" s="81"/>
      <c r="R25" s="81"/>
      <c r="S25" s="81"/>
      <c r="T25" s="81"/>
    </row>
    <row r="33" s="6" customFormat="1" x14ac:dyDescent="0.2"/>
    <row r="34" s="6" customFormat="1" x14ac:dyDescent="0.2"/>
    <row r="35" s="6" customFormat="1" x14ac:dyDescent="0.2"/>
    <row r="36" s="6" customFormat="1" x14ac:dyDescent="0.2"/>
    <row r="37" s="6" customFormat="1" x14ac:dyDescent="0.2"/>
    <row r="38" s="6" customFormat="1" x14ac:dyDescent="0.2"/>
    <row r="39" s="6" customFormat="1" x14ac:dyDescent="0.2"/>
  </sheetData>
  <sheetProtection algorithmName="SHA-512" hashValue="1U9OgoP8LQWNt7L6ZG024I56JhWWmuu1kJtudPmCBfEV7bKbAEGRcOTaojFCEWkhQUwYK/yIFF74T9kF2gIwNw==" saltValue="2K5CQXkGkzX4Y5I6CXXGfA==" spinCount="100000" sheet="1" objects="1" scenarios="1" selectLockedCells="1"/>
  <conditionalFormatting sqref="G5">
    <cfRule type="expression" dxfId="25" priority="19" stopIfTrue="1">
      <formula>$P5=9</formula>
    </cfRule>
  </conditionalFormatting>
  <conditionalFormatting sqref="G6:G9">
    <cfRule type="expression" dxfId="24" priority="18" stopIfTrue="1">
      <formula>$P6=9</formula>
    </cfRule>
  </conditionalFormatting>
  <conditionalFormatting sqref="G11:G14">
    <cfRule type="expression" dxfId="23" priority="17" stopIfTrue="1">
      <formula>$P11=9</formula>
    </cfRule>
  </conditionalFormatting>
  <conditionalFormatting sqref="G16:G21">
    <cfRule type="expression" dxfId="22" priority="16" stopIfTrue="1">
      <formula>$P16=9</formula>
    </cfRule>
  </conditionalFormatting>
  <conditionalFormatting sqref="F5">
    <cfRule type="expression" dxfId="21" priority="15" stopIfTrue="1">
      <formula>$O5=9</formula>
    </cfRule>
  </conditionalFormatting>
  <conditionalFormatting sqref="F6:F9">
    <cfRule type="expression" dxfId="20" priority="14" stopIfTrue="1">
      <formula>$O6=9</formula>
    </cfRule>
  </conditionalFormatting>
  <conditionalFormatting sqref="F11:F14">
    <cfRule type="expression" dxfId="19" priority="13" stopIfTrue="1">
      <formula>$O11=9</formula>
    </cfRule>
  </conditionalFormatting>
  <conditionalFormatting sqref="F16:F21">
    <cfRule type="expression" dxfId="18" priority="12" stopIfTrue="1">
      <formula>$O16=9</formula>
    </cfRule>
  </conditionalFormatting>
  <conditionalFormatting sqref="A5:C5">
    <cfRule type="expression" dxfId="17" priority="11" stopIfTrue="1">
      <formula>$O5=9</formula>
    </cfRule>
  </conditionalFormatting>
  <conditionalFormatting sqref="A6:B9">
    <cfRule type="expression" dxfId="16" priority="10" stopIfTrue="1">
      <formula>$O6=9</formula>
    </cfRule>
  </conditionalFormatting>
  <conditionalFormatting sqref="A11:B14">
    <cfRule type="expression" dxfId="15" priority="9" stopIfTrue="1">
      <formula>$O11=9</formula>
    </cfRule>
  </conditionalFormatting>
  <conditionalFormatting sqref="A16:B21">
    <cfRule type="expression" dxfId="14" priority="8" stopIfTrue="1">
      <formula>$O16=9</formula>
    </cfRule>
  </conditionalFormatting>
  <conditionalFormatting sqref="C6:C9">
    <cfRule type="expression" dxfId="13" priority="7" stopIfTrue="1">
      <formula>$O6=9</formula>
    </cfRule>
  </conditionalFormatting>
  <conditionalFormatting sqref="C11:C14">
    <cfRule type="expression" dxfId="12" priority="6" stopIfTrue="1">
      <formula>$O11=9</formula>
    </cfRule>
  </conditionalFormatting>
  <conditionalFormatting sqref="C16:C21">
    <cfRule type="expression" dxfId="11" priority="5" stopIfTrue="1">
      <formula>$O16=9</formula>
    </cfRule>
  </conditionalFormatting>
  <conditionalFormatting sqref="L5">
    <cfRule type="expression" dxfId="10" priority="4" stopIfTrue="1">
      <formula>$O5=9</formula>
    </cfRule>
  </conditionalFormatting>
  <conditionalFormatting sqref="L6:L9">
    <cfRule type="expression" dxfId="9" priority="3" stopIfTrue="1">
      <formula>$O6=9</formula>
    </cfRule>
  </conditionalFormatting>
  <conditionalFormatting sqref="L11:L14">
    <cfRule type="expression" dxfId="8" priority="2" stopIfTrue="1">
      <formula>$O11=9</formula>
    </cfRule>
  </conditionalFormatting>
  <conditionalFormatting sqref="L16:L21">
    <cfRule type="expression" dxfId="7" priority="1" stopIfTrue="1">
      <formula>$O16=9</formula>
    </cfRule>
  </conditionalFormatting>
  <pageMargins left="0.7" right="0.7" top="0.75" bottom="0.75" header="0.3" footer="0.3"/>
  <pageSetup paperSize="9" scale="71" fitToHeight="0" orientation="landscape" horizontalDpi="4294967293" verticalDpi="0" r:id="rId1"/>
  <rowBreaks count="1" manualBreakCount="1">
    <brk id="14" min="4" max="8" man="1"/>
  </rowBreaks>
  <drawing r:id="rId2"/>
  <legacyDrawing r:id="rId3"/>
  <mc:AlternateContent xmlns:mc="http://schemas.openxmlformats.org/markup-compatibility/2006">
    <mc:Choice Requires="x14">
      <controls>
        <mc:AlternateContent xmlns:mc="http://schemas.openxmlformats.org/markup-compatibility/2006">
          <mc:Choice Requires="x14">
            <control shapeId="37894" r:id="rId4" name="Drop Down 6">
              <controlPr locked="0" defaultSize="0" autoFill="0" autoPict="0">
                <anchor moveWithCells="1">
                  <from>
                    <xdr:col>6</xdr:col>
                    <xdr:colOff>333375</xdr:colOff>
                    <xdr:row>4</xdr:row>
                    <xdr:rowOff>209550</xdr:rowOff>
                  </from>
                  <to>
                    <xdr:col>6</xdr:col>
                    <xdr:colOff>838200</xdr:colOff>
                    <xdr:row>4</xdr:row>
                    <xdr:rowOff>428625</xdr:rowOff>
                  </to>
                </anchor>
              </controlPr>
            </control>
          </mc:Choice>
        </mc:AlternateContent>
        <mc:AlternateContent xmlns:mc="http://schemas.openxmlformats.org/markup-compatibility/2006">
          <mc:Choice Requires="x14">
            <control shapeId="37895" r:id="rId5" name="Drop Down 7">
              <controlPr locked="0" defaultSize="0" autoFill="0" autoPict="0">
                <anchor moveWithCells="1">
                  <from>
                    <xdr:col>6</xdr:col>
                    <xdr:colOff>333375</xdr:colOff>
                    <xdr:row>5</xdr:row>
                    <xdr:rowOff>209550</xdr:rowOff>
                  </from>
                  <to>
                    <xdr:col>6</xdr:col>
                    <xdr:colOff>838200</xdr:colOff>
                    <xdr:row>5</xdr:row>
                    <xdr:rowOff>428625</xdr:rowOff>
                  </to>
                </anchor>
              </controlPr>
            </control>
          </mc:Choice>
        </mc:AlternateContent>
        <mc:AlternateContent xmlns:mc="http://schemas.openxmlformats.org/markup-compatibility/2006">
          <mc:Choice Requires="x14">
            <control shapeId="37896" r:id="rId6" name="Drop Down 8">
              <controlPr locked="0" defaultSize="0" autoFill="0" autoPict="0">
                <anchor moveWithCells="1">
                  <from>
                    <xdr:col>6</xdr:col>
                    <xdr:colOff>333375</xdr:colOff>
                    <xdr:row>6</xdr:row>
                    <xdr:rowOff>209550</xdr:rowOff>
                  </from>
                  <to>
                    <xdr:col>6</xdr:col>
                    <xdr:colOff>838200</xdr:colOff>
                    <xdr:row>6</xdr:row>
                    <xdr:rowOff>428625</xdr:rowOff>
                  </to>
                </anchor>
              </controlPr>
            </control>
          </mc:Choice>
        </mc:AlternateContent>
        <mc:AlternateContent xmlns:mc="http://schemas.openxmlformats.org/markup-compatibility/2006">
          <mc:Choice Requires="x14">
            <control shapeId="37897" r:id="rId7" name="Drop Down 9">
              <controlPr locked="0" defaultSize="0" autoFill="0" autoPict="0">
                <anchor moveWithCells="1">
                  <from>
                    <xdr:col>6</xdr:col>
                    <xdr:colOff>333375</xdr:colOff>
                    <xdr:row>7</xdr:row>
                    <xdr:rowOff>209550</xdr:rowOff>
                  </from>
                  <to>
                    <xdr:col>6</xdr:col>
                    <xdr:colOff>838200</xdr:colOff>
                    <xdr:row>7</xdr:row>
                    <xdr:rowOff>428625</xdr:rowOff>
                  </to>
                </anchor>
              </controlPr>
            </control>
          </mc:Choice>
        </mc:AlternateContent>
        <mc:AlternateContent xmlns:mc="http://schemas.openxmlformats.org/markup-compatibility/2006">
          <mc:Choice Requires="x14">
            <control shapeId="37898" r:id="rId8" name="Drop Down 10">
              <controlPr locked="0" defaultSize="0" autoFill="0" autoPict="0">
                <anchor moveWithCells="1">
                  <from>
                    <xdr:col>6</xdr:col>
                    <xdr:colOff>333375</xdr:colOff>
                    <xdr:row>8</xdr:row>
                    <xdr:rowOff>209550</xdr:rowOff>
                  </from>
                  <to>
                    <xdr:col>6</xdr:col>
                    <xdr:colOff>838200</xdr:colOff>
                    <xdr:row>8</xdr:row>
                    <xdr:rowOff>428625</xdr:rowOff>
                  </to>
                </anchor>
              </controlPr>
            </control>
          </mc:Choice>
        </mc:AlternateContent>
        <mc:AlternateContent xmlns:mc="http://schemas.openxmlformats.org/markup-compatibility/2006">
          <mc:Choice Requires="x14">
            <control shapeId="37899" r:id="rId9" name="Drop Down 11">
              <controlPr locked="0" defaultSize="0" autoFill="0" autoPict="0">
                <anchor moveWithCells="1">
                  <from>
                    <xdr:col>6</xdr:col>
                    <xdr:colOff>333375</xdr:colOff>
                    <xdr:row>10</xdr:row>
                    <xdr:rowOff>209550</xdr:rowOff>
                  </from>
                  <to>
                    <xdr:col>6</xdr:col>
                    <xdr:colOff>838200</xdr:colOff>
                    <xdr:row>10</xdr:row>
                    <xdr:rowOff>428625</xdr:rowOff>
                  </to>
                </anchor>
              </controlPr>
            </control>
          </mc:Choice>
        </mc:AlternateContent>
        <mc:AlternateContent xmlns:mc="http://schemas.openxmlformats.org/markup-compatibility/2006">
          <mc:Choice Requires="x14">
            <control shapeId="37900" r:id="rId10" name="Drop Down 12">
              <controlPr locked="0" defaultSize="0" autoFill="0" autoPict="0">
                <anchor moveWithCells="1">
                  <from>
                    <xdr:col>6</xdr:col>
                    <xdr:colOff>333375</xdr:colOff>
                    <xdr:row>11</xdr:row>
                    <xdr:rowOff>209550</xdr:rowOff>
                  </from>
                  <to>
                    <xdr:col>6</xdr:col>
                    <xdr:colOff>838200</xdr:colOff>
                    <xdr:row>11</xdr:row>
                    <xdr:rowOff>428625</xdr:rowOff>
                  </to>
                </anchor>
              </controlPr>
            </control>
          </mc:Choice>
        </mc:AlternateContent>
        <mc:AlternateContent xmlns:mc="http://schemas.openxmlformats.org/markup-compatibility/2006">
          <mc:Choice Requires="x14">
            <control shapeId="37901" r:id="rId11" name="Drop Down 13">
              <controlPr locked="0" defaultSize="0" autoFill="0" autoPict="0">
                <anchor moveWithCells="1">
                  <from>
                    <xdr:col>6</xdr:col>
                    <xdr:colOff>333375</xdr:colOff>
                    <xdr:row>12</xdr:row>
                    <xdr:rowOff>209550</xdr:rowOff>
                  </from>
                  <to>
                    <xdr:col>6</xdr:col>
                    <xdr:colOff>838200</xdr:colOff>
                    <xdr:row>12</xdr:row>
                    <xdr:rowOff>428625</xdr:rowOff>
                  </to>
                </anchor>
              </controlPr>
            </control>
          </mc:Choice>
        </mc:AlternateContent>
        <mc:AlternateContent xmlns:mc="http://schemas.openxmlformats.org/markup-compatibility/2006">
          <mc:Choice Requires="x14">
            <control shapeId="37902" r:id="rId12" name="Drop Down 14">
              <controlPr locked="0" defaultSize="0" autoFill="0" autoPict="0">
                <anchor moveWithCells="1">
                  <from>
                    <xdr:col>6</xdr:col>
                    <xdr:colOff>333375</xdr:colOff>
                    <xdr:row>13</xdr:row>
                    <xdr:rowOff>209550</xdr:rowOff>
                  </from>
                  <to>
                    <xdr:col>6</xdr:col>
                    <xdr:colOff>838200</xdr:colOff>
                    <xdr:row>13</xdr:row>
                    <xdr:rowOff>428625</xdr:rowOff>
                  </to>
                </anchor>
              </controlPr>
            </control>
          </mc:Choice>
        </mc:AlternateContent>
        <mc:AlternateContent xmlns:mc="http://schemas.openxmlformats.org/markup-compatibility/2006">
          <mc:Choice Requires="x14">
            <control shapeId="37903" r:id="rId13" name="Drop Down 15">
              <controlPr locked="0" defaultSize="0" autoFill="0" autoPict="0">
                <anchor moveWithCells="1">
                  <from>
                    <xdr:col>6</xdr:col>
                    <xdr:colOff>333375</xdr:colOff>
                    <xdr:row>15</xdr:row>
                    <xdr:rowOff>209550</xdr:rowOff>
                  </from>
                  <to>
                    <xdr:col>6</xdr:col>
                    <xdr:colOff>838200</xdr:colOff>
                    <xdr:row>15</xdr:row>
                    <xdr:rowOff>428625</xdr:rowOff>
                  </to>
                </anchor>
              </controlPr>
            </control>
          </mc:Choice>
        </mc:AlternateContent>
        <mc:AlternateContent xmlns:mc="http://schemas.openxmlformats.org/markup-compatibility/2006">
          <mc:Choice Requires="x14">
            <control shapeId="37904" r:id="rId14" name="Drop Down 16">
              <controlPr locked="0" defaultSize="0" autoFill="0" autoPict="0">
                <anchor moveWithCells="1">
                  <from>
                    <xdr:col>6</xdr:col>
                    <xdr:colOff>333375</xdr:colOff>
                    <xdr:row>16</xdr:row>
                    <xdr:rowOff>209550</xdr:rowOff>
                  </from>
                  <to>
                    <xdr:col>6</xdr:col>
                    <xdr:colOff>838200</xdr:colOff>
                    <xdr:row>16</xdr:row>
                    <xdr:rowOff>428625</xdr:rowOff>
                  </to>
                </anchor>
              </controlPr>
            </control>
          </mc:Choice>
        </mc:AlternateContent>
        <mc:AlternateContent xmlns:mc="http://schemas.openxmlformats.org/markup-compatibility/2006">
          <mc:Choice Requires="x14">
            <control shapeId="37905" r:id="rId15" name="Drop Down 17">
              <controlPr locked="0" defaultSize="0" autoFill="0" autoPict="0">
                <anchor moveWithCells="1">
                  <from>
                    <xdr:col>6</xdr:col>
                    <xdr:colOff>333375</xdr:colOff>
                    <xdr:row>17</xdr:row>
                    <xdr:rowOff>209550</xdr:rowOff>
                  </from>
                  <to>
                    <xdr:col>6</xdr:col>
                    <xdr:colOff>838200</xdr:colOff>
                    <xdr:row>17</xdr:row>
                    <xdr:rowOff>428625</xdr:rowOff>
                  </to>
                </anchor>
              </controlPr>
            </control>
          </mc:Choice>
        </mc:AlternateContent>
        <mc:AlternateContent xmlns:mc="http://schemas.openxmlformats.org/markup-compatibility/2006">
          <mc:Choice Requires="x14">
            <control shapeId="37906" r:id="rId16" name="Drop Down 18">
              <controlPr locked="0" defaultSize="0" autoFill="0" autoPict="0">
                <anchor moveWithCells="1">
                  <from>
                    <xdr:col>6</xdr:col>
                    <xdr:colOff>333375</xdr:colOff>
                    <xdr:row>18</xdr:row>
                    <xdr:rowOff>209550</xdr:rowOff>
                  </from>
                  <to>
                    <xdr:col>6</xdr:col>
                    <xdr:colOff>838200</xdr:colOff>
                    <xdr:row>18</xdr:row>
                    <xdr:rowOff>428625</xdr:rowOff>
                  </to>
                </anchor>
              </controlPr>
            </control>
          </mc:Choice>
        </mc:AlternateContent>
        <mc:AlternateContent xmlns:mc="http://schemas.openxmlformats.org/markup-compatibility/2006">
          <mc:Choice Requires="x14">
            <control shapeId="37907" r:id="rId17" name="Drop Down 19">
              <controlPr locked="0" defaultSize="0" autoFill="0" autoPict="0">
                <anchor moveWithCells="1">
                  <from>
                    <xdr:col>6</xdr:col>
                    <xdr:colOff>333375</xdr:colOff>
                    <xdr:row>19</xdr:row>
                    <xdr:rowOff>209550</xdr:rowOff>
                  </from>
                  <to>
                    <xdr:col>6</xdr:col>
                    <xdr:colOff>838200</xdr:colOff>
                    <xdr:row>19</xdr:row>
                    <xdr:rowOff>428625</xdr:rowOff>
                  </to>
                </anchor>
              </controlPr>
            </control>
          </mc:Choice>
        </mc:AlternateContent>
        <mc:AlternateContent xmlns:mc="http://schemas.openxmlformats.org/markup-compatibility/2006">
          <mc:Choice Requires="x14">
            <control shapeId="37908" r:id="rId18" name="Drop Down 20">
              <controlPr locked="0" defaultSize="0" autoFill="0" autoPict="0">
                <anchor moveWithCells="1">
                  <from>
                    <xdr:col>6</xdr:col>
                    <xdr:colOff>333375</xdr:colOff>
                    <xdr:row>20</xdr:row>
                    <xdr:rowOff>209550</xdr:rowOff>
                  </from>
                  <to>
                    <xdr:col>6</xdr:col>
                    <xdr:colOff>838200</xdr:colOff>
                    <xdr:row>20</xdr:row>
                    <xdr:rowOff>428625</xdr:rowOff>
                  </to>
                </anchor>
              </controlPr>
            </control>
          </mc:Choice>
        </mc:AlternateContent>
        <mc:AlternateContent xmlns:mc="http://schemas.openxmlformats.org/markup-compatibility/2006">
          <mc:Choice Requires="x14">
            <control shapeId="37924" r:id="rId19" name="Drop Down 36">
              <controlPr locked="0" defaultSize="0" autoFill="0" autoPict="0">
                <anchor moveWithCells="1">
                  <from>
                    <xdr:col>5</xdr:col>
                    <xdr:colOff>142875</xdr:colOff>
                    <xdr:row>4</xdr:row>
                    <xdr:rowOff>209550</xdr:rowOff>
                  </from>
                  <to>
                    <xdr:col>5</xdr:col>
                    <xdr:colOff>1981200</xdr:colOff>
                    <xdr:row>4</xdr:row>
                    <xdr:rowOff>428625</xdr:rowOff>
                  </to>
                </anchor>
              </controlPr>
            </control>
          </mc:Choice>
        </mc:AlternateContent>
        <mc:AlternateContent xmlns:mc="http://schemas.openxmlformats.org/markup-compatibility/2006">
          <mc:Choice Requires="x14">
            <control shapeId="37925" r:id="rId20" name="Drop Down 37">
              <controlPr locked="0" defaultSize="0" autoFill="0" autoPict="0">
                <anchor moveWithCells="1">
                  <from>
                    <xdr:col>5</xdr:col>
                    <xdr:colOff>142875</xdr:colOff>
                    <xdr:row>5</xdr:row>
                    <xdr:rowOff>209550</xdr:rowOff>
                  </from>
                  <to>
                    <xdr:col>5</xdr:col>
                    <xdr:colOff>1981200</xdr:colOff>
                    <xdr:row>5</xdr:row>
                    <xdr:rowOff>428625</xdr:rowOff>
                  </to>
                </anchor>
              </controlPr>
            </control>
          </mc:Choice>
        </mc:AlternateContent>
        <mc:AlternateContent xmlns:mc="http://schemas.openxmlformats.org/markup-compatibility/2006">
          <mc:Choice Requires="x14">
            <control shapeId="37926" r:id="rId21" name="Drop Down 38">
              <controlPr locked="0" defaultSize="0" autoFill="0" autoPict="0">
                <anchor moveWithCells="1">
                  <from>
                    <xdr:col>5</xdr:col>
                    <xdr:colOff>142875</xdr:colOff>
                    <xdr:row>6</xdr:row>
                    <xdr:rowOff>209550</xdr:rowOff>
                  </from>
                  <to>
                    <xdr:col>5</xdr:col>
                    <xdr:colOff>1981200</xdr:colOff>
                    <xdr:row>6</xdr:row>
                    <xdr:rowOff>428625</xdr:rowOff>
                  </to>
                </anchor>
              </controlPr>
            </control>
          </mc:Choice>
        </mc:AlternateContent>
        <mc:AlternateContent xmlns:mc="http://schemas.openxmlformats.org/markup-compatibility/2006">
          <mc:Choice Requires="x14">
            <control shapeId="37927" r:id="rId22" name="Drop Down 39">
              <controlPr locked="0" defaultSize="0" autoFill="0" autoPict="0">
                <anchor moveWithCells="1">
                  <from>
                    <xdr:col>5</xdr:col>
                    <xdr:colOff>142875</xdr:colOff>
                    <xdr:row>7</xdr:row>
                    <xdr:rowOff>209550</xdr:rowOff>
                  </from>
                  <to>
                    <xdr:col>5</xdr:col>
                    <xdr:colOff>1981200</xdr:colOff>
                    <xdr:row>7</xdr:row>
                    <xdr:rowOff>428625</xdr:rowOff>
                  </to>
                </anchor>
              </controlPr>
            </control>
          </mc:Choice>
        </mc:AlternateContent>
        <mc:AlternateContent xmlns:mc="http://schemas.openxmlformats.org/markup-compatibility/2006">
          <mc:Choice Requires="x14">
            <control shapeId="37928" r:id="rId23" name="Drop Down 40">
              <controlPr locked="0" defaultSize="0" autoFill="0" autoPict="0">
                <anchor moveWithCells="1">
                  <from>
                    <xdr:col>5</xdr:col>
                    <xdr:colOff>142875</xdr:colOff>
                    <xdr:row>8</xdr:row>
                    <xdr:rowOff>209550</xdr:rowOff>
                  </from>
                  <to>
                    <xdr:col>5</xdr:col>
                    <xdr:colOff>1981200</xdr:colOff>
                    <xdr:row>8</xdr:row>
                    <xdr:rowOff>428625</xdr:rowOff>
                  </to>
                </anchor>
              </controlPr>
            </control>
          </mc:Choice>
        </mc:AlternateContent>
        <mc:AlternateContent xmlns:mc="http://schemas.openxmlformats.org/markup-compatibility/2006">
          <mc:Choice Requires="x14">
            <control shapeId="37929" r:id="rId24" name="Drop Down 41">
              <controlPr locked="0" defaultSize="0" autoFill="0" autoPict="0">
                <anchor moveWithCells="1">
                  <from>
                    <xdr:col>5</xdr:col>
                    <xdr:colOff>142875</xdr:colOff>
                    <xdr:row>10</xdr:row>
                    <xdr:rowOff>209550</xdr:rowOff>
                  </from>
                  <to>
                    <xdr:col>5</xdr:col>
                    <xdr:colOff>1981200</xdr:colOff>
                    <xdr:row>10</xdr:row>
                    <xdr:rowOff>428625</xdr:rowOff>
                  </to>
                </anchor>
              </controlPr>
            </control>
          </mc:Choice>
        </mc:AlternateContent>
        <mc:AlternateContent xmlns:mc="http://schemas.openxmlformats.org/markup-compatibility/2006">
          <mc:Choice Requires="x14">
            <control shapeId="37930" r:id="rId25" name="Drop Down 42">
              <controlPr locked="0" defaultSize="0" autoFill="0" autoPict="0">
                <anchor moveWithCells="1">
                  <from>
                    <xdr:col>5</xdr:col>
                    <xdr:colOff>142875</xdr:colOff>
                    <xdr:row>11</xdr:row>
                    <xdr:rowOff>209550</xdr:rowOff>
                  </from>
                  <to>
                    <xdr:col>5</xdr:col>
                    <xdr:colOff>1981200</xdr:colOff>
                    <xdr:row>11</xdr:row>
                    <xdr:rowOff>428625</xdr:rowOff>
                  </to>
                </anchor>
              </controlPr>
            </control>
          </mc:Choice>
        </mc:AlternateContent>
        <mc:AlternateContent xmlns:mc="http://schemas.openxmlformats.org/markup-compatibility/2006">
          <mc:Choice Requires="x14">
            <control shapeId="37931" r:id="rId26" name="Drop Down 43">
              <controlPr locked="0" defaultSize="0" autoFill="0" autoPict="0">
                <anchor moveWithCells="1">
                  <from>
                    <xdr:col>5</xdr:col>
                    <xdr:colOff>142875</xdr:colOff>
                    <xdr:row>12</xdr:row>
                    <xdr:rowOff>209550</xdr:rowOff>
                  </from>
                  <to>
                    <xdr:col>5</xdr:col>
                    <xdr:colOff>1981200</xdr:colOff>
                    <xdr:row>12</xdr:row>
                    <xdr:rowOff>428625</xdr:rowOff>
                  </to>
                </anchor>
              </controlPr>
            </control>
          </mc:Choice>
        </mc:AlternateContent>
        <mc:AlternateContent xmlns:mc="http://schemas.openxmlformats.org/markup-compatibility/2006">
          <mc:Choice Requires="x14">
            <control shapeId="37932" r:id="rId27" name="Drop Down 44">
              <controlPr locked="0" defaultSize="0" autoFill="0" autoPict="0">
                <anchor moveWithCells="1">
                  <from>
                    <xdr:col>5</xdr:col>
                    <xdr:colOff>142875</xdr:colOff>
                    <xdr:row>13</xdr:row>
                    <xdr:rowOff>209550</xdr:rowOff>
                  </from>
                  <to>
                    <xdr:col>5</xdr:col>
                    <xdr:colOff>1981200</xdr:colOff>
                    <xdr:row>13</xdr:row>
                    <xdr:rowOff>428625</xdr:rowOff>
                  </to>
                </anchor>
              </controlPr>
            </control>
          </mc:Choice>
        </mc:AlternateContent>
        <mc:AlternateContent xmlns:mc="http://schemas.openxmlformats.org/markup-compatibility/2006">
          <mc:Choice Requires="x14">
            <control shapeId="37933" r:id="rId28" name="Drop Down 45">
              <controlPr locked="0" defaultSize="0" autoFill="0" autoPict="0">
                <anchor moveWithCells="1">
                  <from>
                    <xdr:col>5</xdr:col>
                    <xdr:colOff>142875</xdr:colOff>
                    <xdr:row>15</xdr:row>
                    <xdr:rowOff>209550</xdr:rowOff>
                  </from>
                  <to>
                    <xdr:col>5</xdr:col>
                    <xdr:colOff>1981200</xdr:colOff>
                    <xdr:row>15</xdr:row>
                    <xdr:rowOff>428625</xdr:rowOff>
                  </to>
                </anchor>
              </controlPr>
            </control>
          </mc:Choice>
        </mc:AlternateContent>
        <mc:AlternateContent xmlns:mc="http://schemas.openxmlformats.org/markup-compatibility/2006">
          <mc:Choice Requires="x14">
            <control shapeId="37934" r:id="rId29" name="Drop Down 46">
              <controlPr locked="0" defaultSize="0" autoFill="0" autoPict="0">
                <anchor moveWithCells="1">
                  <from>
                    <xdr:col>5</xdr:col>
                    <xdr:colOff>142875</xdr:colOff>
                    <xdr:row>16</xdr:row>
                    <xdr:rowOff>209550</xdr:rowOff>
                  </from>
                  <to>
                    <xdr:col>5</xdr:col>
                    <xdr:colOff>1981200</xdr:colOff>
                    <xdr:row>16</xdr:row>
                    <xdr:rowOff>428625</xdr:rowOff>
                  </to>
                </anchor>
              </controlPr>
            </control>
          </mc:Choice>
        </mc:AlternateContent>
        <mc:AlternateContent xmlns:mc="http://schemas.openxmlformats.org/markup-compatibility/2006">
          <mc:Choice Requires="x14">
            <control shapeId="37935" r:id="rId30" name="Drop Down 47">
              <controlPr locked="0" defaultSize="0" autoFill="0" autoPict="0">
                <anchor moveWithCells="1">
                  <from>
                    <xdr:col>5</xdr:col>
                    <xdr:colOff>142875</xdr:colOff>
                    <xdr:row>17</xdr:row>
                    <xdr:rowOff>209550</xdr:rowOff>
                  </from>
                  <to>
                    <xdr:col>5</xdr:col>
                    <xdr:colOff>1981200</xdr:colOff>
                    <xdr:row>17</xdr:row>
                    <xdr:rowOff>428625</xdr:rowOff>
                  </to>
                </anchor>
              </controlPr>
            </control>
          </mc:Choice>
        </mc:AlternateContent>
        <mc:AlternateContent xmlns:mc="http://schemas.openxmlformats.org/markup-compatibility/2006">
          <mc:Choice Requires="x14">
            <control shapeId="37936" r:id="rId31" name="Drop Down 48">
              <controlPr locked="0" defaultSize="0" autoFill="0" autoPict="0">
                <anchor moveWithCells="1">
                  <from>
                    <xdr:col>5</xdr:col>
                    <xdr:colOff>142875</xdr:colOff>
                    <xdr:row>18</xdr:row>
                    <xdr:rowOff>209550</xdr:rowOff>
                  </from>
                  <to>
                    <xdr:col>5</xdr:col>
                    <xdr:colOff>1981200</xdr:colOff>
                    <xdr:row>18</xdr:row>
                    <xdr:rowOff>428625</xdr:rowOff>
                  </to>
                </anchor>
              </controlPr>
            </control>
          </mc:Choice>
        </mc:AlternateContent>
        <mc:AlternateContent xmlns:mc="http://schemas.openxmlformats.org/markup-compatibility/2006">
          <mc:Choice Requires="x14">
            <control shapeId="37937" r:id="rId32" name="Drop Down 49">
              <controlPr locked="0" defaultSize="0" autoFill="0" autoPict="0">
                <anchor moveWithCells="1">
                  <from>
                    <xdr:col>5</xdr:col>
                    <xdr:colOff>142875</xdr:colOff>
                    <xdr:row>19</xdr:row>
                    <xdr:rowOff>209550</xdr:rowOff>
                  </from>
                  <to>
                    <xdr:col>5</xdr:col>
                    <xdr:colOff>1981200</xdr:colOff>
                    <xdr:row>19</xdr:row>
                    <xdr:rowOff>428625</xdr:rowOff>
                  </to>
                </anchor>
              </controlPr>
            </control>
          </mc:Choice>
        </mc:AlternateContent>
        <mc:AlternateContent xmlns:mc="http://schemas.openxmlformats.org/markup-compatibility/2006">
          <mc:Choice Requires="x14">
            <control shapeId="37938" r:id="rId33" name="Drop Down 50">
              <controlPr locked="0" defaultSize="0" autoFill="0" autoPict="0">
                <anchor moveWithCells="1">
                  <from>
                    <xdr:col>5</xdr:col>
                    <xdr:colOff>142875</xdr:colOff>
                    <xdr:row>20</xdr:row>
                    <xdr:rowOff>209550</xdr:rowOff>
                  </from>
                  <to>
                    <xdr:col>5</xdr:col>
                    <xdr:colOff>1981200</xdr:colOff>
                    <xdr:row>20</xdr:row>
                    <xdr:rowOff>428625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rgb="FF7030A0"/>
    <pageSetUpPr autoPageBreaks="0" fitToPage="1"/>
  </sheetPr>
  <dimension ref="A1:AT39"/>
  <sheetViews>
    <sheetView showGridLines="0" showRowColHeaders="0" topLeftCell="D1" zoomScaleNormal="100" zoomScaleSheetLayoutView="25" workbookViewId="0">
      <pane ySplit="3" topLeftCell="A4" activePane="bottomLeft" state="frozen"/>
      <selection activeCell="K1" sqref="K1"/>
      <selection pane="bottomLeft" activeCell="I5" sqref="I5"/>
    </sheetView>
  </sheetViews>
  <sheetFormatPr defaultRowHeight="12.75" x14ac:dyDescent="0.2"/>
  <cols>
    <col min="1" max="1" width="10.28515625" style="6" hidden="1" customWidth="1"/>
    <col min="2" max="2" width="7.5703125" style="4" hidden="1" customWidth="1"/>
    <col min="3" max="3" width="6.28515625" style="4" hidden="1" customWidth="1"/>
    <col min="4" max="4" width="6.28515625" style="6" customWidth="1"/>
    <col min="5" max="5" width="57.5703125" style="6" customWidth="1"/>
    <col min="6" max="6" width="33" style="6" customWidth="1"/>
    <col min="7" max="7" width="22.7109375" style="6" customWidth="1"/>
    <col min="8" max="8" width="31.7109375" style="6" customWidth="1"/>
    <col min="9" max="9" width="43.28515625" style="6" customWidth="1"/>
    <col min="10" max="10" width="15.28515625" style="6" hidden="1" customWidth="1"/>
    <col min="11" max="11" width="27.140625" style="6" hidden="1" customWidth="1"/>
    <col min="12" max="13" width="27.140625" style="82" hidden="1" customWidth="1"/>
    <col min="14" max="18" width="9.140625" style="82" hidden="1" customWidth="1"/>
    <col min="19" max="20" width="9.140625" style="131" hidden="1" customWidth="1"/>
    <col min="21" max="32" width="9.140625" style="6" hidden="1" customWidth="1"/>
    <col min="33" max="33" width="10.28515625" style="6" hidden="1" customWidth="1"/>
    <col min="34" max="34" width="9.140625" style="6" hidden="1" customWidth="1"/>
    <col min="35" max="35" width="9.140625" style="6" customWidth="1"/>
    <col min="36" max="16384" width="9.140625" style="6"/>
  </cols>
  <sheetData>
    <row r="1" spans="1:46" s="38" customFormat="1" ht="89.25" customHeight="1" x14ac:dyDescent="0.2">
      <c r="E1" s="105" t="s">
        <v>216</v>
      </c>
      <c r="F1" s="39"/>
      <c r="L1" s="62"/>
      <c r="M1" s="62"/>
      <c r="N1" s="62"/>
      <c r="O1" s="62"/>
      <c r="P1" s="62"/>
      <c r="Q1" s="63">
        <f>IFERROR(AVERAGE(Q4:Q21),0)</f>
        <v>0</v>
      </c>
      <c r="R1" s="62"/>
      <c r="S1" s="127"/>
      <c r="T1" s="127"/>
    </row>
    <row r="2" spans="1:46" s="1" customFormat="1" ht="22.5" hidden="1" customHeight="1" x14ac:dyDescent="0.2">
      <c r="E2" s="2" t="str">
        <f ca="1">$B3&amp;" questions answered out of "&amp;_xlfn.SINGLE(QCountSelected)</f>
        <v>0 questions answered out of 15</v>
      </c>
      <c r="F2" s="3" t="str">
        <f ca="1">"("&amp;_xlfn.SINGLE(QCountSelected)&amp;" questions selected out of a possible "&amp;_xlfn.SINGLE(QCount)&amp;")"</f>
        <v>(15 questions selected out of a possible 15)</v>
      </c>
      <c r="I2" s="4"/>
      <c r="J2" s="1" t="s">
        <v>0</v>
      </c>
      <c r="K2" s="5" t="s">
        <v>1</v>
      </c>
      <c r="L2" s="64" t="s">
        <v>2</v>
      </c>
      <c r="M2" s="65"/>
      <c r="N2" s="65"/>
      <c r="O2" s="65"/>
      <c r="P2" s="65"/>
      <c r="Q2" s="65"/>
      <c r="R2" s="65"/>
      <c r="S2" s="128"/>
      <c r="T2" s="128"/>
      <c r="AB2" s="6"/>
      <c r="AC2" s="4"/>
      <c r="AD2" s="4"/>
      <c r="AH2" s="4"/>
      <c r="AI2" s="4"/>
      <c r="AJ2" s="4"/>
      <c r="AK2" s="4"/>
      <c r="AL2" s="4"/>
      <c r="AM2" s="4"/>
      <c r="AN2" s="4"/>
      <c r="AO2" s="4"/>
      <c r="AP2" s="4"/>
      <c r="AQ2" s="4"/>
      <c r="AR2" s="4"/>
      <c r="AS2" s="4"/>
      <c r="AT2" s="4"/>
    </row>
    <row r="3" spans="1:46" s="40" customFormat="1" ht="24" customHeight="1" x14ac:dyDescent="0.25">
      <c r="B3" s="40">
        <f>COUNTIF(P:P,"&gt;1")-COUNTIF(P:P,"&gt;8")</f>
        <v>0</v>
      </c>
      <c r="E3" s="41" t="s">
        <v>16</v>
      </c>
      <c r="F3" s="44" t="s">
        <v>17</v>
      </c>
      <c r="G3" s="44" t="s">
        <v>18</v>
      </c>
      <c r="H3" s="44" t="s">
        <v>54</v>
      </c>
      <c r="I3" s="44" t="s">
        <v>3</v>
      </c>
      <c r="J3" s="7">
        <f>SUM($Q4:$Q1048576)</f>
        <v>0</v>
      </c>
      <c r="K3" s="42">
        <f ca="1">MAX($C4:$C199)</f>
        <v>15</v>
      </c>
      <c r="L3" s="66">
        <f ca="1">_xlfn.SINGLE(QCount)-COUNTIF($P:$P,9)</f>
        <v>15</v>
      </c>
      <c r="M3" s="67"/>
      <c r="N3" s="67"/>
      <c r="O3" s="67"/>
      <c r="P3" s="67"/>
      <c r="Q3" s="67"/>
      <c r="R3" s="67"/>
      <c r="S3" s="129"/>
      <c r="T3" s="129"/>
      <c r="AB3" s="43"/>
      <c r="AC3" s="43"/>
      <c r="AD3" s="43"/>
      <c r="AH3" s="43"/>
      <c r="AI3" s="43"/>
      <c r="AJ3" s="43"/>
      <c r="AK3" s="43"/>
      <c r="AL3" s="43"/>
      <c r="AM3" s="43"/>
      <c r="AN3" s="43"/>
      <c r="AO3" s="43"/>
      <c r="AP3" s="43"/>
      <c r="AQ3" s="43"/>
      <c r="AR3" s="43"/>
      <c r="AS3" s="43"/>
      <c r="AT3" s="43"/>
    </row>
    <row r="4" spans="1:46" s="30" customFormat="1" ht="21" customHeight="1" x14ac:dyDescent="0.3">
      <c r="A4" s="30">
        <v>1</v>
      </c>
      <c r="B4" s="31" t="str">
        <f t="shared" ref="B4:B21" si="0">IF(ISBLANK(C4),"",A4)</f>
        <v/>
      </c>
      <c r="C4" s="31"/>
      <c r="D4" s="31"/>
      <c r="E4" s="37" t="str">
        <f ca="1">AE4&amp;" - "&amp;AF4</f>
        <v>Phase 1 - Prepare</v>
      </c>
      <c r="F4" s="32"/>
      <c r="G4" s="32"/>
      <c r="H4" s="32"/>
      <c r="I4" s="32"/>
      <c r="J4" s="33"/>
      <c r="K4" s="34" t="s">
        <v>4</v>
      </c>
      <c r="L4" s="68" t="str">
        <f t="shared" ref="L4:L21" si="1">IF(C4="","",MOD(C4,2))</f>
        <v/>
      </c>
      <c r="M4" s="61">
        <v>1</v>
      </c>
      <c r="N4" s="61"/>
      <c r="O4" s="61"/>
      <c r="P4" s="69"/>
      <c r="Q4" s="61" t="str">
        <f t="shared" ref="Q4:Q21" si="2">IF(P4="","",HLOOKUP(P4,target_scores,3))</f>
        <v/>
      </c>
      <c r="R4" s="61"/>
      <c r="S4" s="69"/>
      <c r="T4" s="69" t="str">
        <f t="shared" ref="T4:T21" si="3">IF(S4="","",HLOOKUP(S4,weighting_stuff,3))</f>
        <v/>
      </c>
      <c r="AB4" s="35"/>
      <c r="AC4" s="35"/>
      <c r="AD4" s="35"/>
      <c r="AE4" s="36" t="str">
        <f t="shared" ref="AE4:AE21" ca="1" si="4">VLOOKUP($M4,MMAT_Ref,7,FALSE)</f>
        <v>Phase 1</v>
      </c>
      <c r="AF4" s="35" t="str">
        <f t="shared" ref="AF4:AF21" ca="1" si="5">VLOOKUP($M4,MMAT_Ref,8,FALSE)</f>
        <v>Prepare</v>
      </c>
      <c r="AG4" s="35" t="str">
        <f t="shared" ref="AG4:AG21" si="6">IF(OR(ISBLANK(Q4),Q4="Null"),"",Q4)</f>
        <v/>
      </c>
      <c r="AH4" s="35"/>
      <c r="AI4" s="35"/>
      <c r="AJ4" s="35"/>
      <c r="AK4" s="35"/>
      <c r="AL4" s="35"/>
      <c r="AM4" s="35"/>
      <c r="AN4" s="35"/>
      <c r="AO4" s="35"/>
      <c r="AP4" s="35"/>
      <c r="AQ4" s="35"/>
      <c r="AR4" s="35"/>
      <c r="AS4" s="35"/>
    </row>
    <row r="5" spans="1:46" s="8" customFormat="1" ht="34.5" customHeight="1" x14ac:dyDescent="0.2">
      <c r="A5" s="8">
        <f t="shared" ref="A5:A21" ca="1" si="7">IF(ISBLANK(C5),A4+1,A4)</f>
        <v>1</v>
      </c>
      <c r="B5" s="8">
        <f t="shared" ca="1" si="0"/>
        <v>1</v>
      </c>
      <c r="C5" s="11">
        <f ca="1">VLOOKUP(M5,MMAT_Ref,5,FALSE)</f>
        <v>1</v>
      </c>
      <c r="D5" s="11"/>
      <c r="E5" s="121" t="str">
        <f t="shared" ref="E5:E21" ca="1" si="8">AE5&amp;" - "&amp;AF5</f>
        <v>Step 1 - Conduct a criticality assessment for your organisation</v>
      </c>
      <c r="F5" s="11"/>
      <c r="G5" s="147">
        <f>R5</f>
        <v>1</v>
      </c>
      <c r="H5" s="146" t="str">
        <f ca="1">VLOOKUP(M5,Configuration_Ref_2,14,FALSE)</f>
        <v/>
      </c>
      <c r="I5" s="120"/>
      <c r="K5" s="12">
        <f>B3</f>
        <v>0</v>
      </c>
      <c r="L5" s="70">
        <f t="shared" ca="1" si="1"/>
        <v>1</v>
      </c>
      <c r="M5" s="71">
        <v>2</v>
      </c>
      <c r="N5" s="71" t="str">
        <f ca="1">B5&amp;"."&amp;VLOOKUP(M5,MMAT_Ref,4,FALSE)</f>
        <v>1.1</v>
      </c>
      <c r="O5" s="71"/>
      <c r="P5" s="72">
        <v>1</v>
      </c>
      <c r="Q5" s="71" t="str">
        <f t="shared" si="2"/>
        <v/>
      </c>
      <c r="R5" s="73">
        <v>1</v>
      </c>
      <c r="S5" s="73">
        <f>R5</f>
        <v>1</v>
      </c>
      <c r="T5" s="73">
        <f t="shared" si="3"/>
        <v>1</v>
      </c>
      <c r="AB5" s="9"/>
      <c r="AC5" s="9"/>
      <c r="AD5" s="9"/>
      <c r="AE5" s="10" t="str">
        <f t="shared" ca="1" si="4"/>
        <v>Step 1</v>
      </c>
      <c r="AF5" s="9" t="str">
        <f t="shared" ca="1" si="5"/>
        <v>Conduct a criticality assessment for your organisation</v>
      </c>
      <c r="AG5" s="9" t="str">
        <f t="shared" si="6"/>
        <v/>
      </c>
      <c r="AH5" s="9"/>
      <c r="AI5" s="9"/>
      <c r="AJ5" s="9"/>
      <c r="AK5" s="9"/>
      <c r="AL5" s="9"/>
      <c r="AM5" s="9"/>
      <c r="AN5" s="9"/>
      <c r="AO5" s="9"/>
      <c r="AP5" s="9"/>
      <c r="AQ5" s="9"/>
      <c r="AR5" s="9"/>
      <c r="AS5" s="9"/>
    </row>
    <row r="6" spans="1:46" s="8" customFormat="1" ht="34.5" customHeight="1" x14ac:dyDescent="0.2">
      <c r="A6" s="8">
        <f t="shared" ca="1" si="7"/>
        <v>1</v>
      </c>
      <c r="B6" s="8">
        <f t="shared" ca="1" si="0"/>
        <v>1</v>
      </c>
      <c r="C6" s="11">
        <f ca="1">VLOOKUP(M6,MMAT_Ref,5,FALSE)</f>
        <v>2</v>
      </c>
      <c r="D6" s="11"/>
      <c r="E6" s="121" t="str">
        <f t="shared" ca="1" si="8"/>
        <v>Step 2 - Carry out a cyber security threat analysis, supported by realistic scenarios and rehearsals</v>
      </c>
      <c r="F6" s="11"/>
      <c r="G6" s="147">
        <f t="shared" ref="G6:G9" si="9">R6</f>
        <v>1</v>
      </c>
      <c r="H6" s="146" t="str">
        <f ca="1">VLOOKUP(M6,Configuration_Ref_2,14,FALSE)</f>
        <v/>
      </c>
      <c r="I6" s="120"/>
      <c r="K6" s="12"/>
      <c r="L6" s="70">
        <f t="shared" ca="1" si="1"/>
        <v>0</v>
      </c>
      <c r="M6" s="71">
        <v>3</v>
      </c>
      <c r="N6" s="71" t="str">
        <f ca="1">B6&amp;"."&amp;VLOOKUP(M6,MMAT_Ref,4,FALSE)</f>
        <v>1.2</v>
      </c>
      <c r="O6" s="71"/>
      <c r="P6" s="72">
        <v>1</v>
      </c>
      <c r="Q6" s="71" t="str">
        <f t="shared" si="2"/>
        <v/>
      </c>
      <c r="R6" s="73">
        <v>1</v>
      </c>
      <c r="S6" s="73">
        <f>R6</f>
        <v>1</v>
      </c>
      <c r="T6" s="73">
        <f t="shared" si="3"/>
        <v>1</v>
      </c>
      <c r="AB6" s="9"/>
      <c r="AC6" s="9"/>
      <c r="AD6" s="9"/>
      <c r="AE6" s="10" t="str">
        <f t="shared" ca="1" si="4"/>
        <v>Step 2</v>
      </c>
      <c r="AF6" s="9" t="str">
        <f t="shared" ca="1" si="5"/>
        <v>Carry out a cyber security threat analysis, supported by realistic scenarios and rehearsals</v>
      </c>
      <c r="AG6" s="9" t="str">
        <f t="shared" si="6"/>
        <v/>
      </c>
      <c r="AH6" s="9"/>
      <c r="AI6" s="9"/>
      <c r="AJ6" s="9"/>
      <c r="AK6" s="9"/>
      <c r="AL6" s="9"/>
      <c r="AM6" s="9"/>
      <c r="AN6" s="9"/>
      <c r="AO6" s="9"/>
      <c r="AP6" s="9"/>
      <c r="AQ6" s="9"/>
      <c r="AR6" s="9"/>
      <c r="AS6" s="9"/>
    </row>
    <row r="7" spans="1:46" s="8" customFormat="1" ht="34.5" customHeight="1" x14ac:dyDescent="0.2">
      <c r="A7" s="8">
        <f t="shared" ca="1" si="7"/>
        <v>1</v>
      </c>
      <c r="B7" s="8">
        <f t="shared" ca="1" si="0"/>
        <v>1</v>
      </c>
      <c r="C7" s="11">
        <f ca="1">VLOOKUP(M7,MMAT_Ref,5,FALSE)</f>
        <v>3</v>
      </c>
      <c r="D7" s="11"/>
      <c r="E7" s="121" t="str">
        <f t="shared" ca="1" si="8"/>
        <v>Step 3 - Consider the implications of people, process and technology</v>
      </c>
      <c r="F7" s="11"/>
      <c r="G7" s="147">
        <f t="shared" si="9"/>
        <v>1</v>
      </c>
      <c r="H7" s="146" t="str">
        <f ca="1">VLOOKUP(M7,Configuration_Ref_2,14,FALSE)</f>
        <v/>
      </c>
      <c r="I7" s="120"/>
      <c r="K7" s="12"/>
      <c r="L7" s="70">
        <f t="shared" ca="1" si="1"/>
        <v>1</v>
      </c>
      <c r="M7" s="71">
        <v>4</v>
      </c>
      <c r="N7" s="71" t="str">
        <f ca="1">B7&amp;"."&amp;VLOOKUP(M7,MMAT_Ref,4,FALSE)</f>
        <v>1.3</v>
      </c>
      <c r="O7" s="71"/>
      <c r="P7" s="72">
        <v>1</v>
      </c>
      <c r="Q7" s="71" t="str">
        <f t="shared" si="2"/>
        <v/>
      </c>
      <c r="R7" s="73">
        <v>1</v>
      </c>
      <c r="S7" s="73">
        <f>R7</f>
        <v>1</v>
      </c>
      <c r="T7" s="73">
        <f t="shared" si="3"/>
        <v>1</v>
      </c>
      <c r="AB7" s="9"/>
      <c r="AC7" s="9"/>
      <c r="AD7" s="9"/>
      <c r="AE7" s="10" t="str">
        <f t="shared" ca="1" si="4"/>
        <v>Step 3</v>
      </c>
      <c r="AF7" s="9" t="str">
        <f t="shared" ca="1" si="5"/>
        <v>Consider the implications of people, process and technology</v>
      </c>
      <c r="AG7" s="9" t="str">
        <f t="shared" si="6"/>
        <v/>
      </c>
      <c r="AH7" s="9"/>
      <c r="AI7" s="9"/>
      <c r="AJ7" s="9"/>
      <c r="AK7" s="9"/>
      <c r="AL7" s="9"/>
      <c r="AM7" s="9"/>
      <c r="AN7" s="9"/>
      <c r="AO7" s="9"/>
      <c r="AP7" s="9"/>
      <c r="AQ7" s="9"/>
      <c r="AR7" s="9"/>
      <c r="AS7" s="9"/>
    </row>
    <row r="8" spans="1:46" s="8" customFormat="1" ht="34.5" customHeight="1" x14ac:dyDescent="0.2">
      <c r="A8" s="8">
        <f t="shared" ca="1" si="7"/>
        <v>1</v>
      </c>
      <c r="B8" s="8">
        <f t="shared" ca="1" si="0"/>
        <v>1</v>
      </c>
      <c r="C8" s="11">
        <f ca="1">VLOOKUP(M8,MMAT_Ref,5,FALSE)</f>
        <v>4</v>
      </c>
      <c r="D8" s="11"/>
      <c r="E8" s="121" t="str">
        <f t="shared" ca="1" si="8"/>
        <v>Step 4 - Create an appropriate control environment</v>
      </c>
      <c r="F8" s="11"/>
      <c r="G8" s="147">
        <f t="shared" si="9"/>
        <v>1</v>
      </c>
      <c r="H8" s="146" t="str">
        <f ca="1">VLOOKUP(M8,Configuration_Ref_2,14,FALSE)</f>
        <v/>
      </c>
      <c r="I8" s="120"/>
      <c r="K8" s="12"/>
      <c r="L8" s="70">
        <f t="shared" ca="1" si="1"/>
        <v>0</v>
      </c>
      <c r="M8" s="71">
        <v>5</v>
      </c>
      <c r="N8" s="71" t="str">
        <f ca="1">B8&amp;"."&amp;VLOOKUP(M8,MMAT_Ref,4,FALSE)</f>
        <v>1.4</v>
      </c>
      <c r="O8" s="71"/>
      <c r="P8" s="72">
        <v>1</v>
      </c>
      <c r="Q8" s="71" t="str">
        <f t="shared" si="2"/>
        <v/>
      </c>
      <c r="R8" s="73">
        <v>1</v>
      </c>
      <c r="S8" s="73">
        <f>R8</f>
        <v>1</v>
      </c>
      <c r="T8" s="73">
        <f t="shared" si="3"/>
        <v>1</v>
      </c>
      <c r="AB8" s="9"/>
      <c r="AC8" s="9"/>
      <c r="AD8" s="9"/>
      <c r="AE8" s="10" t="str">
        <f t="shared" ca="1" si="4"/>
        <v>Step 4</v>
      </c>
      <c r="AF8" s="9" t="str">
        <f t="shared" ca="1" si="5"/>
        <v>Create an appropriate control environment</v>
      </c>
      <c r="AG8" s="9" t="str">
        <f t="shared" si="6"/>
        <v/>
      </c>
      <c r="AH8" s="9"/>
      <c r="AI8" s="9"/>
      <c r="AJ8" s="9"/>
      <c r="AK8" s="9"/>
      <c r="AL8" s="9"/>
      <c r="AM8" s="9"/>
      <c r="AN8" s="9"/>
      <c r="AO8" s="9"/>
      <c r="AP8" s="9"/>
      <c r="AQ8" s="9"/>
      <c r="AR8" s="9"/>
      <c r="AS8" s="9"/>
    </row>
    <row r="9" spans="1:46" s="8" customFormat="1" ht="34.5" customHeight="1" x14ac:dyDescent="0.2">
      <c r="A9" s="8">
        <f t="shared" ca="1" si="7"/>
        <v>1</v>
      </c>
      <c r="B9" s="8">
        <f t="shared" ca="1" si="0"/>
        <v>1</v>
      </c>
      <c r="C9" s="11">
        <f ca="1">VLOOKUP(M9,MMAT_Ref,5,FALSE)</f>
        <v>5</v>
      </c>
      <c r="D9" s="11"/>
      <c r="E9" s="121" t="str">
        <f t="shared" ca="1" si="8"/>
        <v>Step 5 - Review your state of readiness in cyber security response</v>
      </c>
      <c r="F9" s="11"/>
      <c r="G9" s="147">
        <f t="shared" si="9"/>
        <v>1</v>
      </c>
      <c r="H9" s="146" t="str">
        <f ca="1">VLOOKUP(M9,Configuration_Ref_2,14,FALSE)</f>
        <v/>
      </c>
      <c r="I9" s="120"/>
      <c r="K9" s="12"/>
      <c r="L9" s="70">
        <f t="shared" ca="1" si="1"/>
        <v>1</v>
      </c>
      <c r="M9" s="71">
        <v>6</v>
      </c>
      <c r="N9" s="71" t="str">
        <f ca="1">B9&amp;"."&amp;VLOOKUP(M9,MMAT_Ref,4,FALSE)</f>
        <v>1.5</v>
      </c>
      <c r="O9" s="71"/>
      <c r="P9" s="72">
        <v>1</v>
      </c>
      <c r="Q9" s="71" t="str">
        <f t="shared" si="2"/>
        <v/>
      </c>
      <c r="R9" s="73">
        <v>1</v>
      </c>
      <c r="S9" s="73">
        <f>R9</f>
        <v>1</v>
      </c>
      <c r="T9" s="73">
        <f t="shared" si="3"/>
        <v>1</v>
      </c>
      <c r="AB9" s="9"/>
      <c r="AC9" s="9"/>
      <c r="AD9" s="9"/>
      <c r="AE9" s="10" t="str">
        <f t="shared" ca="1" si="4"/>
        <v>Step 5</v>
      </c>
      <c r="AF9" s="9" t="str">
        <f t="shared" ca="1" si="5"/>
        <v>Review your state of readiness in cyber security response</v>
      </c>
      <c r="AG9" s="9" t="str">
        <f t="shared" si="6"/>
        <v/>
      </c>
      <c r="AH9" s="9"/>
      <c r="AI9" s="9"/>
      <c r="AJ9" s="9"/>
      <c r="AK9" s="9"/>
      <c r="AL9" s="9"/>
      <c r="AM9" s="9"/>
      <c r="AN9" s="9"/>
      <c r="AO9" s="9"/>
      <c r="AP9" s="9"/>
      <c r="AQ9" s="9"/>
      <c r="AR9" s="9"/>
      <c r="AS9" s="9"/>
    </row>
    <row r="10" spans="1:46" s="22" customFormat="1" ht="21" customHeight="1" x14ac:dyDescent="0.3">
      <c r="A10" s="52">
        <f t="shared" ca="1" si="7"/>
        <v>2</v>
      </c>
      <c r="B10" s="52" t="str">
        <f t="shared" si="0"/>
        <v/>
      </c>
      <c r="C10" s="52"/>
      <c r="D10" s="23"/>
      <c r="E10" s="29" t="str">
        <f t="shared" ca="1" si="8"/>
        <v>Phase 2 - Respond</v>
      </c>
      <c r="F10" s="24"/>
      <c r="G10" s="148"/>
      <c r="H10" s="24"/>
      <c r="I10" s="24"/>
      <c r="J10" s="25"/>
      <c r="K10" s="26"/>
      <c r="L10" s="74" t="str">
        <f t="shared" si="1"/>
        <v/>
      </c>
      <c r="M10" s="75">
        <v>7</v>
      </c>
      <c r="N10" s="75"/>
      <c r="O10" s="75"/>
      <c r="P10" s="76"/>
      <c r="Q10" s="75" t="str">
        <f t="shared" si="2"/>
        <v/>
      </c>
      <c r="R10" s="75"/>
      <c r="S10" s="76"/>
      <c r="T10" s="76" t="str">
        <f t="shared" si="3"/>
        <v/>
      </c>
      <c r="AB10" s="27"/>
      <c r="AC10" s="27"/>
      <c r="AD10" s="27"/>
      <c r="AE10" s="28" t="str">
        <f t="shared" ca="1" si="4"/>
        <v>Phase 2</v>
      </c>
      <c r="AF10" s="27" t="str">
        <f t="shared" ca="1" si="5"/>
        <v>Respond</v>
      </c>
      <c r="AG10" s="27" t="str">
        <f t="shared" si="6"/>
        <v/>
      </c>
      <c r="AH10" s="27"/>
      <c r="AI10" s="27"/>
      <c r="AJ10" s="27"/>
      <c r="AK10" s="27"/>
      <c r="AL10" s="27"/>
      <c r="AM10" s="27"/>
      <c r="AN10" s="27"/>
      <c r="AO10" s="27"/>
      <c r="AP10" s="27"/>
      <c r="AQ10" s="27"/>
      <c r="AR10" s="27"/>
      <c r="AS10" s="27"/>
    </row>
    <row r="11" spans="1:46" s="8" customFormat="1" ht="34.5" customHeight="1" x14ac:dyDescent="0.2">
      <c r="A11" s="8">
        <f t="shared" ca="1" si="7"/>
        <v>2</v>
      </c>
      <c r="B11" s="8">
        <f t="shared" ca="1" si="0"/>
        <v>2</v>
      </c>
      <c r="C11" s="11">
        <f ca="1">VLOOKUP(M11,MMAT_Ref,5,FALSE)</f>
        <v>6</v>
      </c>
      <c r="D11" s="11"/>
      <c r="E11" s="121" t="str">
        <f t="shared" ca="1" si="8"/>
        <v>Step 1 - Identify cyber security incident</v>
      </c>
      <c r="F11" s="11"/>
      <c r="G11" s="147">
        <f>R11</f>
        <v>1</v>
      </c>
      <c r="H11" s="146" t="str">
        <f ca="1">VLOOKUP(M11,Configuration_Ref_2,14,FALSE)</f>
        <v/>
      </c>
      <c r="I11" s="120"/>
      <c r="K11" s="12"/>
      <c r="L11" s="70">
        <f t="shared" ca="1" si="1"/>
        <v>0</v>
      </c>
      <c r="M11" s="71">
        <v>8</v>
      </c>
      <c r="N11" s="71" t="str">
        <f ca="1">B11&amp;"."&amp;VLOOKUP(M11,MMAT_Ref,4,FALSE)</f>
        <v>2.1</v>
      </c>
      <c r="O11" s="71"/>
      <c r="P11" s="72">
        <v>1</v>
      </c>
      <c r="Q11" s="71" t="str">
        <f t="shared" si="2"/>
        <v/>
      </c>
      <c r="R11" s="73">
        <v>1</v>
      </c>
      <c r="S11" s="73">
        <f>R11</f>
        <v>1</v>
      </c>
      <c r="T11" s="73">
        <f t="shared" si="3"/>
        <v>1</v>
      </c>
      <c r="AB11" s="9"/>
      <c r="AC11" s="9"/>
      <c r="AD11" s="9"/>
      <c r="AE11" s="10" t="str">
        <f t="shared" ca="1" si="4"/>
        <v>Step 1</v>
      </c>
      <c r="AF11" s="9" t="str">
        <f t="shared" ca="1" si="5"/>
        <v>Identify cyber security incident</v>
      </c>
      <c r="AG11" s="9" t="str">
        <f t="shared" si="6"/>
        <v/>
      </c>
      <c r="AH11" s="9"/>
      <c r="AI11" s="9"/>
      <c r="AJ11" s="9"/>
      <c r="AK11" s="9"/>
      <c r="AL11" s="9"/>
      <c r="AM11" s="9"/>
      <c r="AN11" s="9"/>
      <c r="AO11" s="9"/>
      <c r="AP11" s="9"/>
      <c r="AQ11" s="9"/>
      <c r="AR11" s="9"/>
      <c r="AS11" s="9"/>
    </row>
    <row r="12" spans="1:46" s="8" customFormat="1" ht="34.5" customHeight="1" x14ac:dyDescent="0.2">
      <c r="A12" s="8">
        <f t="shared" ca="1" si="7"/>
        <v>2</v>
      </c>
      <c r="B12" s="8">
        <f t="shared" ca="1" si="0"/>
        <v>2</v>
      </c>
      <c r="C12" s="11">
        <f ca="1">VLOOKUP(M12,MMAT_Ref,5,FALSE)</f>
        <v>7</v>
      </c>
      <c r="D12" s="11"/>
      <c r="E12" s="121" t="str">
        <f t="shared" ca="1" si="8"/>
        <v>Step 2 - Define objectives and investigate situation</v>
      </c>
      <c r="F12" s="11"/>
      <c r="G12" s="147">
        <f t="shared" ref="G12:G14" si="10">R12</f>
        <v>1</v>
      </c>
      <c r="H12" s="146" t="str">
        <f ca="1">VLOOKUP(M12,Configuration_Ref_2,14,FALSE)</f>
        <v/>
      </c>
      <c r="I12" s="120"/>
      <c r="K12" s="12"/>
      <c r="L12" s="70">
        <f t="shared" ca="1" si="1"/>
        <v>1</v>
      </c>
      <c r="M12" s="71">
        <v>9</v>
      </c>
      <c r="N12" s="71" t="str">
        <f ca="1">B12&amp;"."&amp;VLOOKUP(M12,MMAT_Ref,4,FALSE)</f>
        <v>2.2</v>
      </c>
      <c r="O12" s="71"/>
      <c r="P12" s="72">
        <v>1</v>
      </c>
      <c r="Q12" s="71" t="str">
        <f t="shared" si="2"/>
        <v/>
      </c>
      <c r="R12" s="73">
        <v>1</v>
      </c>
      <c r="S12" s="73">
        <f>R12</f>
        <v>1</v>
      </c>
      <c r="T12" s="73">
        <f t="shared" si="3"/>
        <v>1</v>
      </c>
      <c r="AB12" s="9"/>
      <c r="AC12" s="9"/>
      <c r="AD12" s="9"/>
      <c r="AE12" s="10" t="str">
        <f t="shared" ca="1" si="4"/>
        <v>Step 2</v>
      </c>
      <c r="AF12" s="9" t="str">
        <f t="shared" ca="1" si="5"/>
        <v>Define objectives and investigate situation</v>
      </c>
      <c r="AG12" s="9" t="str">
        <f t="shared" si="6"/>
        <v/>
      </c>
      <c r="AH12" s="9"/>
      <c r="AI12" s="9"/>
      <c r="AJ12" s="9"/>
      <c r="AK12" s="9"/>
      <c r="AL12" s="9"/>
      <c r="AM12" s="9"/>
      <c r="AN12" s="9"/>
      <c r="AO12" s="9"/>
      <c r="AP12" s="9"/>
      <c r="AQ12" s="9"/>
      <c r="AR12" s="9"/>
      <c r="AS12" s="9"/>
    </row>
    <row r="13" spans="1:46" s="8" customFormat="1" ht="34.5" customHeight="1" x14ac:dyDescent="0.2">
      <c r="A13" s="8">
        <f t="shared" ca="1" si="7"/>
        <v>2</v>
      </c>
      <c r="B13" s="8">
        <f t="shared" ca="1" si="0"/>
        <v>2</v>
      </c>
      <c r="C13" s="11">
        <f ca="1">VLOOKUP(M13,MMAT_Ref,5,FALSE)</f>
        <v>8</v>
      </c>
      <c r="D13" s="11"/>
      <c r="E13" s="121" t="str">
        <f t="shared" ca="1" si="8"/>
        <v>Step 3 - Take appropriate action</v>
      </c>
      <c r="F13" s="11"/>
      <c r="G13" s="147">
        <f t="shared" si="10"/>
        <v>1</v>
      </c>
      <c r="H13" s="146" t="str">
        <f ca="1">VLOOKUP(M13,Configuration_Ref_2,14,FALSE)</f>
        <v/>
      </c>
      <c r="I13" s="120"/>
      <c r="K13" s="12"/>
      <c r="L13" s="70">
        <f t="shared" ca="1" si="1"/>
        <v>0</v>
      </c>
      <c r="M13" s="71">
        <v>10</v>
      </c>
      <c r="N13" s="71" t="str">
        <f ca="1">B13&amp;"."&amp;VLOOKUP(M13,MMAT_Ref,4,FALSE)</f>
        <v>2.3</v>
      </c>
      <c r="O13" s="71"/>
      <c r="P13" s="72">
        <v>1</v>
      </c>
      <c r="Q13" s="71" t="str">
        <f t="shared" si="2"/>
        <v/>
      </c>
      <c r="R13" s="73">
        <v>1</v>
      </c>
      <c r="S13" s="73">
        <f>R13</f>
        <v>1</v>
      </c>
      <c r="T13" s="73">
        <f t="shared" si="3"/>
        <v>1</v>
      </c>
      <c r="AB13" s="9"/>
      <c r="AC13" s="9"/>
      <c r="AD13" s="9"/>
      <c r="AE13" s="10" t="str">
        <f t="shared" ca="1" si="4"/>
        <v>Step 3</v>
      </c>
      <c r="AF13" s="9" t="str">
        <f t="shared" ca="1" si="5"/>
        <v>Take appropriate action</v>
      </c>
      <c r="AG13" s="9" t="str">
        <f t="shared" si="6"/>
        <v/>
      </c>
      <c r="AH13" s="9"/>
      <c r="AI13" s="9"/>
      <c r="AJ13" s="9"/>
      <c r="AK13" s="9"/>
      <c r="AL13" s="9"/>
      <c r="AM13" s="9"/>
      <c r="AN13" s="9"/>
      <c r="AO13" s="9"/>
      <c r="AP13" s="9"/>
      <c r="AQ13" s="9"/>
      <c r="AR13" s="9"/>
      <c r="AS13" s="9"/>
    </row>
    <row r="14" spans="1:46" s="8" customFormat="1" ht="34.5" customHeight="1" x14ac:dyDescent="0.2">
      <c r="A14" s="8">
        <f t="shared" ca="1" si="7"/>
        <v>2</v>
      </c>
      <c r="B14" s="8">
        <f t="shared" ca="1" si="0"/>
        <v>2</v>
      </c>
      <c r="C14" s="11">
        <f ca="1">VLOOKUP(M14,MMAT_Ref,5,FALSE)</f>
        <v>9</v>
      </c>
      <c r="D14" s="11"/>
      <c r="E14" s="121" t="str">
        <f t="shared" ca="1" si="8"/>
        <v>Step 4 - Recover systems, data and connectivity</v>
      </c>
      <c r="F14" s="11"/>
      <c r="G14" s="147">
        <f t="shared" si="10"/>
        <v>1</v>
      </c>
      <c r="H14" s="146" t="str">
        <f ca="1">VLOOKUP(M14,Configuration_Ref_2,14,FALSE)</f>
        <v/>
      </c>
      <c r="I14" s="120"/>
      <c r="K14" s="12"/>
      <c r="L14" s="70">
        <f t="shared" ca="1" si="1"/>
        <v>1</v>
      </c>
      <c r="M14" s="71">
        <v>11</v>
      </c>
      <c r="N14" s="71" t="str">
        <f ca="1">B14&amp;"."&amp;VLOOKUP(M14,MMAT_Ref,4,FALSE)</f>
        <v>2.4</v>
      </c>
      <c r="O14" s="71"/>
      <c r="P14" s="72">
        <v>1</v>
      </c>
      <c r="Q14" s="71" t="str">
        <f t="shared" si="2"/>
        <v/>
      </c>
      <c r="R14" s="73">
        <v>1</v>
      </c>
      <c r="S14" s="73">
        <f>R14</f>
        <v>1</v>
      </c>
      <c r="T14" s="73">
        <f t="shared" si="3"/>
        <v>1</v>
      </c>
      <c r="AB14" s="9"/>
      <c r="AC14" s="9"/>
      <c r="AD14" s="9"/>
      <c r="AE14" s="10" t="str">
        <f t="shared" ca="1" si="4"/>
        <v>Step 4</v>
      </c>
      <c r="AF14" s="9" t="str">
        <f t="shared" ca="1" si="5"/>
        <v>Recover systems, data and connectivity</v>
      </c>
      <c r="AG14" s="9" t="str">
        <f t="shared" si="6"/>
        <v/>
      </c>
      <c r="AH14" s="9"/>
      <c r="AI14" s="9"/>
      <c r="AJ14" s="9"/>
      <c r="AK14" s="9"/>
      <c r="AL14" s="9"/>
      <c r="AM14" s="9"/>
      <c r="AN14" s="9"/>
      <c r="AO14" s="9"/>
      <c r="AP14" s="9"/>
      <c r="AQ14" s="9"/>
      <c r="AR14" s="9"/>
      <c r="AS14" s="9"/>
    </row>
    <row r="15" spans="1:46" s="56" customFormat="1" ht="21" customHeight="1" x14ac:dyDescent="0.25">
      <c r="A15" s="21">
        <f t="shared" ca="1" si="7"/>
        <v>3</v>
      </c>
      <c r="B15" s="21" t="str">
        <f t="shared" si="0"/>
        <v/>
      </c>
      <c r="C15" s="53"/>
      <c r="D15" s="83"/>
      <c r="E15" s="84" t="str">
        <f t="shared" ca="1" si="8"/>
        <v>Phase 3 - Follow Up</v>
      </c>
      <c r="F15" s="54"/>
      <c r="G15" s="149"/>
      <c r="I15" s="55"/>
      <c r="K15" s="57"/>
      <c r="L15" s="77" t="str">
        <f t="shared" si="1"/>
        <v/>
      </c>
      <c r="M15" s="78">
        <v>12</v>
      </c>
      <c r="N15" s="78"/>
      <c r="O15" s="78"/>
      <c r="P15" s="79"/>
      <c r="Q15" s="78" t="str">
        <f t="shared" si="2"/>
        <v/>
      </c>
      <c r="R15" s="78"/>
      <c r="S15" s="80"/>
      <c r="T15" s="80" t="str">
        <f t="shared" si="3"/>
        <v/>
      </c>
      <c r="AB15" s="58"/>
      <c r="AC15" s="58"/>
      <c r="AD15" s="58"/>
      <c r="AE15" s="59" t="str">
        <f t="shared" ca="1" si="4"/>
        <v>Phase 3</v>
      </c>
      <c r="AF15" s="58" t="str">
        <f t="shared" ca="1" si="5"/>
        <v>Follow Up</v>
      </c>
      <c r="AG15" s="58" t="str">
        <f t="shared" si="6"/>
        <v/>
      </c>
      <c r="AH15" s="58"/>
      <c r="AI15" s="58"/>
      <c r="AJ15" s="58"/>
      <c r="AK15" s="58"/>
      <c r="AL15" s="58"/>
      <c r="AM15" s="58"/>
      <c r="AN15" s="58"/>
      <c r="AO15" s="58"/>
      <c r="AP15" s="58"/>
      <c r="AQ15" s="58"/>
      <c r="AR15" s="58"/>
      <c r="AS15" s="58"/>
    </row>
    <row r="16" spans="1:46" s="8" customFormat="1" ht="34.5" customHeight="1" x14ac:dyDescent="0.2">
      <c r="A16" s="8">
        <f t="shared" ca="1" si="7"/>
        <v>3</v>
      </c>
      <c r="B16" s="8">
        <f t="shared" ca="1" si="0"/>
        <v>3</v>
      </c>
      <c r="C16" s="11">
        <f t="shared" ref="C16:C21" ca="1" si="11">VLOOKUP(M16,MMAT_Ref,5,FALSE)</f>
        <v>10</v>
      </c>
      <c r="D16" s="11"/>
      <c r="E16" s="121" t="str">
        <f t="shared" ca="1" si="8"/>
        <v>Step 1 - Investigate incident more thoroughly</v>
      </c>
      <c r="F16" s="11"/>
      <c r="G16" s="147">
        <f>R16</f>
        <v>1</v>
      </c>
      <c r="H16" s="146" t="str">
        <f t="shared" ref="H16:H21" ca="1" si="12">VLOOKUP(M16,Configuration_Ref_2,14,FALSE)</f>
        <v/>
      </c>
      <c r="I16" s="120"/>
      <c r="K16" s="12"/>
      <c r="L16" s="70">
        <f t="shared" ca="1" si="1"/>
        <v>0</v>
      </c>
      <c r="M16" s="71">
        <v>13</v>
      </c>
      <c r="N16" s="71" t="str">
        <f t="shared" ref="N16:N21" ca="1" si="13">B16&amp;"."&amp;VLOOKUP(M16,MMAT_Ref,4,FALSE)</f>
        <v>3.1</v>
      </c>
      <c r="O16" s="71"/>
      <c r="P16" s="72">
        <v>1</v>
      </c>
      <c r="Q16" s="71" t="str">
        <f t="shared" si="2"/>
        <v/>
      </c>
      <c r="R16" s="73">
        <v>1</v>
      </c>
      <c r="S16" s="73">
        <f t="shared" ref="S16:S21" si="14">R16</f>
        <v>1</v>
      </c>
      <c r="T16" s="73">
        <f t="shared" si="3"/>
        <v>1</v>
      </c>
      <c r="AB16" s="9"/>
      <c r="AC16" s="9"/>
      <c r="AD16" s="9"/>
      <c r="AE16" s="10" t="str">
        <f t="shared" ca="1" si="4"/>
        <v>Step 1</v>
      </c>
      <c r="AF16" s="9" t="str">
        <f t="shared" ca="1" si="5"/>
        <v>Investigate incident more thoroughly</v>
      </c>
      <c r="AG16" s="9" t="str">
        <f t="shared" si="6"/>
        <v/>
      </c>
      <c r="AH16" s="9"/>
      <c r="AI16" s="9"/>
      <c r="AJ16" s="9"/>
      <c r="AK16" s="9"/>
      <c r="AL16" s="9"/>
      <c r="AM16" s="9"/>
      <c r="AN16" s="9"/>
      <c r="AO16" s="9"/>
      <c r="AP16" s="9"/>
      <c r="AQ16" s="9"/>
      <c r="AR16" s="9"/>
      <c r="AS16" s="9"/>
    </row>
    <row r="17" spans="1:45" s="8" customFormat="1" ht="34.5" customHeight="1" x14ac:dyDescent="0.2">
      <c r="A17" s="8">
        <f t="shared" ca="1" si="7"/>
        <v>3</v>
      </c>
      <c r="B17" s="8">
        <f t="shared" ca="1" si="0"/>
        <v>3</v>
      </c>
      <c r="C17" s="11">
        <f t="shared" ca="1" si="11"/>
        <v>11</v>
      </c>
      <c r="D17" s="11"/>
      <c r="E17" s="121" t="str">
        <f t="shared" ca="1" si="8"/>
        <v>Step 2 - Report incident to relevant stakeholders</v>
      </c>
      <c r="F17" s="11"/>
      <c r="G17" s="147">
        <f t="shared" ref="G17:G21" si="15">R17</f>
        <v>1</v>
      </c>
      <c r="H17" s="146" t="str">
        <f t="shared" ca="1" si="12"/>
        <v/>
      </c>
      <c r="I17" s="120"/>
      <c r="K17" s="12"/>
      <c r="L17" s="70">
        <f t="shared" ca="1" si="1"/>
        <v>1</v>
      </c>
      <c r="M17" s="71">
        <v>14</v>
      </c>
      <c r="N17" s="71" t="str">
        <f t="shared" ca="1" si="13"/>
        <v>3.2</v>
      </c>
      <c r="O17" s="71"/>
      <c r="P17" s="72">
        <v>1</v>
      </c>
      <c r="Q17" s="71" t="str">
        <f t="shared" si="2"/>
        <v/>
      </c>
      <c r="R17" s="73">
        <v>1</v>
      </c>
      <c r="S17" s="73">
        <f t="shared" si="14"/>
        <v>1</v>
      </c>
      <c r="T17" s="73">
        <f t="shared" si="3"/>
        <v>1</v>
      </c>
      <c r="AB17" s="9"/>
      <c r="AC17" s="9"/>
      <c r="AD17" s="9"/>
      <c r="AE17" s="10" t="str">
        <f t="shared" ca="1" si="4"/>
        <v>Step 2</v>
      </c>
      <c r="AF17" s="9" t="str">
        <f t="shared" ca="1" si="5"/>
        <v>Report incident to relevant stakeholders</v>
      </c>
      <c r="AG17" s="9" t="str">
        <f t="shared" si="6"/>
        <v/>
      </c>
      <c r="AH17" s="9"/>
      <c r="AI17" s="9"/>
      <c r="AJ17" s="9"/>
      <c r="AK17" s="9"/>
      <c r="AL17" s="9"/>
      <c r="AM17" s="9"/>
      <c r="AN17" s="9"/>
      <c r="AO17" s="9"/>
      <c r="AP17" s="9"/>
      <c r="AQ17" s="9"/>
      <c r="AR17" s="9"/>
      <c r="AS17" s="9"/>
    </row>
    <row r="18" spans="1:45" s="8" customFormat="1" ht="34.5" customHeight="1" x14ac:dyDescent="0.2">
      <c r="A18" s="8">
        <f t="shared" ca="1" si="7"/>
        <v>3</v>
      </c>
      <c r="B18" s="8">
        <f t="shared" ca="1" si="0"/>
        <v>3</v>
      </c>
      <c r="C18" s="11">
        <f t="shared" ca="1" si="11"/>
        <v>12</v>
      </c>
      <c r="D18" s="11"/>
      <c r="E18" s="121" t="str">
        <f t="shared" ca="1" si="8"/>
        <v>Step 3 - Carry out a post incident investigation review</v>
      </c>
      <c r="F18" s="11"/>
      <c r="G18" s="147">
        <f t="shared" si="15"/>
        <v>1</v>
      </c>
      <c r="H18" s="146" t="str">
        <f t="shared" ca="1" si="12"/>
        <v/>
      </c>
      <c r="I18" s="120"/>
      <c r="K18" s="12"/>
      <c r="L18" s="70">
        <f t="shared" ca="1" si="1"/>
        <v>0</v>
      </c>
      <c r="M18" s="71">
        <v>15</v>
      </c>
      <c r="N18" s="71" t="str">
        <f t="shared" ca="1" si="13"/>
        <v>3.3</v>
      </c>
      <c r="O18" s="71"/>
      <c r="P18" s="72">
        <v>1</v>
      </c>
      <c r="Q18" s="71" t="str">
        <f t="shared" si="2"/>
        <v/>
      </c>
      <c r="R18" s="73">
        <v>1</v>
      </c>
      <c r="S18" s="73">
        <f t="shared" si="14"/>
        <v>1</v>
      </c>
      <c r="T18" s="73">
        <f t="shared" si="3"/>
        <v>1</v>
      </c>
      <c r="AB18" s="9"/>
      <c r="AC18" s="9"/>
      <c r="AD18" s="9"/>
      <c r="AE18" s="10" t="str">
        <f t="shared" ca="1" si="4"/>
        <v>Step 3</v>
      </c>
      <c r="AF18" s="9" t="str">
        <f t="shared" ca="1" si="5"/>
        <v>Carry out a post incident investigation review</v>
      </c>
      <c r="AG18" s="9" t="str">
        <f t="shared" si="6"/>
        <v/>
      </c>
      <c r="AH18" s="9"/>
      <c r="AI18" s="9"/>
      <c r="AJ18" s="9"/>
      <c r="AK18" s="9"/>
      <c r="AL18" s="9"/>
      <c r="AM18" s="9"/>
      <c r="AN18" s="9"/>
      <c r="AO18" s="9"/>
      <c r="AP18" s="9"/>
      <c r="AQ18" s="9"/>
      <c r="AR18" s="9"/>
      <c r="AS18" s="9"/>
    </row>
    <row r="19" spans="1:45" s="8" customFormat="1" ht="34.5" customHeight="1" x14ac:dyDescent="0.2">
      <c r="A19" s="8">
        <f t="shared" ca="1" si="7"/>
        <v>3</v>
      </c>
      <c r="B19" s="8">
        <f t="shared" ca="1" si="0"/>
        <v>3</v>
      </c>
      <c r="C19" s="11">
        <f t="shared" ca="1" si="11"/>
        <v>13</v>
      </c>
      <c r="D19" s="11"/>
      <c r="E19" s="121" t="str">
        <f t="shared" ca="1" si="8"/>
        <v>Step 4 - Communicate and build on lessons learned</v>
      </c>
      <c r="F19" s="11"/>
      <c r="G19" s="147">
        <f t="shared" si="15"/>
        <v>1</v>
      </c>
      <c r="H19" s="146" t="str">
        <f t="shared" ca="1" si="12"/>
        <v/>
      </c>
      <c r="I19" s="120"/>
      <c r="K19" s="12"/>
      <c r="L19" s="70">
        <f t="shared" ca="1" si="1"/>
        <v>1</v>
      </c>
      <c r="M19" s="71">
        <v>16</v>
      </c>
      <c r="N19" s="71" t="str">
        <f t="shared" ca="1" si="13"/>
        <v>3.4</v>
      </c>
      <c r="O19" s="71"/>
      <c r="P19" s="72">
        <v>1</v>
      </c>
      <c r="Q19" s="71" t="str">
        <f t="shared" si="2"/>
        <v/>
      </c>
      <c r="R19" s="73">
        <v>1</v>
      </c>
      <c r="S19" s="73">
        <f t="shared" si="14"/>
        <v>1</v>
      </c>
      <c r="T19" s="73">
        <f t="shared" si="3"/>
        <v>1</v>
      </c>
      <c r="AB19" s="9"/>
      <c r="AC19" s="9"/>
      <c r="AD19" s="9"/>
      <c r="AE19" s="10" t="str">
        <f t="shared" ca="1" si="4"/>
        <v>Step 4</v>
      </c>
      <c r="AF19" s="9" t="str">
        <f t="shared" ca="1" si="5"/>
        <v>Communicate and build on lessons learned</v>
      </c>
      <c r="AG19" s="9" t="str">
        <f t="shared" si="6"/>
        <v/>
      </c>
      <c r="AH19" s="9"/>
      <c r="AI19" s="9"/>
      <c r="AJ19" s="9"/>
      <c r="AK19" s="9"/>
      <c r="AL19" s="9"/>
      <c r="AM19" s="9"/>
      <c r="AN19" s="9"/>
      <c r="AO19" s="9"/>
      <c r="AP19" s="9"/>
      <c r="AQ19" s="9"/>
      <c r="AR19" s="9"/>
      <c r="AS19" s="9"/>
    </row>
    <row r="20" spans="1:45" s="8" customFormat="1" ht="34.5" customHeight="1" x14ac:dyDescent="0.2">
      <c r="A20" s="8">
        <f t="shared" ca="1" si="7"/>
        <v>3</v>
      </c>
      <c r="B20" s="8">
        <f t="shared" ca="1" si="0"/>
        <v>3</v>
      </c>
      <c r="C20" s="11">
        <f t="shared" ca="1" si="11"/>
        <v>14</v>
      </c>
      <c r="D20" s="11"/>
      <c r="E20" s="121" t="str">
        <f t="shared" ca="1" si="8"/>
        <v>Step 5 - Update key information, controls and processes</v>
      </c>
      <c r="F20" s="11"/>
      <c r="G20" s="147">
        <f t="shared" si="15"/>
        <v>1</v>
      </c>
      <c r="H20" s="146" t="str">
        <f t="shared" ca="1" si="12"/>
        <v/>
      </c>
      <c r="I20" s="120"/>
      <c r="K20" s="12"/>
      <c r="L20" s="70">
        <f t="shared" ca="1" si="1"/>
        <v>0</v>
      </c>
      <c r="M20" s="71">
        <v>17</v>
      </c>
      <c r="N20" s="71" t="str">
        <f t="shared" ca="1" si="13"/>
        <v>3.5</v>
      </c>
      <c r="O20" s="71"/>
      <c r="P20" s="72">
        <v>1</v>
      </c>
      <c r="Q20" s="71" t="str">
        <f t="shared" si="2"/>
        <v/>
      </c>
      <c r="R20" s="73">
        <v>1</v>
      </c>
      <c r="S20" s="73">
        <f t="shared" si="14"/>
        <v>1</v>
      </c>
      <c r="T20" s="73">
        <f t="shared" si="3"/>
        <v>1</v>
      </c>
      <c r="AB20" s="9"/>
      <c r="AC20" s="9"/>
      <c r="AD20" s="9"/>
      <c r="AE20" s="10" t="str">
        <f t="shared" ca="1" si="4"/>
        <v>Step 5</v>
      </c>
      <c r="AF20" s="9" t="str">
        <f t="shared" ca="1" si="5"/>
        <v>Update key information, controls and processes</v>
      </c>
      <c r="AG20" s="9" t="str">
        <f t="shared" si="6"/>
        <v/>
      </c>
      <c r="AH20" s="9"/>
      <c r="AI20" s="9"/>
      <c r="AJ20" s="9"/>
      <c r="AK20" s="9"/>
      <c r="AL20" s="9"/>
      <c r="AM20" s="9"/>
      <c r="AN20" s="9"/>
      <c r="AO20" s="9"/>
      <c r="AP20" s="9"/>
      <c r="AQ20" s="9"/>
      <c r="AR20" s="9"/>
      <c r="AS20" s="9"/>
    </row>
    <row r="21" spans="1:45" s="8" customFormat="1" ht="34.5" customHeight="1" x14ac:dyDescent="0.2">
      <c r="A21" s="8">
        <f t="shared" ca="1" si="7"/>
        <v>3</v>
      </c>
      <c r="B21" s="8">
        <f t="shared" ca="1" si="0"/>
        <v>3</v>
      </c>
      <c r="C21" s="11">
        <f t="shared" ca="1" si="11"/>
        <v>15</v>
      </c>
      <c r="D21" s="11"/>
      <c r="E21" s="121" t="str">
        <f t="shared" ca="1" si="8"/>
        <v>Step 6 - Perform trend analysis</v>
      </c>
      <c r="F21" s="11"/>
      <c r="G21" s="147">
        <f t="shared" si="15"/>
        <v>1</v>
      </c>
      <c r="H21" s="146" t="str">
        <f t="shared" ca="1" si="12"/>
        <v/>
      </c>
      <c r="I21" s="120"/>
      <c r="K21" s="12"/>
      <c r="L21" s="70">
        <f t="shared" ca="1" si="1"/>
        <v>1</v>
      </c>
      <c r="M21" s="71">
        <v>18</v>
      </c>
      <c r="N21" s="71" t="str">
        <f t="shared" ca="1" si="13"/>
        <v>3.6</v>
      </c>
      <c r="O21" s="71"/>
      <c r="P21" s="72">
        <v>1</v>
      </c>
      <c r="Q21" s="71" t="str">
        <f t="shared" si="2"/>
        <v/>
      </c>
      <c r="R21" s="73">
        <v>1</v>
      </c>
      <c r="S21" s="73">
        <f t="shared" si="14"/>
        <v>1</v>
      </c>
      <c r="T21" s="73">
        <f t="shared" si="3"/>
        <v>1</v>
      </c>
      <c r="AB21" s="9"/>
      <c r="AC21" s="9"/>
      <c r="AD21" s="9"/>
      <c r="AE21" s="10" t="str">
        <f t="shared" ca="1" si="4"/>
        <v>Step 6</v>
      </c>
      <c r="AF21" s="9" t="str">
        <f t="shared" ca="1" si="5"/>
        <v>Perform trend analysis</v>
      </c>
      <c r="AG21" s="9" t="str">
        <f t="shared" si="6"/>
        <v/>
      </c>
      <c r="AH21" s="9"/>
      <c r="AI21" s="9"/>
      <c r="AJ21" s="9"/>
      <c r="AK21" s="9"/>
      <c r="AL21" s="9"/>
      <c r="AM21" s="9"/>
      <c r="AN21" s="9"/>
      <c r="AO21" s="9"/>
      <c r="AP21" s="9"/>
      <c r="AQ21" s="9"/>
      <c r="AR21" s="9"/>
      <c r="AS21" s="9"/>
    </row>
    <row r="22" spans="1:45" s="19" customFormat="1" ht="15" x14ac:dyDescent="0.25">
      <c r="D22" s="85"/>
      <c r="E22" s="85"/>
      <c r="F22" s="85"/>
      <c r="G22" s="85"/>
      <c r="H22" s="85"/>
      <c r="I22" s="85"/>
      <c r="L22" s="81"/>
      <c r="M22" s="81"/>
      <c r="N22" s="81"/>
      <c r="O22" s="81"/>
      <c r="P22" s="81"/>
      <c r="Q22" s="81"/>
      <c r="R22" s="81"/>
      <c r="S22" s="130"/>
      <c r="T22" s="130"/>
    </row>
    <row r="23" spans="1:45" s="19" customFormat="1" ht="15" x14ac:dyDescent="0.25">
      <c r="D23" s="85"/>
      <c r="E23" s="85"/>
      <c r="F23" s="85"/>
      <c r="G23" s="85"/>
      <c r="H23" s="85"/>
      <c r="I23" s="85"/>
      <c r="L23" s="81"/>
      <c r="M23" s="81"/>
      <c r="N23" s="81"/>
      <c r="O23" s="81"/>
      <c r="P23" s="81"/>
      <c r="Q23" s="81"/>
      <c r="R23" s="81"/>
      <c r="S23" s="130"/>
      <c r="T23" s="130"/>
    </row>
    <row r="24" spans="1:45" s="19" customFormat="1" ht="15" x14ac:dyDescent="0.25">
      <c r="D24" s="85"/>
      <c r="E24" s="85"/>
      <c r="F24" s="85"/>
      <c r="G24" s="85"/>
      <c r="H24" s="85"/>
      <c r="I24" s="85"/>
      <c r="L24" s="81"/>
      <c r="M24" s="81"/>
      <c r="N24" s="81"/>
      <c r="O24" s="81"/>
      <c r="P24" s="81"/>
      <c r="Q24" s="81"/>
      <c r="R24" s="81"/>
      <c r="S24" s="130"/>
      <c r="T24" s="130"/>
    </row>
    <row r="25" spans="1:45" s="19" customFormat="1" ht="15" x14ac:dyDescent="0.25">
      <c r="D25" s="85"/>
      <c r="E25" s="85"/>
      <c r="F25" s="85"/>
      <c r="G25" s="85"/>
      <c r="H25" s="85"/>
      <c r="I25" s="85"/>
      <c r="L25" s="81"/>
      <c r="M25" s="81"/>
      <c r="N25" s="81"/>
      <c r="O25" s="81"/>
      <c r="P25" s="81"/>
      <c r="Q25" s="81"/>
      <c r="R25" s="81"/>
      <c r="S25" s="130"/>
      <c r="T25" s="130"/>
    </row>
    <row r="33" spans="19:20" s="6" customFormat="1" x14ac:dyDescent="0.2">
      <c r="S33" s="119"/>
      <c r="T33" s="119"/>
    </row>
    <row r="34" spans="19:20" s="6" customFormat="1" x14ac:dyDescent="0.2">
      <c r="S34" s="119"/>
      <c r="T34" s="119"/>
    </row>
    <row r="35" spans="19:20" s="6" customFormat="1" x14ac:dyDescent="0.2">
      <c r="S35" s="119"/>
      <c r="T35" s="119"/>
    </row>
    <row r="36" spans="19:20" s="6" customFormat="1" x14ac:dyDescent="0.2">
      <c r="S36" s="119"/>
      <c r="T36" s="119"/>
    </row>
    <row r="37" spans="19:20" s="6" customFormat="1" x14ac:dyDescent="0.2">
      <c r="S37" s="119"/>
      <c r="T37" s="119"/>
    </row>
    <row r="38" spans="19:20" s="6" customFormat="1" x14ac:dyDescent="0.2">
      <c r="S38" s="119"/>
      <c r="T38" s="119"/>
    </row>
    <row r="39" spans="19:20" s="6" customFormat="1" x14ac:dyDescent="0.2">
      <c r="S39" s="119"/>
      <c r="T39" s="119"/>
    </row>
  </sheetData>
  <sheetProtection algorithmName="SHA-512" hashValue="f0npd5Caktm7zd3nufac/l+Pl5C/pOcheFkT55iw84ot3Sm1rd8ciPYk7BIbzyuIpNntxhbfkolC+kSs9U7YHw==" saltValue="GeVRvAWrXJ5wQxINUPCEbQ==" spinCount="100000" sheet="1" objects="1" scenarios="1" selectLockedCells="1"/>
  <dataConsolidate/>
  <conditionalFormatting sqref="A5:R5 T5:XFD5 G6:G9">
    <cfRule type="expression" dxfId="6" priority="8" stopIfTrue="1">
      <formula>$P5=9</formula>
    </cfRule>
  </conditionalFormatting>
  <conditionalFormatting sqref="A6:F9 I6:XFD9 S5">
    <cfRule type="expression" dxfId="5" priority="7" stopIfTrue="1">
      <formula>$P5=9</formula>
    </cfRule>
  </conditionalFormatting>
  <conditionalFormatting sqref="I11:XFD14 A11:G14">
    <cfRule type="expression" dxfId="4" priority="6" stopIfTrue="1">
      <formula>$P11=9</formula>
    </cfRule>
  </conditionalFormatting>
  <conditionalFormatting sqref="I16:XFD21 A16:G21">
    <cfRule type="expression" dxfId="3" priority="5" stopIfTrue="1">
      <formula>$P16=9</formula>
    </cfRule>
  </conditionalFormatting>
  <conditionalFormatting sqref="H16:H21">
    <cfRule type="expression" dxfId="2" priority="2" stopIfTrue="1">
      <formula>$P16=9</formula>
    </cfRule>
  </conditionalFormatting>
  <conditionalFormatting sqref="H11:H14">
    <cfRule type="expression" dxfId="1" priority="3" stopIfTrue="1">
      <formula>$P11=9</formula>
    </cfRule>
  </conditionalFormatting>
  <conditionalFormatting sqref="H6:H9">
    <cfRule type="expression" dxfId="0" priority="1" stopIfTrue="1">
      <formula>$P6=9</formula>
    </cfRule>
  </conditionalFormatting>
  <printOptions horizontalCentered="1"/>
  <pageMargins left="0.51181102362204722" right="0.43307086614173229" top="0.59055118110236227" bottom="0.62992125984251968" header="0.51181102362204722" footer="0.51181102362204722"/>
  <pageSetup paperSize="9" scale="72" fitToHeight="0" orientation="landscape" horizontalDpi="4294967293" verticalDpi="12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41987" r:id="rId4" name="Drop Down 3">
              <controlPr locked="0" defaultSize="0" autoFill="0" autoPict="0">
                <anchor moveWithCells="1">
                  <from>
                    <xdr:col>5</xdr:col>
                    <xdr:colOff>142875</xdr:colOff>
                    <xdr:row>4</xdr:row>
                    <xdr:rowOff>114300</xdr:rowOff>
                  </from>
                  <to>
                    <xdr:col>5</xdr:col>
                    <xdr:colOff>1981200</xdr:colOff>
                    <xdr:row>4</xdr:row>
                    <xdr:rowOff>333375</xdr:rowOff>
                  </to>
                </anchor>
              </controlPr>
            </control>
          </mc:Choice>
        </mc:AlternateContent>
        <mc:AlternateContent xmlns:mc="http://schemas.openxmlformats.org/markup-compatibility/2006">
          <mc:Choice Requires="x14">
            <control shapeId="41988" r:id="rId5" name="Drop Down 4">
              <controlPr locked="0" defaultSize="0" autoFill="0" autoPict="0">
                <anchor moveWithCells="1">
                  <from>
                    <xdr:col>5</xdr:col>
                    <xdr:colOff>142875</xdr:colOff>
                    <xdr:row>5</xdr:row>
                    <xdr:rowOff>114300</xdr:rowOff>
                  </from>
                  <to>
                    <xdr:col>5</xdr:col>
                    <xdr:colOff>1981200</xdr:colOff>
                    <xdr:row>5</xdr:row>
                    <xdr:rowOff>333375</xdr:rowOff>
                  </to>
                </anchor>
              </controlPr>
            </control>
          </mc:Choice>
        </mc:AlternateContent>
        <mc:AlternateContent xmlns:mc="http://schemas.openxmlformats.org/markup-compatibility/2006">
          <mc:Choice Requires="x14">
            <control shapeId="41989" r:id="rId6" name="Drop Down 5">
              <controlPr locked="0" defaultSize="0" autoFill="0" autoPict="0">
                <anchor moveWithCells="1">
                  <from>
                    <xdr:col>5</xdr:col>
                    <xdr:colOff>142875</xdr:colOff>
                    <xdr:row>6</xdr:row>
                    <xdr:rowOff>114300</xdr:rowOff>
                  </from>
                  <to>
                    <xdr:col>5</xdr:col>
                    <xdr:colOff>1981200</xdr:colOff>
                    <xdr:row>6</xdr:row>
                    <xdr:rowOff>333375</xdr:rowOff>
                  </to>
                </anchor>
              </controlPr>
            </control>
          </mc:Choice>
        </mc:AlternateContent>
        <mc:AlternateContent xmlns:mc="http://schemas.openxmlformats.org/markup-compatibility/2006">
          <mc:Choice Requires="x14">
            <control shapeId="41990" r:id="rId7" name="Drop Down 6">
              <controlPr locked="0" defaultSize="0" autoFill="0" autoPict="0">
                <anchor moveWithCells="1">
                  <from>
                    <xdr:col>5</xdr:col>
                    <xdr:colOff>142875</xdr:colOff>
                    <xdr:row>7</xdr:row>
                    <xdr:rowOff>114300</xdr:rowOff>
                  </from>
                  <to>
                    <xdr:col>5</xdr:col>
                    <xdr:colOff>1981200</xdr:colOff>
                    <xdr:row>7</xdr:row>
                    <xdr:rowOff>333375</xdr:rowOff>
                  </to>
                </anchor>
              </controlPr>
            </control>
          </mc:Choice>
        </mc:AlternateContent>
        <mc:AlternateContent xmlns:mc="http://schemas.openxmlformats.org/markup-compatibility/2006">
          <mc:Choice Requires="x14">
            <control shapeId="41991" r:id="rId8" name="Drop Down 7">
              <controlPr locked="0" defaultSize="0" autoFill="0" autoPict="0">
                <anchor moveWithCells="1">
                  <from>
                    <xdr:col>5</xdr:col>
                    <xdr:colOff>142875</xdr:colOff>
                    <xdr:row>8</xdr:row>
                    <xdr:rowOff>114300</xdr:rowOff>
                  </from>
                  <to>
                    <xdr:col>5</xdr:col>
                    <xdr:colOff>1981200</xdr:colOff>
                    <xdr:row>8</xdr:row>
                    <xdr:rowOff>333375</xdr:rowOff>
                  </to>
                </anchor>
              </controlPr>
            </control>
          </mc:Choice>
        </mc:AlternateContent>
        <mc:AlternateContent xmlns:mc="http://schemas.openxmlformats.org/markup-compatibility/2006">
          <mc:Choice Requires="x14">
            <control shapeId="41992" r:id="rId9" name="Drop Down 8">
              <controlPr locked="0" defaultSize="0" autoFill="0" autoPict="0">
                <anchor moveWithCells="1">
                  <from>
                    <xdr:col>5</xdr:col>
                    <xdr:colOff>142875</xdr:colOff>
                    <xdr:row>10</xdr:row>
                    <xdr:rowOff>114300</xdr:rowOff>
                  </from>
                  <to>
                    <xdr:col>5</xdr:col>
                    <xdr:colOff>1981200</xdr:colOff>
                    <xdr:row>10</xdr:row>
                    <xdr:rowOff>333375</xdr:rowOff>
                  </to>
                </anchor>
              </controlPr>
            </control>
          </mc:Choice>
        </mc:AlternateContent>
        <mc:AlternateContent xmlns:mc="http://schemas.openxmlformats.org/markup-compatibility/2006">
          <mc:Choice Requires="x14">
            <control shapeId="41993" r:id="rId10" name="Drop Down 9">
              <controlPr locked="0" defaultSize="0" autoFill="0" autoPict="0">
                <anchor moveWithCells="1">
                  <from>
                    <xdr:col>5</xdr:col>
                    <xdr:colOff>142875</xdr:colOff>
                    <xdr:row>11</xdr:row>
                    <xdr:rowOff>114300</xdr:rowOff>
                  </from>
                  <to>
                    <xdr:col>5</xdr:col>
                    <xdr:colOff>1981200</xdr:colOff>
                    <xdr:row>11</xdr:row>
                    <xdr:rowOff>333375</xdr:rowOff>
                  </to>
                </anchor>
              </controlPr>
            </control>
          </mc:Choice>
        </mc:AlternateContent>
        <mc:AlternateContent xmlns:mc="http://schemas.openxmlformats.org/markup-compatibility/2006">
          <mc:Choice Requires="x14">
            <control shapeId="41994" r:id="rId11" name="Drop Down 10">
              <controlPr locked="0" defaultSize="0" autoFill="0" autoPict="0">
                <anchor moveWithCells="1">
                  <from>
                    <xdr:col>5</xdr:col>
                    <xdr:colOff>142875</xdr:colOff>
                    <xdr:row>12</xdr:row>
                    <xdr:rowOff>114300</xdr:rowOff>
                  </from>
                  <to>
                    <xdr:col>5</xdr:col>
                    <xdr:colOff>1981200</xdr:colOff>
                    <xdr:row>12</xdr:row>
                    <xdr:rowOff>333375</xdr:rowOff>
                  </to>
                </anchor>
              </controlPr>
            </control>
          </mc:Choice>
        </mc:AlternateContent>
        <mc:AlternateContent xmlns:mc="http://schemas.openxmlformats.org/markup-compatibility/2006">
          <mc:Choice Requires="x14">
            <control shapeId="41995" r:id="rId12" name="Drop Down 11">
              <controlPr locked="0" defaultSize="0" autoFill="0" autoPict="0">
                <anchor moveWithCells="1">
                  <from>
                    <xdr:col>5</xdr:col>
                    <xdr:colOff>142875</xdr:colOff>
                    <xdr:row>13</xdr:row>
                    <xdr:rowOff>114300</xdr:rowOff>
                  </from>
                  <to>
                    <xdr:col>5</xdr:col>
                    <xdr:colOff>1981200</xdr:colOff>
                    <xdr:row>13</xdr:row>
                    <xdr:rowOff>333375</xdr:rowOff>
                  </to>
                </anchor>
              </controlPr>
            </control>
          </mc:Choice>
        </mc:AlternateContent>
        <mc:AlternateContent xmlns:mc="http://schemas.openxmlformats.org/markup-compatibility/2006">
          <mc:Choice Requires="x14">
            <control shapeId="41996" r:id="rId13" name="Drop Down 12">
              <controlPr locked="0" defaultSize="0" autoFill="0" autoPict="0">
                <anchor moveWithCells="1">
                  <from>
                    <xdr:col>5</xdr:col>
                    <xdr:colOff>142875</xdr:colOff>
                    <xdr:row>15</xdr:row>
                    <xdr:rowOff>114300</xdr:rowOff>
                  </from>
                  <to>
                    <xdr:col>5</xdr:col>
                    <xdr:colOff>1981200</xdr:colOff>
                    <xdr:row>15</xdr:row>
                    <xdr:rowOff>333375</xdr:rowOff>
                  </to>
                </anchor>
              </controlPr>
            </control>
          </mc:Choice>
        </mc:AlternateContent>
        <mc:AlternateContent xmlns:mc="http://schemas.openxmlformats.org/markup-compatibility/2006">
          <mc:Choice Requires="x14">
            <control shapeId="41997" r:id="rId14" name="Drop Down 13">
              <controlPr locked="0" defaultSize="0" autoFill="0" autoPict="0">
                <anchor moveWithCells="1">
                  <from>
                    <xdr:col>5</xdr:col>
                    <xdr:colOff>142875</xdr:colOff>
                    <xdr:row>16</xdr:row>
                    <xdr:rowOff>114300</xdr:rowOff>
                  </from>
                  <to>
                    <xdr:col>5</xdr:col>
                    <xdr:colOff>1981200</xdr:colOff>
                    <xdr:row>16</xdr:row>
                    <xdr:rowOff>333375</xdr:rowOff>
                  </to>
                </anchor>
              </controlPr>
            </control>
          </mc:Choice>
        </mc:AlternateContent>
        <mc:AlternateContent xmlns:mc="http://schemas.openxmlformats.org/markup-compatibility/2006">
          <mc:Choice Requires="x14">
            <control shapeId="41998" r:id="rId15" name="Drop Down 14">
              <controlPr locked="0" defaultSize="0" autoFill="0" autoPict="0">
                <anchor moveWithCells="1">
                  <from>
                    <xdr:col>5</xdr:col>
                    <xdr:colOff>142875</xdr:colOff>
                    <xdr:row>17</xdr:row>
                    <xdr:rowOff>114300</xdr:rowOff>
                  </from>
                  <to>
                    <xdr:col>5</xdr:col>
                    <xdr:colOff>1981200</xdr:colOff>
                    <xdr:row>17</xdr:row>
                    <xdr:rowOff>333375</xdr:rowOff>
                  </to>
                </anchor>
              </controlPr>
            </control>
          </mc:Choice>
        </mc:AlternateContent>
        <mc:AlternateContent xmlns:mc="http://schemas.openxmlformats.org/markup-compatibility/2006">
          <mc:Choice Requires="x14">
            <control shapeId="41999" r:id="rId16" name="Drop Down 15">
              <controlPr locked="0" defaultSize="0" autoFill="0" autoPict="0">
                <anchor moveWithCells="1">
                  <from>
                    <xdr:col>5</xdr:col>
                    <xdr:colOff>142875</xdr:colOff>
                    <xdr:row>18</xdr:row>
                    <xdr:rowOff>114300</xdr:rowOff>
                  </from>
                  <to>
                    <xdr:col>5</xdr:col>
                    <xdr:colOff>1981200</xdr:colOff>
                    <xdr:row>18</xdr:row>
                    <xdr:rowOff>333375</xdr:rowOff>
                  </to>
                </anchor>
              </controlPr>
            </control>
          </mc:Choice>
        </mc:AlternateContent>
        <mc:AlternateContent xmlns:mc="http://schemas.openxmlformats.org/markup-compatibility/2006">
          <mc:Choice Requires="x14">
            <control shapeId="42000" r:id="rId17" name="Drop Down 16">
              <controlPr locked="0" defaultSize="0" autoFill="0" autoPict="0">
                <anchor moveWithCells="1">
                  <from>
                    <xdr:col>5</xdr:col>
                    <xdr:colOff>142875</xdr:colOff>
                    <xdr:row>19</xdr:row>
                    <xdr:rowOff>114300</xdr:rowOff>
                  </from>
                  <to>
                    <xdr:col>5</xdr:col>
                    <xdr:colOff>1981200</xdr:colOff>
                    <xdr:row>19</xdr:row>
                    <xdr:rowOff>333375</xdr:rowOff>
                  </to>
                </anchor>
              </controlPr>
            </control>
          </mc:Choice>
        </mc:AlternateContent>
        <mc:AlternateContent xmlns:mc="http://schemas.openxmlformats.org/markup-compatibility/2006">
          <mc:Choice Requires="x14">
            <control shapeId="42001" r:id="rId18" name="Drop Down 17">
              <controlPr locked="0" defaultSize="0" autoFill="0" autoPict="0">
                <anchor moveWithCells="1">
                  <from>
                    <xdr:col>5</xdr:col>
                    <xdr:colOff>142875</xdr:colOff>
                    <xdr:row>20</xdr:row>
                    <xdr:rowOff>114300</xdr:rowOff>
                  </from>
                  <to>
                    <xdr:col>5</xdr:col>
                    <xdr:colOff>1981200</xdr:colOff>
                    <xdr:row>20</xdr:row>
                    <xdr:rowOff>333375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tabColor rgb="FF7030A0"/>
    <pageSetUpPr autoPageBreaks="0" fitToPage="1"/>
  </sheetPr>
  <dimension ref="A1:AJ24"/>
  <sheetViews>
    <sheetView showGridLines="0" showRowColHeaders="0" zoomScale="80" zoomScaleNormal="80" workbookViewId="0">
      <selection activeCell="H10" sqref="H10"/>
    </sheetView>
  </sheetViews>
  <sheetFormatPr defaultRowHeight="15" x14ac:dyDescent="0.25"/>
  <cols>
    <col min="1" max="1" width="4.140625" style="19" customWidth="1"/>
    <col min="2" max="2" width="3.42578125" style="19" hidden="1" customWidth="1"/>
    <col min="3" max="3" width="35.7109375" style="19" hidden="1" customWidth="1"/>
    <col min="4" max="4" width="53.7109375" style="19" customWidth="1"/>
    <col min="5" max="5" width="25.7109375" style="19" customWidth="1"/>
    <col min="6" max="6" width="9.7109375" style="19" customWidth="1"/>
    <col min="7" max="7" width="17.42578125" style="19" customWidth="1"/>
    <col min="8" max="8" width="9.7109375" style="19" customWidth="1"/>
    <col min="9" max="21" width="9.140625" style="19"/>
    <col min="22" max="25" width="9.140625" style="19" customWidth="1"/>
    <col min="26" max="36" width="9.140625" style="19" hidden="1" customWidth="1"/>
    <col min="37" max="37" width="9.140625" style="19" customWidth="1"/>
    <col min="38" max="16384" width="9.140625" style="19"/>
  </cols>
  <sheetData>
    <row r="1" spans="1:35" ht="111.6" customHeight="1" x14ac:dyDescent="0.25">
      <c r="D1" s="219" t="str">
        <f>"Aggregated maturity level results"&amp;IF(LEN(scope_area_of_assessment)=0,""," for "&amp;scope_area_of_assessment)</f>
        <v>Aggregated maturity level results</v>
      </c>
      <c r="E1" s="219"/>
      <c r="F1" s="219"/>
      <c r="G1" s="219"/>
      <c r="H1" s="219"/>
      <c r="I1" s="219"/>
      <c r="J1" s="219"/>
      <c r="K1" s="219"/>
      <c r="L1" s="219"/>
      <c r="M1" s="219"/>
      <c r="N1" s="219"/>
      <c r="O1" s="219"/>
      <c r="P1" s="219"/>
      <c r="Q1" s="219"/>
      <c r="R1" s="219"/>
      <c r="S1" s="60"/>
    </row>
    <row r="2" spans="1:35" s="14" customFormat="1" ht="15.75" x14ac:dyDescent="0.25">
      <c r="B2" s="13"/>
      <c r="C2" s="13" t="s">
        <v>46</v>
      </c>
      <c r="D2" s="106" t="s">
        <v>46</v>
      </c>
      <c r="E2" s="217" t="s">
        <v>47</v>
      </c>
      <c r="F2" s="218"/>
      <c r="G2" s="217" t="s">
        <v>48</v>
      </c>
      <c r="H2" s="218"/>
      <c r="AB2" s="14" t="s">
        <v>52</v>
      </c>
      <c r="AC2" s="14" t="s">
        <v>53</v>
      </c>
      <c r="AD2" s="14">
        <v>1</v>
      </c>
      <c r="AE2" s="14">
        <v>2</v>
      </c>
      <c r="AF2" s="14">
        <v>3</v>
      </c>
      <c r="AG2" s="14">
        <v>1</v>
      </c>
      <c r="AH2" s="14">
        <v>2</v>
      </c>
      <c r="AI2" s="14">
        <v>3</v>
      </c>
    </row>
    <row r="3" spans="1:35" ht="30" customHeight="1" x14ac:dyDescent="0.25">
      <c r="A3" s="14"/>
      <c r="B3" s="86" t="s">
        <v>55</v>
      </c>
      <c r="C3" s="86" t="str">
        <f ca="1">VLOOKUP(B3,MMAT_Header_Text,2,FALSE)</f>
        <v>Overall</v>
      </c>
      <c r="D3" s="107" t="str">
        <f ca="1">B3&amp;" - "&amp;C3</f>
        <v>CSIR - Overall</v>
      </c>
      <c r="E3" s="94" t="str">
        <f ca="1">VLOOKUP(B3,MMAT_Header_Text,4,FALSE)</f>
        <v/>
      </c>
      <c r="F3" s="95" t="str">
        <f ca="1">IF(ISERROR(E3),"",E3)</f>
        <v/>
      </c>
      <c r="G3" s="91" t="str">
        <f ca="1">H3</f>
        <v/>
      </c>
      <c r="H3" s="93" t="str">
        <f ca="1">VLOOKUP(B3,MMAT_Header_Text,6,FALSE)</f>
        <v/>
      </c>
      <c r="AA3" s="97"/>
      <c r="AB3" s="97"/>
      <c r="AC3" s="99"/>
      <c r="AD3" s="99"/>
      <c r="AE3" s="99"/>
      <c r="AF3" s="99"/>
      <c r="AG3" s="99"/>
      <c r="AH3" s="99"/>
      <c r="AI3" s="99"/>
    </row>
    <row r="4" spans="1:35" ht="30" customHeight="1" x14ac:dyDescent="0.25">
      <c r="A4" s="14"/>
      <c r="B4" s="86">
        <f>'MMAT ref'!AG3</f>
        <v>1</v>
      </c>
      <c r="C4" s="86" t="str">
        <f t="shared" ref="C4:C21" ca="1" si="0">VLOOKUP(B4,MMAT_Text_Ref,4,FALSE)</f>
        <v>Prepare</v>
      </c>
      <c r="D4" s="100" t="str">
        <f t="shared" ref="D4:D21" ca="1" si="1">VLOOKUP(B4,MMAT_Text_Ref,2,FALSE)&amp; " - "&amp;C4</f>
        <v>Phase 1 - Prepare</v>
      </c>
      <c r="E4" s="94" t="str">
        <f ca="1">VLOOKUP(B4,MMAT_Maturity_Level,4,FALSE)</f>
        <v/>
      </c>
      <c r="F4" s="95" t="str">
        <f ca="1">IF(ISERROR(E4),"",E4)</f>
        <v/>
      </c>
      <c r="G4" s="91" t="str">
        <f ca="1">H4</f>
        <v/>
      </c>
      <c r="H4" s="93" t="str">
        <f ca="1">VLOOKUP(B4,MMAT_Maturity_Level,6,FALSE)</f>
        <v/>
      </c>
      <c r="Z4" s="19" t="str">
        <f>'MMAT ref'!Q3</f>
        <v>1.1</v>
      </c>
      <c r="AA4" s="97" t="str">
        <f t="shared" ref="AA4:AA18" ca="1" si="2">Z4&amp;" - "&amp;VLOOKUP(Z4,MMAT_Text_Ref,4,FALSE)</f>
        <v>1.1 - Criticality assessment</v>
      </c>
      <c r="AB4" s="97" t="str">
        <f t="shared" ref="AB4:AB18" ca="1" si="3">VLOOKUP(Z4,MMAT_Results,2,FALSE)</f>
        <v/>
      </c>
      <c r="AC4" s="99" t="str">
        <f t="shared" ref="AC4:AC18" ca="1" si="4">VLOOKUP(Z4,MMAT_Results,7,FALSE)</f>
        <v/>
      </c>
      <c r="AD4" s="99" t="e">
        <f ca="1">IF(IF(VALUE(LEFT($AA4,1))=AD$2,$AB4,"")="",#N/A,IF(VALUE(LEFT($AA4,1))=AD$2,$AB4,""))</f>
        <v>#N/A</v>
      </c>
      <c r="AE4" s="99"/>
      <c r="AF4" s="99"/>
      <c r="AG4" s="99" t="e">
        <f ca="1">IF(LEN(IF(VALUE(LEFT($AA4,1))=AG$2,$AC4,""))=0,#N/A,IF(VALUE(LEFT($AA4,1))=AG$2,$AC4,""))</f>
        <v>#N/A</v>
      </c>
      <c r="AH4" s="99"/>
      <c r="AI4" s="99"/>
    </row>
    <row r="5" spans="1:35" ht="30" customHeight="1" x14ac:dyDescent="0.25">
      <c r="A5" s="14"/>
      <c r="B5" s="15" t="str">
        <f>'MMAT ref'!AG4</f>
        <v>1.1</v>
      </c>
      <c r="C5" s="15" t="str">
        <f t="shared" ca="1" si="0"/>
        <v>Criticality assessment</v>
      </c>
      <c r="D5" s="101" t="str">
        <f t="shared" ca="1" si="1"/>
        <v>Step 1 - Criticality assessment</v>
      </c>
      <c r="E5" s="89" t="str">
        <f ca="1">VLOOKUP(B5,MMAT_Results,2,FALSE)</f>
        <v/>
      </c>
      <c r="F5" s="142" t="str">
        <f ca="1">IF(ISERROR(E5),"",E5)</f>
        <v/>
      </c>
      <c r="G5" s="91" t="str">
        <f ca="1">H5</f>
        <v/>
      </c>
      <c r="H5" s="144" t="str">
        <f ca="1">VLOOKUP(B5,MMAT_Results,7,FALSE)</f>
        <v/>
      </c>
      <c r="Z5" s="19" t="str">
        <f>'MMAT ref'!Q4</f>
        <v>1.2</v>
      </c>
      <c r="AA5" s="97" t="str">
        <f t="shared" ca="1" si="2"/>
        <v>1.2 - Threat analysis</v>
      </c>
      <c r="AB5" s="97" t="str">
        <f t="shared" ca="1" si="3"/>
        <v/>
      </c>
      <c r="AC5" s="99" t="str">
        <f t="shared" ca="1" si="4"/>
        <v/>
      </c>
      <c r="AD5" s="99" t="e">
        <f ca="1">IF(IF(VALUE(LEFT($AA5,1))=AD$2,$AB5,"")="",#N/A,IF(VALUE(LEFT($AA5,1))=AD$2,$AB5,""))</f>
        <v>#N/A</v>
      </c>
      <c r="AE5" s="99"/>
      <c r="AF5" s="99"/>
      <c r="AG5" s="99" t="e">
        <f ca="1">IF(LEN(IF(VALUE(LEFT($AA5,1))=AG$2,$AC5,""))=0,#N/A,IF(VALUE(LEFT($AA5,1))=AG$2,$AC5,""))</f>
        <v>#N/A</v>
      </c>
      <c r="AH5" s="99"/>
      <c r="AI5" s="99"/>
    </row>
    <row r="6" spans="1:35" ht="30" customHeight="1" x14ac:dyDescent="0.25">
      <c r="B6" s="15" t="str">
        <f>'MMAT ref'!AG5</f>
        <v>1.2</v>
      </c>
      <c r="C6" s="15" t="str">
        <f t="shared" ca="1" si="0"/>
        <v>Threat analysis</v>
      </c>
      <c r="D6" s="15" t="str">
        <f t="shared" ca="1" si="1"/>
        <v>Step 2 - Threat analysis</v>
      </c>
      <c r="E6" s="89" t="str">
        <f ca="1">VLOOKUP(B6,MMAT_Results,2,FALSE)</f>
        <v/>
      </c>
      <c r="F6" s="142" t="str">
        <f ca="1">IF(ISERROR(E6),"",E6)</f>
        <v/>
      </c>
      <c r="G6" s="91" t="str">
        <f ca="1">H6</f>
        <v/>
      </c>
      <c r="H6" s="144" t="str">
        <f ca="1">VLOOKUP(B6,MMAT_Results,7,FALSE)</f>
        <v/>
      </c>
      <c r="Z6" s="19" t="str">
        <f>'MMAT ref'!Q5</f>
        <v>1.3</v>
      </c>
      <c r="AA6" s="97" t="str">
        <f t="shared" ca="1" si="2"/>
        <v>1.3 - People, Process, Technology and Information</v>
      </c>
      <c r="AB6" s="97" t="str">
        <f t="shared" ca="1" si="3"/>
        <v/>
      </c>
      <c r="AC6" s="99" t="str">
        <f t="shared" ca="1" si="4"/>
        <v/>
      </c>
      <c r="AD6" s="99" t="e">
        <f ca="1">IF(IF(VALUE(LEFT($AA6,1))=AD$2,$AB6,"")="",#N/A,IF(VALUE(LEFT($AA6,1))=AD$2,$AB6,""))</f>
        <v>#N/A</v>
      </c>
      <c r="AE6" s="99"/>
      <c r="AF6" s="99"/>
      <c r="AG6" s="99" t="e">
        <f ca="1">IF(LEN(IF(VALUE(LEFT($AA6,1))=AG$2,$AC6,""))=0,#N/A,IF(VALUE(LEFT($AA6,1))=AG$2,$AC6,""))</f>
        <v>#N/A</v>
      </c>
      <c r="AH6" s="99"/>
      <c r="AI6" s="99"/>
    </row>
    <row r="7" spans="1:35" ht="30" customHeight="1" x14ac:dyDescent="0.25">
      <c r="B7" s="15" t="str">
        <f>'MMAT ref'!AG6</f>
        <v>1.3</v>
      </c>
      <c r="C7" s="15" t="str">
        <f t="shared" ca="1" si="0"/>
        <v>People, Process, Technology and Information</v>
      </c>
      <c r="D7" s="15" t="str">
        <f t="shared" ca="1" si="1"/>
        <v>Step 3 - People, Process, Technology and Information</v>
      </c>
      <c r="E7" s="89" t="str">
        <f ca="1">VLOOKUP(B7,MMAT_Results,2,FALSE)</f>
        <v/>
      </c>
      <c r="F7" s="142" t="str">
        <f t="shared" ref="F7:F21" ca="1" si="5">IF(ISERROR(E7),"",E7)</f>
        <v/>
      </c>
      <c r="G7" s="91" t="str">
        <f t="shared" ref="G7:G21" ca="1" si="6">H7</f>
        <v/>
      </c>
      <c r="H7" s="144" t="str">
        <f ca="1">VLOOKUP(B7,MMAT_Results,7,FALSE)</f>
        <v/>
      </c>
      <c r="Z7" s="19" t="str">
        <f>'MMAT ref'!Q6</f>
        <v>1.4</v>
      </c>
      <c r="AA7" s="97" t="str">
        <f t="shared" ca="1" si="2"/>
        <v>1.4 - Control environment</v>
      </c>
      <c r="AB7" s="97" t="str">
        <f t="shared" ca="1" si="3"/>
        <v/>
      </c>
      <c r="AC7" s="99" t="str">
        <f t="shared" ca="1" si="4"/>
        <v/>
      </c>
      <c r="AD7" s="99" t="e">
        <f ca="1">IF(IF(VALUE(LEFT($AA7,1))=AD$2,$AB7,"")="",#N/A,IF(VALUE(LEFT($AA7,1))=AD$2,$AB7,""))</f>
        <v>#N/A</v>
      </c>
      <c r="AE7" s="99"/>
      <c r="AF7" s="99"/>
      <c r="AG7" s="99" t="e">
        <f ca="1">IF(LEN(IF(VALUE(LEFT($AA7,1))=AG$2,$AC7,""))=0,#N/A,IF(VALUE(LEFT($AA7,1))=AG$2,$AC7,""))</f>
        <v>#N/A</v>
      </c>
      <c r="AH7" s="99"/>
      <c r="AI7" s="99"/>
    </row>
    <row r="8" spans="1:35" ht="30" customHeight="1" x14ac:dyDescent="0.25">
      <c r="B8" s="15" t="str">
        <f>'MMAT ref'!AG7</f>
        <v>1.4</v>
      </c>
      <c r="C8" s="15" t="str">
        <f t="shared" ca="1" si="0"/>
        <v>Control environment</v>
      </c>
      <c r="D8" s="15" t="str">
        <f t="shared" ca="1" si="1"/>
        <v>Step 4 - Control environment</v>
      </c>
      <c r="E8" s="89" t="str">
        <f ca="1">VLOOKUP(B8,MMAT_Results,2,FALSE)</f>
        <v/>
      </c>
      <c r="F8" s="142" t="str">
        <f t="shared" ca="1" si="5"/>
        <v/>
      </c>
      <c r="G8" s="91" t="str">
        <f t="shared" ca="1" si="6"/>
        <v/>
      </c>
      <c r="H8" s="144" t="str">
        <f ca="1">VLOOKUP(B8,MMAT_Results,7,FALSE)</f>
        <v/>
      </c>
      <c r="Z8" s="19" t="str">
        <f>'MMAT ref'!Q7</f>
        <v>1.5</v>
      </c>
      <c r="AA8" s="97" t="str">
        <f t="shared" ca="1" si="2"/>
        <v>1.5 - Maturity assessment</v>
      </c>
      <c r="AB8" s="97" t="str">
        <f t="shared" ca="1" si="3"/>
        <v/>
      </c>
      <c r="AC8" s="99" t="str">
        <f t="shared" ca="1" si="4"/>
        <v/>
      </c>
      <c r="AD8" s="99" t="e">
        <f ca="1">IF(IF(VALUE(LEFT($AA8,1))=AD$2,$AB8,"")="",#N/A,IF(VALUE(LEFT($AA8,1))=AD$2,$AB8,""))</f>
        <v>#N/A</v>
      </c>
      <c r="AE8" s="99"/>
      <c r="AF8" s="99"/>
      <c r="AG8" s="99" t="e">
        <f ca="1">IF(LEN(IF(VALUE(LEFT($AA8,1))=AG$2,$AC8,""))=0,#N/A,IF(VALUE(LEFT($AA8,1))=AG$2,$AC8,""))</f>
        <v>#N/A</v>
      </c>
      <c r="AH8" s="99"/>
      <c r="AI8" s="99"/>
    </row>
    <row r="9" spans="1:35" ht="30" customHeight="1" x14ac:dyDescent="0.25">
      <c r="B9" s="15" t="str">
        <f>'MMAT ref'!AG8</f>
        <v>1.5</v>
      </c>
      <c r="C9" s="15" t="str">
        <f t="shared" ca="1" si="0"/>
        <v>Maturity assessment</v>
      </c>
      <c r="D9" s="102" t="str">
        <f t="shared" ca="1" si="1"/>
        <v>Step 5 - Maturity assessment</v>
      </c>
      <c r="E9" s="89" t="str">
        <f ca="1">VLOOKUP(B9,MMAT_Results,2,FALSE)</f>
        <v/>
      </c>
      <c r="F9" s="142" t="str">
        <f t="shared" ca="1" si="5"/>
        <v/>
      </c>
      <c r="G9" s="91" t="str">
        <f t="shared" ca="1" si="6"/>
        <v/>
      </c>
      <c r="H9" s="144" t="str">
        <f ca="1">VLOOKUP(B9,MMAT_Results,7,FALSE)</f>
        <v/>
      </c>
      <c r="Z9" s="19" t="str">
        <f>'MMAT ref'!Q8</f>
        <v>2.1</v>
      </c>
      <c r="AA9" s="97" t="str">
        <f t="shared" ca="1" si="2"/>
        <v>2.1 - Identification</v>
      </c>
      <c r="AB9" s="97" t="str">
        <f t="shared" ca="1" si="3"/>
        <v/>
      </c>
      <c r="AC9" s="99" t="str">
        <f t="shared" ca="1" si="4"/>
        <v/>
      </c>
      <c r="AD9" s="99"/>
      <c r="AE9" s="99" t="e">
        <f ca="1">IF(IF(VALUE(LEFT($AA9,1))=AE$2,$AB9,"")="",#N/A,IF(VALUE(LEFT($AA9,1))=AE$2,$AB9,""))</f>
        <v>#N/A</v>
      </c>
      <c r="AF9" s="99"/>
      <c r="AG9" s="99"/>
      <c r="AH9" s="99" t="e">
        <f ca="1">IF(LEN(IF(VALUE(LEFT($AA9,1))=AH$2,$AC9,""))=0,#N/A,IF(VALUE(LEFT($AA9,1))=AH$2,$AC9,""))</f>
        <v>#N/A</v>
      </c>
      <c r="AI9" s="99"/>
    </row>
    <row r="10" spans="1:35" ht="30" customHeight="1" x14ac:dyDescent="0.25">
      <c r="B10" s="87">
        <f>'MMAT ref'!AG9</f>
        <v>2</v>
      </c>
      <c r="C10" s="87" t="str">
        <f t="shared" ca="1" si="0"/>
        <v>Respond</v>
      </c>
      <c r="D10" s="103" t="str">
        <f t="shared" ca="1" si="1"/>
        <v>Phase 2 - Respond</v>
      </c>
      <c r="E10" s="89" t="str">
        <f ca="1">VLOOKUP(B10,MMAT_Maturity_Level,4,FALSE)</f>
        <v/>
      </c>
      <c r="F10" s="95" t="str">
        <f ca="1">IF(ISERROR(E10),"",E10)</f>
        <v/>
      </c>
      <c r="G10" s="91" t="str">
        <f ca="1">H10</f>
        <v/>
      </c>
      <c r="H10" s="93" t="str">
        <f ca="1">VLOOKUP(B10,MMAT_Maturity_Level,6,FALSE)</f>
        <v/>
      </c>
      <c r="Z10" s="19" t="str">
        <f>'MMAT ref'!Q9</f>
        <v>2.2</v>
      </c>
      <c r="AA10" s="97" t="str">
        <f t="shared" ca="1" si="2"/>
        <v>2.2 - Investigation</v>
      </c>
      <c r="AB10" s="97" t="str">
        <f t="shared" ca="1" si="3"/>
        <v/>
      </c>
      <c r="AC10" s="99" t="str">
        <f t="shared" ca="1" si="4"/>
        <v/>
      </c>
      <c r="AD10" s="99"/>
      <c r="AE10" s="99" t="e">
        <f ca="1">IF(IF(VALUE(LEFT($AA10,1))=AE$2,$AB10,"")="",#N/A,IF(VALUE(LEFT($AA10,1))=AE$2,$AB10,""))</f>
        <v>#N/A</v>
      </c>
      <c r="AF10" s="99"/>
      <c r="AG10" s="99"/>
      <c r="AH10" s="99" t="e">
        <f ca="1">IF(LEN(IF(VALUE(LEFT($AA10,1))=AH$2,$AC10,""))=0,#N/A,IF(VALUE(LEFT($AA10,1))=AH$2,$AC10,""))</f>
        <v>#N/A</v>
      </c>
      <c r="AI10" s="99"/>
    </row>
    <row r="11" spans="1:35" ht="30" customHeight="1" x14ac:dyDescent="0.25">
      <c r="B11" s="15" t="str">
        <f>'MMAT ref'!AG10</f>
        <v>2.1</v>
      </c>
      <c r="C11" s="15" t="str">
        <f t="shared" ca="1" si="0"/>
        <v>Identification</v>
      </c>
      <c r="D11" s="101" t="str">
        <f t="shared" ca="1" si="1"/>
        <v>Step 1 - Identification</v>
      </c>
      <c r="E11" s="89" t="str">
        <f ca="1">VLOOKUP(B11,MMAT_Results,2,FALSE)</f>
        <v/>
      </c>
      <c r="F11" s="142" t="str">
        <f t="shared" ca="1" si="5"/>
        <v/>
      </c>
      <c r="G11" s="91" t="str">
        <f t="shared" ca="1" si="6"/>
        <v/>
      </c>
      <c r="H11" s="144" t="str">
        <f ca="1">VLOOKUP(B11,MMAT_Results,7,FALSE)</f>
        <v/>
      </c>
      <c r="Z11" s="19" t="str">
        <f>'MMAT ref'!Q10</f>
        <v>2.3</v>
      </c>
      <c r="AA11" s="97" t="str">
        <f t="shared" ca="1" si="2"/>
        <v>2.3 - Action</v>
      </c>
      <c r="AB11" s="97" t="str">
        <f t="shared" ca="1" si="3"/>
        <v/>
      </c>
      <c r="AC11" s="99" t="str">
        <f t="shared" ca="1" si="4"/>
        <v/>
      </c>
      <c r="AD11" s="99"/>
      <c r="AE11" s="99" t="e">
        <f ca="1">IF(IF(VALUE(LEFT($AA11,1))=AE$2,$AB11,"")="",#N/A,IF(VALUE(LEFT($AA11,1))=AE$2,$AB11,""))</f>
        <v>#N/A</v>
      </c>
      <c r="AF11" s="99"/>
      <c r="AG11" s="99"/>
      <c r="AH11" s="99" t="e">
        <f ca="1">IF(LEN(IF(VALUE(LEFT($AA11,1))=AH$2,$AC11,""))=0,#N/A,IF(VALUE(LEFT($AA11,1))=AH$2,$AC11,""))</f>
        <v>#N/A</v>
      </c>
      <c r="AI11" s="99"/>
    </row>
    <row r="12" spans="1:35" ht="30" customHeight="1" x14ac:dyDescent="0.25">
      <c r="B12" s="15" t="str">
        <f>'MMAT ref'!AG11</f>
        <v>2.2</v>
      </c>
      <c r="C12" s="15" t="str">
        <f t="shared" ca="1" si="0"/>
        <v>Investigation</v>
      </c>
      <c r="D12" s="15" t="str">
        <f t="shared" ca="1" si="1"/>
        <v>Step 2 - Investigation</v>
      </c>
      <c r="E12" s="89" t="str">
        <f ca="1">VLOOKUP(B12,MMAT_Results,2,FALSE)</f>
        <v/>
      </c>
      <c r="F12" s="142" t="str">
        <f t="shared" ca="1" si="5"/>
        <v/>
      </c>
      <c r="G12" s="91" t="str">
        <f t="shared" ca="1" si="6"/>
        <v/>
      </c>
      <c r="H12" s="144" t="str">
        <f ca="1">VLOOKUP(B12,MMAT_Results,7,FALSE)</f>
        <v/>
      </c>
      <c r="Z12" s="19" t="str">
        <f>'MMAT ref'!Q11</f>
        <v>2.4</v>
      </c>
      <c r="AA12" s="97" t="str">
        <f t="shared" ca="1" si="2"/>
        <v>2.4 - Recovery</v>
      </c>
      <c r="AB12" s="97" t="str">
        <f t="shared" ca="1" si="3"/>
        <v/>
      </c>
      <c r="AC12" s="99" t="str">
        <f t="shared" ca="1" si="4"/>
        <v/>
      </c>
      <c r="AD12" s="99"/>
      <c r="AE12" s="99" t="e">
        <f ca="1">IF(IF(VALUE(LEFT($AA12,1))=AE$2,$AB12,"")="",#N/A,IF(VALUE(LEFT($AA12,1))=AE$2,$AB12,""))</f>
        <v>#N/A</v>
      </c>
      <c r="AF12" s="99"/>
      <c r="AG12" s="99"/>
      <c r="AH12" s="99" t="e">
        <f ca="1">IF(LEN(IF(VALUE(LEFT($AA12,1))=AH$2,$AC12,""))=0,#N/A,IF(VALUE(LEFT($AA12,1))=AH$2,$AC12,""))</f>
        <v>#N/A</v>
      </c>
      <c r="AI12" s="99"/>
    </row>
    <row r="13" spans="1:35" ht="30" customHeight="1" x14ac:dyDescent="0.25">
      <c r="B13" s="15" t="str">
        <f>'MMAT ref'!AG12</f>
        <v>2.3</v>
      </c>
      <c r="C13" s="15" t="str">
        <f t="shared" ca="1" si="0"/>
        <v>Action</v>
      </c>
      <c r="D13" s="15" t="str">
        <f t="shared" ca="1" si="1"/>
        <v>Step 3 - Action</v>
      </c>
      <c r="E13" s="89" t="str">
        <f ca="1">VLOOKUP(B13,MMAT_Results,2,FALSE)</f>
        <v/>
      </c>
      <c r="F13" s="142" t="str">
        <f t="shared" ca="1" si="5"/>
        <v/>
      </c>
      <c r="G13" s="91" t="str">
        <f t="shared" ca="1" si="6"/>
        <v/>
      </c>
      <c r="H13" s="144" t="str">
        <f ca="1">VLOOKUP(B13,MMAT_Results,7,FALSE)</f>
        <v/>
      </c>
      <c r="Z13" s="19" t="str">
        <f>'MMAT ref'!Q12</f>
        <v>3.1</v>
      </c>
      <c r="AA13" s="97" t="str">
        <f t="shared" ca="1" si="2"/>
        <v>3.1 - Incident investigation</v>
      </c>
      <c r="AB13" s="97" t="str">
        <f t="shared" ca="1" si="3"/>
        <v/>
      </c>
      <c r="AC13" s="99" t="str">
        <f t="shared" ca="1" si="4"/>
        <v/>
      </c>
      <c r="AD13" s="99"/>
      <c r="AE13" s="99"/>
      <c r="AF13" s="99" t="e">
        <f t="shared" ref="AF13:AF18" ca="1" si="7">IF(IF(VALUE(LEFT($AA13,1))=AF$2,$AB13,"")="",#N/A,IF(VALUE(LEFT($AA13,1))=AF$2,$AB13,""))</f>
        <v>#N/A</v>
      </c>
      <c r="AG13" s="99"/>
      <c r="AH13" s="99"/>
      <c r="AI13" s="99" t="e">
        <f t="shared" ref="AI13:AI18" ca="1" si="8">IF(LEN(IF(VALUE(LEFT($AA13,1))=AI$2,$AC13,""))=0,#N/A,IF(VALUE(LEFT($AA13,1))=AI$2,$AC13,""))</f>
        <v>#N/A</v>
      </c>
    </row>
    <row r="14" spans="1:35" ht="30" customHeight="1" x14ac:dyDescent="0.25">
      <c r="B14" s="15" t="str">
        <f>'MMAT ref'!AG13</f>
        <v>2.4</v>
      </c>
      <c r="C14" s="15" t="str">
        <f t="shared" ca="1" si="0"/>
        <v>Recovery</v>
      </c>
      <c r="D14" s="102" t="str">
        <f t="shared" ca="1" si="1"/>
        <v>Step 4 - Recovery</v>
      </c>
      <c r="E14" s="89" t="str">
        <f ca="1">VLOOKUP(B14,MMAT_Results,2,FALSE)</f>
        <v/>
      </c>
      <c r="F14" s="142" t="str">
        <f t="shared" ca="1" si="5"/>
        <v/>
      </c>
      <c r="G14" s="91" t="str">
        <f t="shared" ca="1" si="6"/>
        <v/>
      </c>
      <c r="H14" s="144" t="str">
        <f ca="1">VLOOKUP(B14,MMAT_Results,7,FALSE)</f>
        <v/>
      </c>
      <c r="Z14" s="19" t="str">
        <f>'MMAT ref'!Q13</f>
        <v>3.2</v>
      </c>
      <c r="AA14" s="97" t="str">
        <f t="shared" ca="1" si="2"/>
        <v>3.2 - Reporting</v>
      </c>
      <c r="AB14" s="97" t="str">
        <f t="shared" ca="1" si="3"/>
        <v/>
      </c>
      <c r="AC14" s="99" t="str">
        <f t="shared" ca="1" si="4"/>
        <v/>
      </c>
      <c r="AD14" s="99"/>
      <c r="AE14" s="99"/>
      <c r="AF14" s="99" t="e">
        <f t="shared" ca="1" si="7"/>
        <v>#N/A</v>
      </c>
      <c r="AG14" s="99"/>
      <c r="AH14" s="99"/>
      <c r="AI14" s="99" t="e">
        <f t="shared" ca="1" si="8"/>
        <v>#N/A</v>
      </c>
    </row>
    <row r="15" spans="1:35" ht="30" customHeight="1" x14ac:dyDescent="0.25">
      <c r="B15" s="88">
        <f>'MMAT ref'!AG14</f>
        <v>3</v>
      </c>
      <c r="C15" s="88" t="str">
        <f t="shared" ca="1" si="0"/>
        <v>Follow up</v>
      </c>
      <c r="D15" s="104" t="str">
        <f t="shared" ca="1" si="1"/>
        <v>Phase 3 - Follow up</v>
      </c>
      <c r="E15" s="89" t="str">
        <f ca="1">VLOOKUP(B15,MMAT_Maturity_Level,4,FALSE)</f>
        <v/>
      </c>
      <c r="F15" s="95" t="str">
        <f ca="1">IF(ISERROR(E15),"",E15)</f>
        <v/>
      </c>
      <c r="G15" s="91" t="str">
        <f ca="1">H15</f>
        <v/>
      </c>
      <c r="H15" s="93" t="str">
        <f ca="1">VLOOKUP(B15,MMAT_Maturity_Level,6,FALSE)</f>
        <v/>
      </c>
      <c r="Z15" s="19" t="str">
        <f>'MMAT ref'!Q14</f>
        <v>3.3</v>
      </c>
      <c r="AA15" s="97" t="str">
        <f t="shared" ca="1" si="2"/>
        <v>3.3 - Post incident review</v>
      </c>
      <c r="AB15" s="97" t="str">
        <f t="shared" ca="1" si="3"/>
        <v/>
      </c>
      <c r="AC15" s="99" t="str">
        <f t="shared" ca="1" si="4"/>
        <v/>
      </c>
      <c r="AD15" s="99"/>
      <c r="AE15" s="99"/>
      <c r="AF15" s="99" t="e">
        <f t="shared" ca="1" si="7"/>
        <v>#N/A</v>
      </c>
      <c r="AG15" s="99"/>
      <c r="AH15" s="99"/>
      <c r="AI15" s="99" t="e">
        <f t="shared" ca="1" si="8"/>
        <v>#N/A</v>
      </c>
    </row>
    <row r="16" spans="1:35" ht="30" customHeight="1" x14ac:dyDescent="0.25">
      <c r="B16" s="15" t="str">
        <f>'MMAT ref'!AG15</f>
        <v>3.1</v>
      </c>
      <c r="C16" s="15" t="str">
        <f t="shared" ca="1" si="0"/>
        <v>Incident investigation</v>
      </c>
      <c r="D16" s="101" t="str">
        <f t="shared" ca="1" si="1"/>
        <v>Step 1 - Incident investigation</v>
      </c>
      <c r="E16" s="89" t="str">
        <f t="shared" ref="E16:E21" ca="1" si="9">VLOOKUP(B16,MMAT_Results,2,FALSE)</f>
        <v/>
      </c>
      <c r="F16" s="142" t="str">
        <f t="shared" ca="1" si="5"/>
        <v/>
      </c>
      <c r="G16" s="91" t="str">
        <f t="shared" ca="1" si="6"/>
        <v/>
      </c>
      <c r="H16" s="144" t="str">
        <f t="shared" ref="H16:H21" ca="1" si="10">VLOOKUP(B16,MMAT_Results,7,FALSE)</f>
        <v/>
      </c>
      <c r="Z16" s="19" t="str">
        <f>'MMAT ref'!Q15</f>
        <v>3.4</v>
      </c>
      <c r="AA16" s="97" t="str">
        <f t="shared" ca="1" si="2"/>
        <v>3.4 - Lessons learned</v>
      </c>
      <c r="AB16" s="97" t="str">
        <f t="shared" ca="1" si="3"/>
        <v/>
      </c>
      <c r="AC16" s="99" t="str">
        <f t="shared" ca="1" si="4"/>
        <v/>
      </c>
      <c r="AD16" s="99"/>
      <c r="AE16" s="99"/>
      <c r="AF16" s="99" t="e">
        <f t="shared" ca="1" si="7"/>
        <v>#N/A</v>
      </c>
      <c r="AG16" s="99"/>
      <c r="AH16" s="99"/>
      <c r="AI16" s="99" t="e">
        <f t="shared" ca="1" si="8"/>
        <v>#N/A</v>
      </c>
    </row>
    <row r="17" spans="2:35" ht="30" x14ac:dyDescent="0.25">
      <c r="B17" s="15" t="str">
        <f>'MMAT ref'!AG16</f>
        <v>3.2</v>
      </c>
      <c r="C17" s="15" t="str">
        <f t="shared" ca="1" si="0"/>
        <v>Reporting</v>
      </c>
      <c r="D17" s="15" t="str">
        <f t="shared" ca="1" si="1"/>
        <v>Step 2 - Reporting</v>
      </c>
      <c r="E17" s="89" t="str">
        <f t="shared" ca="1" si="9"/>
        <v/>
      </c>
      <c r="F17" s="142" t="str">
        <f t="shared" ca="1" si="5"/>
        <v/>
      </c>
      <c r="G17" s="91" t="str">
        <f t="shared" ca="1" si="6"/>
        <v/>
      </c>
      <c r="H17" s="144" t="str">
        <f t="shared" ca="1" si="10"/>
        <v/>
      </c>
      <c r="Z17" s="19" t="str">
        <f>'MMAT ref'!Q16</f>
        <v>3.5</v>
      </c>
      <c r="AA17" s="97" t="str">
        <f t="shared" ca="1" si="2"/>
        <v>3.5 - Updating</v>
      </c>
      <c r="AB17" s="97" t="str">
        <f t="shared" ca="1" si="3"/>
        <v/>
      </c>
      <c r="AC17" s="99" t="str">
        <f t="shared" ca="1" si="4"/>
        <v/>
      </c>
      <c r="AD17" s="99"/>
      <c r="AE17" s="99"/>
      <c r="AF17" s="99" t="e">
        <f t="shared" ca="1" si="7"/>
        <v>#N/A</v>
      </c>
      <c r="AG17" s="99"/>
      <c r="AH17" s="99"/>
      <c r="AI17" s="99" t="e">
        <f t="shared" ca="1" si="8"/>
        <v>#N/A</v>
      </c>
    </row>
    <row r="18" spans="2:35" ht="30" x14ac:dyDescent="0.25">
      <c r="B18" s="15" t="str">
        <f>'MMAT ref'!AG17</f>
        <v>3.3</v>
      </c>
      <c r="C18" s="15" t="str">
        <f t="shared" ca="1" si="0"/>
        <v>Post incident review</v>
      </c>
      <c r="D18" s="15" t="str">
        <f t="shared" ca="1" si="1"/>
        <v>Step 3 - Post incident review</v>
      </c>
      <c r="E18" s="89" t="str">
        <f t="shared" ca="1" si="9"/>
        <v/>
      </c>
      <c r="F18" s="142" t="str">
        <f t="shared" ca="1" si="5"/>
        <v/>
      </c>
      <c r="G18" s="91" t="str">
        <f t="shared" ca="1" si="6"/>
        <v/>
      </c>
      <c r="H18" s="144" t="str">
        <f t="shared" ca="1" si="10"/>
        <v/>
      </c>
      <c r="Z18" s="19" t="str">
        <f>'MMAT ref'!Q17</f>
        <v>3.6</v>
      </c>
      <c r="AA18" s="96" t="str">
        <f t="shared" ca="1" si="2"/>
        <v>3.6 - Trend analysis</v>
      </c>
      <c r="AB18" s="98" t="str">
        <f t="shared" ca="1" si="3"/>
        <v/>
      </c>
      <c r="AC18" s="96" t="str">
        <f t="shared" ca="1" si="4"/>
        <v/>
      </c>
      <c r="AD18" s="96"/>
      <c r="AE18" s="96"/>
      <c r="AF18" s="96" t="e">
        <f t="shared" ca="1" si="7"/>
        <v>#N/A</v>
      </c>
      <c r="AG18" s="96"/>
      <c r="AH18" s="96"/>
      <c r="AI18" s="96" t="e">
        <f t="shared" ca="1" si="8"/>
        <v>#N/A</v>
      </c>
    </row>
    <row r="19" spans="2:35" ht="30" x14ac:dyDescent="0.25">
      <c r="B19" s="15" t="str">
        <f>'MMAT ref'!AG18</f>
        <v>3.4</v>
      </c>
      <c r="C19" s="15" t="str">
        <f t="shared" ca="1" si="0"/>
        <v>Lessons learned</v>
      </c>
      <c r="D19" s="15" t="str">
        <f t="shared" ca="1" si="1"/>
        <v>Step 4 - Lessons learned</v>
      </c>
      <c r="E19" s="89" t="str">
        <f t="shared" ca="1" si="9"/>
        <v/>
      </c>
      <c r="F19" s="142" t="str">
        <f t="shared" ca="1" si="5"/>
        <v/>
      </c>
      <c r="G19" s="91" t="str">
        <f t="shared" ca="1" si="6"/>
        <v/>
      </c>
      <c r="H19" s="144" t="str">
        <f t="shared" ca="1" si="10"/>
        <v/>
      </c>
    </row>
    <row r="20" spans="2:35" ht="30" x14ac:dyDescent="0.25">
      <c r="B20" s="15" t="str">
        <f>'MMAT ref'!AG19</f>
        <v>3.5</v>
      </c>
      <c r="C20" s="15" t="str">
        <f t="shared" ca="1" si="0"/>
        <v>Updating</v>
      </c>
      <c r="D20" s="15" t="str">
        <f t="shared" ca="1" si="1"/>
        <v>Step 5 - Updating</v>
      </c>
      <c r="E20" s="89" t="str">
        <f t="shared" ca="1" si="9"/>
        <v/>
      </c>
      <c r="F20" s="142" t="str">
        <f t="shared" ca="1" si="5"/>
        <v/>
      </c>
      <c r="G20" s="91" t="str">
        <f t="shared" ca="1" si="6"/>
        <v/>
      </c>
      <c r="H20" s="144" t="str">
        <f t="shared" ca="1" si="10"/>
        <v/>
      </c>
    </row>
    <row r="21" spans="2:35" ht="30" x14ac:dyDescent="0.25">
      <c r="B21" s="15" t="str">
        <f>'MMAT ref'!AG20</f>
        <v>3.6</v>
      </c>
      <c r="C21" s="15" t="str">
        <f t="shared" ca="1" si="0"/>
        <v>Trend analysis</v>
      </c>
      <c r="D21" s="15" t="str">
        <f t="shared" ca="1" si="1"/>
        <v>Step 6 - Trend analysis</v>
      </c>
      <c r="E21" s="90" t="str">
        <f t="shared" ca="1" si="9"/>
        <v/>
      </c>
      <c r="F21" s="143" t="str">
        <f t="shared" ca="1" si="5"/>
        <v/>
      </c>
      <c r="G21" s="92" t="str">
        <f t="shared" ca="1" si="6"/>
        <v/>
      </c>
      <c r="H21" s="145" t="str">
        <f t="shared" ca="1" si="10"/>
        <v/>
      </c>
    </row>
    <row r="22" spans="2:35" x14ac:dyDescent="0.25">
      <c r="D22"/>
    </row>
    <row r="23" spans="2:35" x14ac:dyDescent="0.25">
      <c r="D23"/>
    </row>
    <row r="24" spans="2:35" x14ac:dyDescent="0.25">
      <c r="D24"/>
    </row>
  </sheetData>
  <sheetProtection algorithmName="SHA-512" hashValue="lXN+rI452nB+HOzekcRdDNAXQEqMH1Yqaqs+LyiG8TpRNM03Fr+mTialJVHz3oLjaEtWDeF77Qlri3bBFSxJsw==" saltValue="hkdjof+oKb45sgwGNdYB4A==" spinCount="100000" sheet="1" objects="1" scenarios="1"/>
  <mergeCells count="3">
    <mergeCell ref="E2:F2"/>
    <mergeCell ref="G2:H2"/>
    <mergeCell ref="D1:R1"/>
  </mergeCells>
  <conditionalFormatting sqref="E11:E14">
    <cfRule type="dataBar" priority="17">
      <dataBar>
        <cfvo type="num" val="0"/>
        <cfvo type="num" val="5"/>
        <color rgb="FF41AD48"/>
      </dataBar>
      <extLst>
        <ext xmlns:x14="http://schemas.microsoft.com/office/spreadsheetml/2009/9/main" uri="{B025F937-C7B1-47D3-B67F-A62EFF666E3E}">
          <x14:id>{616E6E12-EA25-4A6D-B3C1-9A711D64FAD3}</x14:id>
        </ext>
      </extLst>
    </cfRule>
  </conditionalFormatting>
  <conditionalFormatting sqref="E4">
    <cfRule type="dataBar" priority="15">
      <dataBar>
        <cfvo type="num" val="0"/>
        <cfvo type="num" val="5"/>
        <color rgb="FF25408F"/>
      </dataBar>
      <extLst>
        <ext xmlns:x14="http://schemas.microsoft.com/office/spreadsheetml/2009/9/main" uri="{B025F937-C7B1-47D3-B67F-A62EFF666E3E}">
          <x14:id>{03BE71FF-7037-48D3-99EE-E4ADB52A87B4}</x14:id>
        </ext>
      </extLst>
    </cfRule>
  </conditionalFormatting>
  <conditionalFormatting sqref="E10">
    <cfRule type="dataBar" priority="13">
      <dataBar>
        <cfvo type="num" val="0"/>
        <cfvo type="num" val="5"/>
        <color rgb="FF41AD48"/>
      </dataBar>
      <extLst>
        <ext xmlns:x14="http://schemas.microsoft.com/office/spreadsheetml/2009/9/main" uri="{B025F937-C7B1-47D3-B67F-A62EFF666E3E}">
          <x14:id>{7B316CDA-DCFF-4587-BB49-6256DD09AF85}</x14:id>
        </ext>
      </extLst>
    </cfRule>
  </conditionalFormatting>
  <conditionalFormatting sqref="E15">
    <cfRule type="dataBar" priority="12">
      <dataBar>
        <cfvo type="num" val="0"/>
        <cfvo type="num" val="5"/>
        <color rgb="FFE87727"/>
      </dataBar>
      <extLst>
        <ext xmlns:x14="http://schemas.microsoft.com/office/spreadsheetml/2009/9/main" uri="{B025F937-C7B1-47D3-B67F-A62EFF666E3E}">
          <x14:id>{690D8D06-68CF-4C34-ACA1-6E3596D4D4BB}</x14:id>
        </ext>
      </extLst>
    </cfRule>
  </conditionalFormatting>
  <conditionalFormatting sqref="E5:E9">
    <cfRule type="dataBar" priority="11">
      <dataBar>
        <cfvo type="num" val="0"/>
        <cfvo type="num" val="5"/>
        <color rgb="FF25408F"/>
      </dataBar>
      <extLst>
        <ext xmlns:x14="http://schemas.microsoft.com/office/spreadsheetml/2009/9/main" uri="{B025F937-C7B1-47D3-B67F-A62EFF666E3E}">
          <x14:id>{DCAF092A-962D-4367-A0EE-9C6E84CCE8AE}</x14:id>
        </ext>
      </extLst>
    </cfRule>
  </conditionalFormatting>
  <conditionalFormatting sqref="E16:E21">
    <cfRule type="dataBar" priority="10">
      <dataBar>
        <cfvo type="num" val="0"/>
        <cfvo type="num" val="5"/>
        <color rgb="FFE87727"/>
      </dataBar>
      <extLst>
        <ext xmlns:x14="http://schemas.microsoft.com/office/spreadsheetml/2009/9/main" uri="{B025F937-C7B1-47D3-B67F-A62EFF666E3E}">
          <x14:id>{80C0247C-E017-482F-853C-4AD643B689EF}</x14:id>
        </ext>
      </extLst>
    </cfRule>
  </conditionalFormatting>
  <conditionalFormatting sqref="G5:G9 G11:G14 G16:G21">
    <cfRule type="dataBar" priority="9">
      <dataBar>
        <cfvo type="num" val="0"/>
        <cfvo type="num" val="5"/>
        <color theme="7" tint="0.79998168889431442"/>
      </dataBar>
      <extLst>
        <ext xmlns:x14="http://schemas.microsoft.com/office/spreadsheetml/2009/9/main" uri="{B025F937-C7B1-47D3-B67F-A62EFF666E3E}">
          <x14:id>{2338CE7B-7641-4A34-B942-C8A15467EA48}</x14:id>
        </ext>
      </extLst>
    </cfRule>
  </conditionalFormatting>
  <conditionalFormatting sqref="G4">
    <cfRule type="dataBar" priority="8">
      <dataBar>
        <cfvo type="num" val="0"/>
        <cfvo type="num" val="5"/>
        <color theme="7" tint="0.39997558519241921"/>
      </dataBar>
      <extLst>
        <ext xmlns:x14="http://schemas.microsoft.com/office/spreadsheetml/2009/9/main" uri="{B025F937-C7B1-47D3-B67F-A62EFF666E3E}">
          <x14:id>{CFCC8FAD-C074-4F8E-91C1-18F4AC44F911}</x14:id>
        </ext>
      </extLst>
    </cfRule>
  </conditionalFormatting>
  <conditionalFormatting sqref="G10">
    <cfRule type="dataBar" priority="7">
      <dataBar>
        <cfvo type="num" val="0"/>
        <cfvo type="num" val="5"/>
        <color theme="7" tint="0.39997558519241921"/>
      </dataBar>
      <extLst>
        <ext xmlns:x14="http://schemas.microsoft.com/office/spreadsheetml/2009/9/main" uri="{B025F937-C7B1-47D3-B67F-A62EFF666E3E}">
          <x14:id>{C1DF3AF5-3900-45E1-8090-061C0C1D2430}</x14:id>
        </ext>
      </extLst>
    </cfRule>
  </conditionalFormatting>
  <conditionalFormatting sqref="G15">
    <cfRule type="dataBar" priority="6">
      <dataBar>
        <cfvo type="num" val="0"/>
        <cfvo type="num" val="5"/>
        <color theme="7" tint="0.39997558519241921"/>
      </dataBar>
      <extLst>
        <ext xmlns:x14="http://schemas.microsoft.com/office/spreadsheetml/2009/9/main" uri="{B025F937-C7B1-47D3-B67F-A62EFF666E3E}">
          <x14:id>{41592BCD-EA29-445D-ABFA-5C3C2E037C61}</x14:id>
        </ext>
      </extLst>
    </cfRule>
  </conditionalFormatting>
  <conditionalFormatting sqref="G3">
    <cfRule type="dataBar" priority="2">
      <dataBar>
        <cfvo type="num" val="0"/>
        <cfvo type="num" val="5"/>
        <color rgb="FF7D62A2"/>
      </dataBar>
      <extLst>
        <ext xmlns:x14="http://schemas.microsoft.com/office/spreadsheetml/2009/9/main" uri="{B025F937-C7B1-47D3-B67F-A62EFF666E3E}">
          <x14:id>{F86CD530-D792-49E4-85FE-DE34B4BB56AE}</x14:id>
        </ext>
      </extLst>
    </cfRule>
  </conditionalFormatting>
  <conditionalFormatting sqref="E3">
    <cfRule type="dataBar" priority="1">
      <dataBar>
        <cfvo type="num" val="0"/>
        <cfvo type="num" val="5"/>
        <color rgb="FF921B1D"/>
      </dataBar>
      <extLst>
        <ext xmlns:x14="http://schemas.microsoft.com/office/spreadsheetml/2009/9/main" uri="{B025F937-C7B1-47D3-B67F-A62EFF666E3E}">
          <x14:id>{32B1B14E-BF73-4B72-85E4-002C97261175}</x14:id>
        </ext>
      </extLst>
    </cfRule>
  </conditionalFormatting>
  <pageMargins left="0.7" right="0.7" top="0.75" bottom="0.75" header="0.3" footer="0.3"/>
  <pageSetup paperSize="9" scale="58" fitToHeight="0" orientation="landscape" horizontalDpi="4294967293" verticalDpi="0" r:id="rId1"/>
  <drawing r:id="rId2"/>
  <extLst>
    <ext xmlns:x14="http://schemas.microsoft.com/office/spreadsheetml/2009/9/main" uri="{78C0D931-6437-407d-A8EE-F0AAD7539E65}">
      <x14:conditionalFormattings>
        <x14:conditionalFormatting xmlns:xm="http://schemas.microsoft.com/office/excel/2006/main">
          <x14:cfRule type="dataBar" id="{616E6E12-EA25-4A6D-B3C1-9A711D64FAD3}">
            <x14:dataBar minLength="0" maxLength="100" gradient="0">
              <x14:cfvo type="num">
                <xm:f>0</xm:f>
              </x14:cfvo>
              <x14:cfvo type="num">
                <xm:f>5</xm:f>
              </x14:cfvo>
              <x14:negativeFillColor rgb="FFFF0000"/>
              <x14:axisColor rgb="FF000000"/>
            </x14:dataBar>
          </x14:cfRule>
          <xm:sqref>E11:E14</xm:sqref>
        </x14:conditionalFormatting>
        <x14:conditionalFormatting xmlns:xm="http://schemas.microsoft.com/office/excel/2006/main">
          <x14:cfRule type="dataBar" id="{03BE71FF-7037-48D3-99EE-E4ADB52A87B4}">
            <x14:dataBar minLength="0" maxLength="100" gradient="0">
              <x14:cfvo type="num">
                <xm:f>0</xm:f>
              </x14:cfvo>
              <x14:cfvo type="num">
                <xm:f>5</xm:f>
              </x14:cfvo>
              <x14:negativeFillColor rgb="FFFF0000"/>
              <x14:axisColor rgb="FF000000"/>
            </x14:dataBar>
          </x14:cfRule>
          <xm:sqref>E4</xm:sqref>
        </x14:conditionalFormatting>
        <x14:conditionalFormatting xmlns:xm="http://schemas.microsoft.com/office/excel/2006/main">
          <x14:cfRule type="dataBar" id="{7B316CDA-DCFF-4587-BB49-6256DD09AF85}">
            <x14:dataBar minLength="0" maxLength="100" gradient="0">
              <x14:cfvo type="num">
                <xm:f>0</xm:f>
              </x14:cfvo>
              <x14:cfvo type="num">
                <xm:f>5</xm:f>
              </x14:cfvo>
              <x14:negativeFillColor rgb="FFFF0000"/>
              <x14:axisColor rgb="FF000000"/>
            </x14:dataBar>
          </x14:cfRule>
          <xm:sqref>E10</xm:sqref>
        </x14:conditionalFormatting>
        <x14:conditionalFormatting xmlns:xm="http://schemas.microsoft.com/office/excel/2006/main">
          <x14:cfRule type="dataBar" id="{690D8D06-68CF-4C34-ACA1-6E3596D4D4BB}">
            <x14:dataBar minLength="0" maxLength="100" gradient="0">
              <x14:cfvo type="num">
                <xm:f>0</xm:f>
              </x14:cfvo>
              <x14:cfvo type="num">
                <xm:f>5</xm:f>
              </x14:cfvo>
              <x14:negativeFillColor rgb="FFFF0000"/>
              <x14:axisColor rgb="FF000000"/>
            </x14:dataBar>
          </x14:cfRule>
          <xm:sqref>E15</xm:sqref>
        </x14:conditionalFormatting>
        <x14:conditionalFormatting xmlns:xm="http://schemas.microsoft.com/office/excel/2006/main">
          <x14:cfRule type="dataBar" id="{DCAF092A-962D-4367-A0EE-9C6E84CCE8AE}">
            <x14:dataBar minLength="0" maxLength="100" gradient="0">
              <x14:cfvo type="num">
                <xm:f>0</xm:f>
              </x14:cfvo>
              <x14:cfvo type="num">
                <xm:f>5</xm:f>
              </x14:cfvo>
              <x14:negativeFillColor rgb="FFFF0000"/>
              <x14:axisColor rgb="FF000000"/>
            </x14:dataBar>
          </x14:cfRule>
          <xm:sqref>E5:E9</xm:sqref>
        </x14:conditionalFormatting>
        <x14:conditionalFormatting xmlns:xm="http://schemas.microsoft.com/office/excel/2006/main">
          <x14:cfRule type="dataBar" id="{80C0247C-E017-482F-853C-4AD643B689EF}">
            <x14:dataBar minLength="0" maxLength="100" gradient="0">
              <x14:cfvo type="num">
                <xm:f>0</xm:f>
              </x14:cfvo>
              <x14:cfvo type="num">
                <xm:f>5</xm:f>
              </x14:cfvo>
              <x14:negativeFillColor rgb="FFFF0000"/>
              <x14:axisColor rgb="FF000000"/>
            </x14:dataBar>
          </x14:cfRule>
          <xm:sqref>E16:E21</xm:sqref>
        </x14:conditionalFormatting>
        <x14:conditionalFormatting xmlns:xm="http://schemas.microsoft.com/office/excel/2006/main">
          <x14:cfRule type="dataBar" id="{2338CE7B-7641-4A34-B942-C8A15467EA48}">
            <x14:dataBar minLength="0" maxLength="100" gradient="0">
              <x14:cfvo type="num">
                <xm:f>0</xm:f>
              </x14:cfvo>
              <x14:cfvo type="num">
                <xm:f>5</xm:f>
              </x14:cfvo>
              <x14:negativeFillColor rgb="FFFF0000"/>
              <x14:axisColor rgb="FF000000"/>
            </x14:dataBar>
          </x14:cfRule>
          <xm:sqref>G5:G9 G11:G14 G16:G21</xm:sqref>
        </x14:conditionalFormatting>
        <x14:conditionalFormatting xmlns:xm="http://schemas.microsoft.com/office/excel/2006/main">
          <x14:cfRule type="dataBar" id="{CFCC8FAD-C074-4F8E-91C1-18F4AC44F911}">
            <x14:dataBar minLength="0" maxLength="100" gradient="0">
              <x14:cfvo type="num">
                <xm:f>0</xm:f>
              </x14:cfvo>
              <x14:cfvo type="num">
                <xm:f>5</xm:f>
              </x14:cfvo>
              <x14:negativeFillColor rgb="FFFF0000"/>
              <x14:axisColor rgb="FF000000"/>
            </x14:dataBar>
          </x14:cfRule>
          <xm:sqref>G4</xm:sqref>
        </x14:conditionalFormatting>
        <x14:conditionalFormatting xmlns:xm="http://schemas.microsoft.com/office/excel/2006/main">
          <x14:cfRule type="dataBar" id="{C1DF3AF5-3900-45E1-8090-061C0C1D2430}">
            <x14:dataBar minLength="0" maxLength="100" gradient="0">
              <x14:cfvo type="num">
                <xm:f>0</xm:f>
              </x14:cfvo>
              <x14:cfvo type="num">
                <xm:f>5</xm:f>
              </x14:cfvo>
              <x14:negativeFillColor rgb="FFFF0000"/>
              <x14:axisColor rgb="FF000000"/>
            </x14:dataBar>
          </x14:cfRule>
          <xm:sqref>G10</xm:sqref>
        </x14:conditionalFormatting>
        <x14:conditionalFormatting xmlns:xm="http://schemas.microsoft.com/office/excel/2006/main">
          <x14:cfRule type="dataBar" id="{41592BCD-EA29-445D-ABFA-5C3C2E037C61}">
            <x14:dataBar minLength="0" maxLength="100" gradient="0">
              <x14:cfvo type="num">
                <xm:f>0</xm:f>
              </x14:cfvo>
              <x14:cfvo type="num">
                <xm:f>5</xm:f>
              </x14:cfvo>
              <x14:negativeFillColor rgb="FFFF0000"/>
              <x14:axisColor rgb="FF000000"/>
            </x14:dataBar>
          </x14:cfRule>
          <xm:sqref>G15</xm:sqref>
        </x14:conditionalFormatting>
        <x14:conditionalFormatting xmlns:xm="http://schemas.microsoft.com/office/excel/2006/main">
          <x14:cfRule type="dataBar" id="{F86CD530-D792-49E4-85FE-DE34B4BB56AE}">
            <x14:dataBar minLength="0" maxLength="100" gradient="0">
              <x14:cfvo type="num">
                <xm:f>0</xm:f>
              </x14:cfvo>
              <x14:cfvo type="num">
                <xm:f>5</xm:f>
              </x14:cfvo>
              <x14:negativeFillColor rgb="FFFF0000"/>
              <x14:axisColor rgb="FF000000"/>
            </x14:dataBar>
          </x14:cfRule>
          <xm:sqref>G3</xm:sqref>
        </x14:conditionalFormatting>
        <x14:conditionalFormatting xmlns:xm="http://schemas.microsoft.com/office/excel/2006/main">
          <x14:cfRule type="dataBar" id="{32B1B14E-BF73-4B72-85E4-002C97261175}">
            <x14:dataBar minLength="0" maxLength="100" gradient="0">
              <x14:cfvo type="num">
                <xm:f>0</xm:f>
              </x14:cfvo>
              <x14:cfvo type="num">
                <xm:f>5</xm:f>
              </x14:cfvo>
              <x14:negativeFillColor rgb="FFFF0000"/>
              <x14:axisColor rgb="FF000000"/>
            </x14:dataBar>
          </x14:cfRule>
          <xm:sqref>E3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7"/>
  <dimension ref="B2:X29"/>
  <sheetViews>
    <sheetView workbookViewId="0">
      <pane xSplit="1" topLeftCell="B1" activePane="topRight" state="frozen"/>
      <selection activeCell="AB2" sqref="AB2"/>
      <selection pane="topRight" activeCell="AB2" sqref="AB2"/>
    </sheetView>
  </sheetViews>
  <sheetFormatPr defaultRowHeight="15" x14ac:dyDescent="0.25"/>
  <cols>
    <col min="1" max="1" width="2.7109375" style="16" customWidth="1"/>
    <col min="2" max="2" width="30.7109375" style="16" bestFit="1" customWidth="1"/>
    <col min="3" max="3" width="2.7109375" style="16" customWidth="1"/>
    <col min="4" max="4" width="72.5703125" style="16" bestFit="1" customWidth="1"/>
    <col min="5" max="5" width="2.7109375" style="16" customWidth="1"/>
    <col min="6" max="6" width="18.5703125" style="16" bestFit="1" customWidth="1"/>
    <col min="7" max="7" width="2.7109375" style="16" customWidth="1"/>
    <col min="8" max="8" width="16.85546875" style="16" bestFit="1" customWidth="1"/>
    <col min="9" max="9" width="14" style="16" bestFit="1" customWidth="1"/>
    <col min="10" max="10" width="19.140625" style="16" bestFit="1" customWidth="1"/>
    <col min="11" max="11" width="24.85546875" style="16" bestFit="1" customWidth="1"/>
    <col min="12" max="12" width="30.7109375" style="16" bestFit="1" customWidth="1"/>
    <col min="13" max="13" width="18.28515625" style="16" bestFit="1" customWidth="1"/>
    <col min="14" max="14" width="11" style="16" bestFit="1" customWidth="1"/>
    <col min="15" max="15" width="14" style="16" bestFit="1" customWidth="1"/>
    <col min="16" max="16" width="20.85546875" style="16" bestFit="1" customWidth="1"/>
    <col min="17" max="17" width="2.7109375" style="16" customWidth="1"/>
    <col min="18" max="18" width="30.7109375" style="16" bestFit="1" customWidth="1"/>
    <col min="19" max="19" width="2.7109375" style="16" customWidth="1"/>
    <col min="20" max="20" width="20.140625" style="16" bestFit="1" customWidth="1"/>
    <col min="21" max="21" width="2.7109375" style="16" customWidth="1"/>
    <col min="22" max="24" width="6.7109375" style="16" customWidth="1"/>
    <col min="25" max="25" width="2.7109375" style="16" customWidth="1"/>
    <col min="26" max="16384" width="9.140625" style="16"/>
  </cols>
  <sheetData>
    <row r="2" spans="2:24" ht="15.75" thickBot="1" x14ac:dyDescent="0.3">
      <c r="H2" s="207"/>
      <c r="I2" s="207"/>
      <c r="J2" s="207"/>
      <c r="K2" s="207"/>
      <c r="L2" s="207"/>
      <c r="M2" s="207"/>
      <c r="N2" s="207"/>
      <c r="O2" s="207"/>
      <c r="P2" s="207"/>
      <c r="T2" s="208"/>
    </row>
    <row r="3" spans="2:24" ht="15.75" thickBot="1" x14ac:dyDescent="0.3">
      <c r="B3" s="174" t="s">
        <v>278</v>
      </c>
      <c r="D3" s="174" t="s">
        <v>279</v>
      </c>
      <c r="F3" s="174" t="s">
        <v>280</v>
      </c>
      <c r="H3" s="220" t="s">
        <v>282</v>
      </c>
      <c r="I3" s="221"/>
      <c r="J3" s="221"/>
      <c r="K3" s="221"/>
      <c r="L3" s="221"/>
      <c r="M3" s="221"/>
      <c r="N3" s="221"/>
      <c r="O3" s="221"/>
      <c r="P3" s="222"/>
      <c r="R3" s="174" t="s">
        <v>281</v>
      </c>
      <c r="T3" s="174" t="s">
        <v>283</v>
      </c>
      <c r="V3" s="220" t="s">
        <v>284</v>
      </c>
      <c r="W3" s="221"/>
      <c r="X3" s="222"/>
    </row>
    <row r="4" spans="2:24" x14ac:dyDescent="0.25">
      <c r="B4" s="164" t="s">
        <v>8</v>
      </c>
      <c r="D4" s="164" t="s">
        <v>204</v>
      </c>
      <c r="F4" s="164" t="s">
        <v>210</v>
      </c>
      <c r="H4" s="158">
        <v>1</v>
      </c>
      <c r="I4" s="168">
        <v>2</v>
      </c>
      <c r="J4" s="168">
        <v>3</v>
      </c>
      <c r="K4" s="168">
        <v>4</v>
      </c>
      <c r="L4" s="168">
        <v>5</v>
      </c>
      <c r="M4" s="168">
        <v>6</v>
      </c>
      <c r="N4" s="168">
        <v>7</v>
      </c>
      <c r="O4" s="168">
        <v>8</v>
      </c>
      <c r="P4" s="161">
        <v>9</v>
      </c>
      <c r="R4" s="164" t="s">
        <v>8</v>
      </c>
      <c r="T4" s="171" t="s">
        <v>43</v>
      </c>
      <c r="V4" s="158">
        <v>1</v>
      </c>
      <c r="W4" s="168">
        <v>2</v>
      </c>
      <c r="X4" s="161">
        <v>3</v>
      </c>
    </row>
    <row r="5" spans="2:24" x14ac:dyDescent="0.25">
      <c r="B5" s="165" t="s">
        <v>19</v>
      </c>
      <c r="D5" s="165" t="s">
        <v>205</v>
      </c>
      <c r="F5" s="165" t="s">
        <v>211</v>
      </c>
      <c r="H5" s="159" t="s">
        <v>5</v>
      </c>
      <c r="I5" s="169" t="s">
        <v>19</v>
      </c>
      <c r="J5" s="169" t="s">
        <v>20</v>
      </c>
      <c r="K5" s="169" t="s">
        <v>21</v>
      </c>
      <c r="L5" s="169" t="s">
        <v>22</v>
      </c>
      <c r="M5" s="169" t="s">
        <v>23</v>
      </c>
      <c r="N5" s="169" t="s">
        <v>6</v>
      </c>
      <c r="O5" s="169" t="s">
        <v>9</v>
      </c>
      <c r="P5" s="162" t="s">
        <v>7</v>
      </c>
      <c r="R5" s="165" t="s">
        <v>19</v>
      </c>
      <c r="T5" s="172" t="s">
        <v>44</v>
      </c>
      <c r="V5" s="159" t="s">
        <v>43</v>
      </c>
      <c r="W5" s="169" t="s">
        <v>44</v>
      </c>
      <c r="X5" s="162" t="s">
        <v>45</v>
      </c>
    </row>
    <row r="6" spans="2:24" ht="15.75" thickBot="1" x14ac:dyDescent="0.3">
      <c r="B6" s="165" t="s">
        <v>20</v>
      </c>
      <c r="D6" s="165" t="s">
        <v>206</v>
      </c>
      <c r="F6" s="165" t="s">
        <v>212</v>
      </c>
      <c r="H6" s="160" t="str">
        <f>""</f>
        <v/>
      </c>
      <c r="I6" s="170">
        <v>1</v>
      </c>
      <c r="J6" s="170">
        <v>2</v>
      </c>
      <c r="K6" s="170">
        <v>3</v>
      </c>
      <c r="L6" s="170">
        <v>4</v>
      </c>
      <c r="M6" s="170">
        <v>5</v>
      </c>
      <c r="N6" s="170">
        <v>1</v>
      </c>
      <c r="O6" s="170" t="str">
        <f>""</f>
        <v/>
      </c>
      <c r="P6" s="163" t="str">
        <f>""</f>
        <v/>
      </c>
      <c r="R6" s="165" t="s">
        <v>20</v>
      </c>
      <c r="T6" s="173" t="s">
        <v>45</v>
      </c>
      <c r="V6" s="160">
        <v>1</v>
      </c>
      <c r="W6" s="170">
        <v>2</v>
      </c>
      <c r="X6" s="163">
        <v>3</v>
      </c>
    </row>
    <row r="7" spans="2:24" x14ac:dyDescent="0.25">
      <c r="B7" s="165" t="s">
        <v>21</v>
      </c>
      <c r="D7" s="165" t="s">
        <v>207</v>
      </c>
      <c r="F7" s="165" t="s">
        <v>213</v>
      </c>
      <c r="R7" s="165" t="s">
        <v>21</v>
      </c>
    </row>
    <row r="8" spans="2:24" ht="15.75" thickBot="1" x14ac:dyDescent="0.3">
      <c r="B8" s="165" t="s">
        <v>22</v>
      </c>
      <c r="D8" s="165" t="s">
        <v>208</v>
      </c>
      <c r="F8" s="166" t="s">
        <v>214</v>
      </c>
      <c r="R8" s="165" t="s">
        <v>22</v>
      </c>
    </row>
    <row r="9" spans="2:24" ht="15.75" thickBot="1" x14ac:dyDescent="0.3">
      <c r="B9" s="165" t="s">
        <v>23</v>
      </c>
      <c r="D9" s="165" t="s">
        <v>209</v>
      </c>
      <c r="R9" s="166" t="s">
        <v>23</v>
      </c>
    </row>
    <row r="10" spans="2:24" x14ac:dyDescent="0.25">
      <c r="B10" s="165" t="s">
        <v>6</v>
      </c>
      <c r="D10" s="165" t="s">
        <v>57</v>
      </c>
    </row>
    <row r="11" spans="2:24" ht="15.75" thickBot="1" x14ac:dyDescent="0.3">
      <c r="B11" s="166" t="s">
        <v>9</v>
      </c>
      <c r="D11" s="165" t="s">
        <v>58</v>
      </c>
    </row>
    <row r="12" spans="2:24" x14ac:dyDescent="0.25">
      <c r="B12" s="167"/>
      <c r="D12" s="165" t="s">
        <v>59</v>
      </c>
    </row>
    <row r="13" spans="2:24" x14ac:dyDescent="0.25">
      <c r="D13" s="165" t="s">
        <v>60</v>
      </c>
    </row>
    <row r="14" spans="2:24" x14ac:dyDescent="0.25">
      <c r="D14" s="165" t="s">
        <v>61</v>
      </c>
    </row>
    <row r="15" spans="2:24" x14ac:dyDescent="0.25">
      <c r="D15" s="165" t="s">
        <v>62</v>
      </c>
    </row>
    <row r="16" spans="2:24" x14ac:dyDescent="0.25">
      <c r="D16" s="165" t="s">
        <v>63</v>
      </c>
    </row>
    <row r="17" spans="4:4" x14ac:dyDescent="0.25">
      <c r="D17" s="165" t="s">
        <v>64</v>
      </c>
    </row>
    <row r="18" spans="4:4" x14ac:dyDescent="0.25">
      <c r="D18" s="165" t="s">
        <v>65</v>
      </c>
    </row>
    <row r="19" spans="4:4" x14ac:dyDescent="0.25">
      <c r="D19" s="165" t="s">
        <v>66</v>
      </c>
    </row>
    <row r="20" spans="4:4" x14ac:dyDescent="0.25">
      <c r="D20" s="165" t="s">
        <v>67</v>
      </c>
    </row>
    <row r="21" spans="4:4" x14ac:dyDescent="0.25">
      <c r="D21" s="165" t="s">
        <v>68</v>
      </c>
    </row>
    <row r="22" spans="4:4" x14ac:dyDescent="0.25">
      <c r="D22" s="165" t="s">
        <v>69</v>
      </c>
    </row>
    <row r="23" spans="4:4" x14ac:dyDescent="0.25">
      <c r="D23" s="165" t="s">
        <v>70</v>
      </c>
    </row>
    <row r="24" spans="4:4" x14ac:dyDescent="0.25">
      <c r="D24" s="165" t="s">
        <v>71</v>
      </c>
    </row>
    <row r="25" spans="4:4" x14ac:dyDescent="0.25">
      <c r="D25" s="165" t="s">
        <v>72</v>
      </c>
    </row>
    <row r="26" spans="4:4" x14ac:dyDescent="0.25">
      <c r="D26" s="165" t="s">
        <v>73</v>
      </c>
    </row>
    <row r="27" spans="4:4" x14ac:dyDescent="0.25">
      <c r="D27" s="165" t="s">
        <v>74</v>
      </c>
    </row>
    <row r="28" spans="4:4" x14ac:dyDescent="0.25">
      <c r="D28" s="165" t="s">
        <v>75</v>
      </c>
    </row>
    <row r="29" spans="4:4" ht="15.75" thickBot="1" x14ac:dyDescent="0.3">
      <c r="D29" s="166" t="s">
        <v>76</v>
      </c>
    </row>
  </sheetData>
  <sheetProtection algorithmName="SHA-512" hashValue="5Z7q1ciQd/Sk2u1nHm5WsPwt8Qa4CaKOjt2aoq4xEfyM8dNfEiBeeNo/VLy9IHKCKGdLYf6BXN+PCM0c0Pff1A==" saltValue="RjmzdJL1bGm9ai3Ji5kM4w==" spinCount="100000" sheet="1" objects="1" scenarios="1"/>
  <mergeCells count="2">
    <mergeCell ref="V3:X3"/>
    <mergeCell ref="H3:P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8"/>
  <dimension ref="A1:AS27"/>
  <sheetViews>
    <sheetView workbookViewId="0">
      <selection activeCell="AB2" sqref="AB2"/>
    </sheetView>
  </sheetViews>
  <sheetFormatPr defaultRowHeight="15" x14ac:dyDescent="0.25"/>
  <cols>
    <col min="1" max="9" width="9.140625" style="16"/>
    <col min="10" max="10" width="9.140625" style="152"/>
    <col min="11" max="13" width="9.140625" style="16"/>
    <col min="14" max="14" width="9.140625" style="176"/>
    <col min="15" max="17" width="9.140625" style="157"/>
    <col min="18" max="18" width="9.140625" style="176"/>
    <col min="19" max="22" width="9.140625" style="157"/>
    <col min="23" max="23" width="9.140625" style="176"/>
    <col min="24" max="26" width="9.140625" style="157"/>
    <col min="27" max="27" width="9.140625" style="16"/>
    <col min="28" max="28" width="9.140625" style="176"/>
    <col min="29" max="32" width="9.140625" style="157"/>
    <col min="33" max="33" width="10.7109375" style="157" customWidth="1"/>
    <col min="34" max="34" width="9.140625" style="16"/>
    <col min="35" max="35" width="81" style="16" bestFit="1" customWidth="1"/>
    <col min="36" max="36" width="41.85546875" style="16" bestFit="1" customWidth="1"/>
    <col min="37" max="16384" width="9.140625" style="16"/>
  </cols>
  <sheetData>
    <row r="1" spans="1:45" ht="15.75" thickBot="1" x14ac:dyDescent="0.3">
      <c r="AB1" s="220" t="s">
        <v>290</v>
      </c>
      <c r="AC1" s="221"/>
      <c r="AD1" s="221"/>
      <c r="AE1" s="221"/>
      <c r="AF1" s="221"/>
      <c r="AG1" s="221"/>
      <c r="AH1" s="221"/>
      <c r="AI1" s="221"/>
      <c r="AJ1" s="221"/>
      <c r="AK1" s="221"/>
      <c r="AL1" s="221"/>
      <c r="AM1" s="221"/>
      <c r="AN1" s="221"/>
      <c r="AO1" s="221"/>
      <c r="AP1" s="221"/>
      <c r="AQ1" s="221"/>
      <c r="AR1" s="221"/>
      <c r="AS1" s="222"/>
    </row>
    <row r="2" spans="1:45" ht="15.75" thickBot="1" x14ac:dyDescent="0.3">
      <c r="A2" s="223" t="s">
        <v>286</v>
      </c>
      <c r="B2" s="224"/>
      <c r="C2" s="224"/>
      <c r="D2" s="224"/>
      <c r="E2" s="224"/>
      <c r="F2" s="225"/>
      <c r="H2" s="220" t="s">
        <v>289</v>
      </c>
      <c r="I2" s="221"/>
      <c r="J2" s="221"/>
      <c r="K2" s="221"/>
      <c r="L2" s="221"/>
      <c r="M2" s="222"/>
      <c r="N2" s="169"/>
      <c r="Q2" s="220" t="s">
        <v>287</v>
      </c>
      <c r="R2" s="221"/>
      <c r="S2" s="221"/>
      <c r="T2" s="221"/>
      <c r="U2" s="221"/>
      <c r="V2" s="221"/>
      <c r="W2" s="222"/>
      <c r="AB2" s="179"/>
      <c r="AC2" s="177"/>
      <c r="AD2" s="177"/>
      <c r="AE2" s="177"/>
      <c r="AF2" s="177"/>
      <c r="AG2" s="220" t="s">
        <v>288</v>
      </c>
      <c r="AH2" s="221"/>
      <c r="AI2" s="221"/>
      <c r="AJ2" s="222"/>
      <c r="AK2" s="177"/>
      <c r="AL2" s="177"/>
      <c r="AM2" s="177"/>
      <c r="AN2" s="177"/>
      <c r="AO2" s="177"/>
      <c r="AP2" s="177"/>
      <c r="AQ2" s="177"/>
      <c r="AR2" s="177"/>
      <c r="AS2" s="180"/>
    </row>
    <row r="3" spans="1:45" ht="15.75" thickBot="1" x14ac:dyDescent="0.3">
      <c r="A3" s="190" t="s">
        <v>55</v>
      </c>
      <c r="B3" s="191" t="s">
        <v>56</v>
      </c>
      <c r="C3" s="192" t="str">
        <f ca="1">IFERROR(AVERAGE(K:K),"")</f>
        <v/>
      </c>
      <c r="D3" s="192" t="str">
        <f ca="1">IF(ISERROR(C3),"",C3)</f>
        <v/>
      </c>
      <c r="E3" s="192" t="str">
        <f ca="1">IFERROR(AVERAGE(M:M),"")</f>
        <v/>
      </c>
      <c r="F3" s="193" t="str">
        <f ca="1">IF(ISERROR(E3),"",E3)</f>
        <v/>
      </c>
      <c r="H3" s="158">
        <v>1</v>
      </c>
      <c r="I3" s="168" t="s">
        <v>49</v>
      </c>
      <c r="J3" s="184" t="str">
        <f ca="1">IF(SUMIF(N:N,H3,U:U)=0,"",SUMIF(N:N,H3,U:U)/(MAX(T:T)*COUNTIF(V:V,H3)))</f>
        <v/>
      </c>
      <c r="K3" s="184" t="str">
        <f ca="1">IF(ISERROR(J3),"",J3)</f>
        <v/>
      </c>
      <c r="L3" s="184" t="str">
        <f ca="1">IF(SUMIF(N:N,H3,Y:Y)=0,"",SUMIF(N:N,H3,Y:Y)/(MAX(T:T)*COUNTIF(Z:Z,H3)))</f>
        <v/>
      </c>
      <c r="M3" s="194" t="str">
        <f ca="1">IF(ISERROR(L3),"",L3)</f>
        <v/>
      </c>
      <c r="N3" s="169">
        <v>1</v>
      </c>
      <c r="O3" s="157">
        <v>1</v>
      </c>
      <c r="P3" s="157">
        <v>1</v>
      </c>
      <c r="Q3" s="183" t="str">
        <f>N3&amp;"."&amp;O3</f>
        <v>1.1</v>
      </c>
      <c r="R3" s="198" t="str">
        <f t="shared" ref="R3:R17" ca="1" si="0">VLOOKUP(Q3,Assessment_Ref,4,FALSE)</f>
        <v/>
      </c>
      <c r="S3" s="198">
        <f t="shared" ref="S3:S17" ca="1" si="1">VLOOKUP(Q3,Assessment_Ref,7,FALSE)</f>
        <v>1</v>
      </c>
      <c r="T3" s="198" t="str">
        <f ca="1">IF(LEN(R3)&gt;0,S3,"")</f>
        <v/>
      </c>
      <c r="U3" s="198" t="str">
        <f ca="1">IF(ISERROR(T3*R3),"",T3*R3)</f>
        <v/>
      </c>
      <c r="V3" s="198" t="str">
        <f ca="1">IF(LEN(U3)&gt;0,N3,"")</f>
        <v/>
      </c>
      <c r="W3" s="199" t="str">
        <f t="shared" ref="W3:W17" ca="1" si="2">VLOOKUP(Q3,Configuration_Ref_1,7,FALSE)</f>
        <v/>
      </c>
      <c r="X3" s="188" t="str">
        <f ca="1">IF(LEN(W3)&gt;0,S3,"")</f>
        <v/>
      </c>
      <c r="Y3" s="188" t="str">
        <f ca="1">IF(ISERROR(X3*W3),"",X3*W3)</f>
        <v/>
      </c>
      <c r="Z3" s="188" t="str">
        <f ca="1">IF(LEN(Y3)&gt;0,N3,"")</f>
        <v/>
      </c>
      <c r="AB3" s="159">
        <v>1</v>
      </c>
      <c r="AC3" s="169">
        <v>1</v>
      </c>
      <c r="AD3" s="169">
        <v>1</v>
      </c>
      <c r="AE3" s="169"/>
      <c r="AF3" s="169"/>
      <c r="AG3" s="183">
        <f>IF(AC3=1,AD3,AD3&amp;"."&amp;AE3)</f>
        <v>1</v>
      </c>
      <c r="AH3" s="184" t="str">
        <f>IF(AC3=1,"Phase "&amp;AD3,"Step "&amp;AE3)</f>
        <v>Phase 1</v>
      </c>
      <c r="AI3" s="150" t="s">
        <v>24</v>
      </c>
      <c r="AJ3" s="151" t="s">
        <v>24</v>
      </c>
      <c r="AK3" s="152"/>
      <c r="AL3" s="152"/>
      <c r="AM3" s="152"/>
      <c r="AN3" s="152"/>
      <c r="AO3" s="152"/>
      <c r="AP3" s="152"/>
      <c r="AQ3" s="152"/>
      <c r="AR3" s="152"/>
      <c r="AS3" s="153"/>
    </row>
    <row r="4" spans="1:45" x14ac:dyDescent="0.25">
      <c r="H4" s="159">
        <v>2</v>
      </c>
      <c r="I4" s="169" t="s">
        <v>50</v>
      </c>
      <c r="J4" s="182" t="str">
        <f ca="1">IF(SUMIF(N:N,H4,U:U)=0,"",SUMIF(N:N,H4,U:U)/(MAX(T:T)*COUNTIF(V:V,H4)))</f>
        <v/>
      </c>
      <c r="K4" s="182" t="str">
        <f ca="1">IF(ISERROR(J4),"",J4)</f>
        <v/>
      </c>
      <c r="L4" s="182" t="str">
        <f ca="1">IF(SUMIF(N:N,H4,Y:Y)=0,"",SUMIF(N:N,H4,Y:Y)/(MAX(T:T)*COUNTIF(Z:Z,H4)))</f>
        <v/>
      </c>
      <c r="M4" s="195" t="str">
        <f ca="1">IF(ISERROR(L4),"",L4)</f>
        <v/>
      </c>
      <c r="N4" s="169">
        <v>1</v>
      </c>
      <c r="O4" s="157">
        <v>2</v>
      </c>
      <c r="P4" s="157">
        <v>2</v>
      </c>
      <c r="Q4" s="185" t="str">
        <f t="shared" ref="Q4:Q17" si="3">N4&amp;"."&amp;O4</f>
        <v>1.2</v>
      </c>
      <c r="R4" s="197" t="str">
        <f t="shared" ca="1" si="0"/>
        <v/>
      </c>
      <c r="S4" s="197">
        <f t="shared" ca="1" si="1"/>
        <v>1</v>
      </c>
      <c r="T4" s="197" t="str">
        <f t="shared" ref="T4:T17" ca="1" si="4">IF(LEN(R4)&gt;0,S4,"")</f>
        <v/>
      </c>
      <c r="U4" s="197" t="str">
        <f t="shared" ref="U4:U17" ca="1" si="5">IF(ISERROR(T4*R4),"",T4*R4)</f>
        <v/>
      </c>
      <c r="V4" s="197" t="str">
        <f t="shared" ref="V4:V17" ca="1" si="6">IF(LEN(U4)&gt;0,N4,"")</f>
        <v/>
      </c>
      <c r="W4" s="200" t="str">
        <f t="shared" ca="1" si="2"/>
        <v/>
      </c>
      <c r="X4" s="188" t="str">
        <f t="shared" ref="X4:X17" ca="1" si="7">IF(LEN(W4)&gt;0,S4,"")</f>
        <v/>
      </c>
      <c r="Y4" s="188" t="str">
        <f t="shared" ref="Y4:Y17" ca="1" si="8">IF(ISERROR(X4*W4),"",X4*W4)</f>
        <v/>
      </c>
      <c r="Z4" s="188" t="str">
        <f t="shared" ref="Z4:Z17" ca="1" si="9">IF(LEN(Y4)&gt;0,N4,"")</f>
        <v/>
      </c>
      <c r="AB4" s="159">
        <v>2</v>
      </c>
      <c r="AC4" s="169">
        <v>2</v>
      </c>
      <c r="AD4" s="169">
        <v>1</v>
      </c>
      <c r="AE4" s="169">
        <v>1</v>
      </c>
      <c r="AF4" s="169">
        <v>1</v>
      </c>
      <c r="AG4" s="185" t="str">
        <f t="shared" ref="AG4:AG20" si="10">IF(AC4=1,AD4,AD4&amp;"."&amp;AE4)</f>
        <v>1.1</v>
      </c>
      <c r="AH4" s="182" t="str">
        <f t="shared" ref="AH4:AH20" si="11">IF(AC4=1,"Phase "&amp;AD4,"Step "&amp;AE4)</f>
        <v>Step 1</v>
      </c>
      <c r="AI4" s="178" t="s">
        <v>25</v>
      </c>
      <c r="AJ4" s="153" t="s">
        <v>243</v>
      </c>
      <c r="AK4" s="152"/>
      <c r="AL4" s="152"/>
      <c r="AM4" s="152"/>
      <c r="AN4" s="152"/>
      <c r="AO4" s="152"/>
      <c r="AP4" s="152"/>
      <c r="AQ4" s="152"/>
      <c r="AR4" s="152"/>
      <c r="AS4" s="153"/>
    </row>
    <row r="5" spans="1:45" ht="15.75" thickBot="1" x14ac:dyDescent="0.3">
      <c r="H5" s="160">
        <v>3</v>
      </c>
      <c r="I5" s="170" t="s">
        <v>51</v>
      </c>
      <c r="J5" s="187" t="str">
        <f ca="1">IF(SUMIF(N:N,H5,U:U)=0,"",SUMIF(N:N,H5,U:U)/(MAX(T:T)*COUNTIF(V:V,H5)))</f>
        <v/>
      </c>
      <c r="K5" s="187" t="str">
        <f ca="1">IF(ISERROR(J5),"",J5)</f>
        <v/>
      </c>
      <c r="L5" s="187" t="str">
        <f ca="1">IF(SUMIF(N:N,H5,Y:Y)=0,"",SUMIF(N:N,H5,Y:Y)/(MAX(T:T)*COUNTIF(Z:Z,H5)))</f>
        <v/>
      </c>
      <c r="M5" s="196" t="str">
        <f ca="1">IF(ISERROR(L5),"",L5)</f>
        <v/>
      </c>
      <c r="N5" s="169">
        <v>1</v>
      </c>
      <c r="O5" s="157">
        <v>3</v>
      </c>
      <c r="P5" s="157">
        <v>3</v>
      </c>
      <c r="Q5" s="185" t="str">
        <f t="shared" si="3"/>
        <v>1.3</v>
      </c>
      <c r="R5" s="197" t="str">
        <f t="shared" ca="1" si="0"/>
        <v/>
      </c>
      <c r="S5" s="197">
        <f t="shared" ca="1" si="1"/>
        <v>1</v>
      </c>
      <c r="T5" s="197" t="str">
        <f t="shared" ca="1" si="4"/>
        <v/>
      </c>
      <c r="U5" s="197" t="str">
        <f t="shared" ca="1" si="5"/>
        <v/>
      </c>
      <c r="V5" s="197" t="str">
        <f t="shared" ca="1" si="6"/>
        <v/>
      </c>
      <c r="W5" s="200" t="str">
        <f t="shared" ca="1" si="2"/>
        <v/>
      </c>
      <c r="X5" s="188" t="str">
        <f t="shared" ca="1" si="7"/>
        <v/>
      </c>
      <c r="Y5" s="188" t="str">
        <f t="shared" ca="1" si="8"/>
        <v/>
      </c>
      <c r="Z5" s="188" t="str">
        <f t="shared" ca="1" si="9"/>
        <v/>
      </c>
      <c r="AB5" s="159">
        <v>3</v>
      </c>
      <c r="AC5" s="169">
        <v>2</v>
      </c>
      <c r="AD5" s="169">
        <v>1</v>
      </c>
      <c r="AE5" s="169">
        <v>2</v>
      </c>
      <c r="AF5" s="169">
        <v>2</v>
      </c>
      <c r="AG5" s="185" t="str">
        <f t="shared" si="10"/>
        <v>1.2</v>
      </c>
      <c r="AH5" s="182" t="str">
        <f t="shared" si="11"/>
        <v>Step 2</v>
      </c>
      <c r="AI5" s="178" t="s">
        <v>26</v>
      </c>
      <c r="AJ5" s="153" t="s">
        <v>244</v>
      </c>
      <c r="AK5" s="152"/>
      <c r="AL5" s="152"/>
      <c r="AM5" s="152"/>
      <c r="AN5" s="152"/>
      <c r="AO5" s="152"/>
      <c r="AP5" s="152"/>
      <c r="AQ5" s="152"/>
      <c r="AR5" s="152"/>
      <c r="AS5" s="153"/>
    </row>
    <row r="6" spans="1:45" x14ac:dyDescent="0.25">
      <c r="N6" s="176">
        <v>1</v>
      </c>
      <c r="O6" s="157">
        <v>4</v>
      </c>
      <c r="P6" s="157">
        <v>4</v>
      </c>
      <c r="Q6" s="185" t="str">
        <f t="shared" si="3"/>
        <v>1.4</v>
      </c>
      <c r="R6" s="197" t="str">
        <f t="shared" ca="1" si="0"/>
        <v/>
      </c>
      <c r="S6" s="197">
        <f t="shared" ca="1" si="1"/>
        <v>1</v>
      </c>
      <c r="T6" s="197" t="str">
        <f t="shared" ca="1" si="4"/>
        <v/>
      </c>
      <c r="U6" s="197" t="str">
        <f t="shared" ca="1" si="5"/>
        <v/>
      </c>
      <c r="V6" s="197" t="str">
        <f t="shared" ca="1" si="6"/>
        <v/>
      </c>
      <c r="W6" s="200" t="str">
        <f t="shared" ca="1" si="2"/>
        <v/>
      </c>
      <c r="X6" s="188" t="str">
        <f t="shared" ca="1" si="7"/>
        <v/>
      </c>
      <c r="Y6" s="188" t="str">
        <f t="shared" ca="1" si="8"/>
        <v/>
      </c>
      <c r="Z6" s="188" t="str">
        <f t="shared" ca="1" si="9"/>
        <v/>
      </c>
      <c r="AB6" s="159">
        <v>4</v>
      </c>
      <c r="AC6" s="169">
        <v>2</v>
      </c>
      <c r="AD6" s="169">
        <v>1</v>
      </c>
      <c r="AE6" s="169">
        <v>3</v>
      </c>
      <c r="AF6" s="169">
        <v>3</v>
      </c>
      <c r="AG6" s="185" t="str">
        <f t="shared" si="10"/>
        <v>1.3</v>
      </c>
      <c r="AH6" s="182" t="str">
        <f t="shared" si="11"/>
        <v>Step 3</v>
      </c>
      <c r="AI6" s="152" t="s">
        <v>27</v>
      </c>
      <c r="AJ6" s="153" t="s">
        <v>245</v>
      </c>
      <c r="AK6" s="152"/>
      <c r="AL6" s="152"/>
      <c r="AM6" s="152"/>
      <c r="AN6" s="152"/>
      <c r="AO6" s="152"/>
      <c r="AP6" s="152"/>
      <c r="AQ6" s="152"/>
      <c r="AR6" s="152"/>
      <c r="AS6" s="153"/>
    </row>
    <row r="7" spans="1:45" x14ac:dyDescent="0.25">
      <c r="N7" s="176">
        <v>1</v>
      </c>
      <c r="O7" s="157">
        <v>5</v>
      </c>
      <c r="P7" s="157">
        <v>5</v>
      </c>
      <c r="Q7" s="185" t="str">
        <f t="shared" si="3"/>
        <v>1.5</v>
      </c>
      <c r="R7" s="197" t="str">
        <f t="shared" ca="1" si="0"/>
        <v/>
      </c>
      <c r="S7" s="197">
        <f t="shared" ca="1" si="1"/>
        <v>1</v>
      </c>
      <c r="T7" s="197" t="str">
        <f t="shared" ca="1" si="4"/>
        <v/>
      </c>
      <c r="U7" s="197" t="str">
        <f t="shared" ca="1" si="5"/>
        <v/>
      </c>
      <c r="V7" s="197" t="str">
        <f t="shared" ca="1" si="6"/>
        <v/>
      </c>
      <c r="W7" s="200" t="str">
        <f t="shared" ca="1" si="2"/>
        <v/>
      </c>
      <c r="X7" s="188" t="str">
        <f t="shared" ca="1" si="7"/>
        <v/>
      </c>
      <c r="Y7" s="188" t="str">
        <f t="shared" ca="1" si="8"/>
        <v/>
      </c>
      <c r="Z7" s="188" t="str">
        <f t="shared" ca="1" si="9"/>
        <v/>
      </c>
      <c r="AB7" s="159">
        <v>5</v>
      </c>
      <c r="AC7" s="169">
        <v>2</v>
      </c>
      <c r="AD7" s="169">
        <v>1</v>
      </c>
      <c r="AE7" s="169">
        <v>4</v>
      </c>
      <c r="AF7" s="169">
        <v>4</v>
      </c>
      <c r="AG7" s="185" t="str">
        <f t="shared" si="10"/>
        <v>1.4</v>
      </c>
      <c r="AH7" s="182" t="str">
        <f t="shared" si="11"/>
        <v>Step 4</v>
      </c>
      <c r="AI7" s="152" t="s">
        <v>28</v>
      </c>
      <c r="AJ7" s="153" t="s">
        <v>246</v>
      </c>
      <c r="AK7" s="152"/>
      <c r="AL7" s="152"/>
      <c r="AM7" s="152"/>
      <c r="AN7" s="152"/>
      <c r="AO7" s="152"/>
      <c r="AP7" s="152"/>
      <c r="AQ7" s="152"/>
      <c r="AR7" s="152"/>
      <c r="AS7" s="153"/>
    </row>
    <row r="8" spans="1:45" x14ac:dyDescent="0.25">
      <c r="N8" s="176">
        <v>2</v>
      </c>
      <c r="O8" s="157">
        <v>1</v>
      </c>
      <c r="P8" s="157">
        <v>6</v>
      </c>
      <c r="Q8" s="185" t="str">
        <f t="shared" si="3"/>
        <v>2.1</v>
      </c>
      <c r="R8" s="197" t="str">
        <f t="shared" ca="1" si="0"/>
        <v/>
      </c>
      <c r="S8" s="197">
        <f t="shared" ca="1" si="1"/>
        <v>1</v>
      </c>
      <c r="T8" s="197" t="str">
        <f t="shared" ca="1" si="4"/>
        <v/>
      </c>
      <c r="U8" s="197" t="str">
        <f t="shared" ca="1" si="5"/>
        <v/>
      </c>
      <c r="V8" s="197" t="str">
        <f t="shared" ca="1" si="6"/>
        <v/>
      </c>
      <c r="W8" s="200" t="str">
        <f t="shared" ca="1" si="2"/>
        <v/>
      </c>
      <c r="X8" s="188" t="str">
        <f t="shared" ca="1" si="7"/>
        <v/>
      </c>
      <c r="Y8" s="188" t="str">
        <f t="shared" ca="1" si="8"/>
        <v/>
      </c>
      <c r="Z8" s="188" t="str">
        <f t="shared" ca="1" si="9"/>
        <v/>
      </c>
      <c r="AB8" s="159">
        <v>6</v>
      </c>
      <c r="AC8" s="169">
        <v>2</v>
      </c>
      <c r="AD8" s="169">
        <v>1</v>
      </c>
      <c r="AE8" s="169">
        <v>5</v>
      </c>
      <c r="AF8" s="169">
        <v>5</v>
      </c>
      <c r="AG8" s="185" t="str">
        <f t="shared" si="10"/>
        <v>1.5</v>
      </c>
      <c r="AH8" s="182" t="str">
        <f t="shared" si="11"/>
        <v>Step 5</v>
      </c>
      <c r="AI8" s="152" t="s">
        <v>29</v>
      </c>
      <c r="AJ8" s="153" t="s">
        <v>247</v>
      </c>
      <c r="AK8" s="152"/>
      <c r="AL8" s="152"/>
      <c r="AM8" s="152"/>
      <c r="AN8" s="152"/>
      <c r="AO8" s="152"/>
      <c r="AP8" s="152"/>
      <c r="AQ8" s="152"/>
      <c r="AR8" s="152"/>
      <c r="AS8" s="153"/>
    </row>
    <row r="9" spans="1:45" x14ac:dyDescent="0.25">
      <c r="N9" s="176">
        <v>2</v>
      </c>
      <c r="O9" s="157">
        <v>2</v>
      </c>
      <c r="P9" s="157">
        <v>7</v>
      </c>
      <c r="Q9" s="185" t="str">
        <f t="shared" si="3"/>
        <v>2.2</v>
      </c>
      <c r="R9" s="197" t="str">
        <f t="shared" ca="1" si="0"/>
        <v/>
      </c>
      <c r="S9" s="197">
        <f t="shared" ca="1" si="1"/>
        <v>1</v>
      </c>
      <c r="T9" s="197" t="str">
        <f t="shared" ca="1" si="4"/>
        <v/>
      </c>
      <c r="U9" s="197" t="str">
        <f t="shared" ca="1" si="5"/>
        <v/>
      </c>
      <c r="V9" s="197" t="str">
        <f t="shared" ca="1" si="6"/>
        <v/>
      </c>
      <c r="W9" s="200" t="str">
        <f t="shared" ca="1" si="2"/>
        <v/>
      </c>
      <c r="X9" s="188" t="str">
        <f t="shared" ca="1" si="7"/>
        <v/>
      </c>
      <c r="Y9" s="188" t="str">
        <f t="shared" ca="1" si="8"/>
        <v/>
      </c>
      <c r="Z9" s="188" t="str">
        <f t="shared" ca="1" si="9"/>
        <v/>
      </c>
      <c r="AB9" s="159">
        <v>7</v>
      </c>
      <c r="AC9" s="169">
        <v>1</v>
      </c>
      <c r="AD9" s="169">
        <v>2</v>
      </c>
      <c r="AE9" s="169"/>
      <c r="AF9" s="169"/>
      <c r="AG9" s="185">
        <f t="shared" si="10"/>
        <v>2</v>
      </c>
      <c r="AH9" s="182" t="str">
        <f t="shared" si="11"/>
        <v>Phase 2</v>
      </c>
      <c r="AI9" s="152" t="s">
        <v>40</v>
      </c>
      <c r="AJ9" s="153" t="s">
        <v>40</v>
      </c>
      <c r="AK9" s="152"/>
      <c r="AL9" s="152"/>
      <c r="AM9" s="152"/>
      <c r="AN9" s="152"/>
      <c r="AO9" s="152"/>
      <c r="AP9" s="152"/>
      <c r="AQ9" s="152"/>
      <c r="AR9" s="152"/>
      <c r="AS9" s="153"/>
    </row>
    <row r="10" spans="1:45" x14ac:dyDescent="0.25">
      <c r="N10" s="176">
        <v>2</v>
      </c>
      <c r="O10" s="157">
        <v>3</v>
      </c>
      <c r="P10" s="157">
        <v>8</v>
      </c>
      <c r="Q10" s="185" t="str">
        <f t="shared" si="3"/>
        <v>2.3</v>
      </c>
      <c r="R10" s="197" t="str">
        <f t="shared" ca="1" si="0"/>
        <v/>
      </c>
      <c r="S10" s="197">
        <f t="shared" ca="1" si="1"/>
        <v>1</v>
      </c>
      <c r="T10" s="197" t="str">
        <f t="shared" ca="1" si="4"/>
        <v/>
      </c>
      <c r="U10" s="197" t="str">
        <f t="shared" ca="1" si="5"/>
        <v/>
      </c>
      <c r="V10" s="197" t="str">
        <f t="shared" ca="1" si="6"/>
        <v/>
      </c>
      <c r="W10" s="200" t="str">
        <f t="shared" ca="1" si="2"/>
        <v/>
      </c>
      <c r="X10" s="188" t="str">
        <f t="shared" ca="1" si="7"/>
        <v/>
      </c>
      <c r="Y10" s="188" t="str">
        <f t="shared" ca="1" si="8"/>
        <v/>
      </c>
      <c r="Z10" s="188" t="str">
        <f t="shared" ca="1" si="9"/>
        <v/>
      </c>
      <c r="AB10" s="159">
        <v>8</v>
      </c>
      <c r="AC10" s="169">
        <v>2</v>
      </c>
      <c r="AD10" s="169">
        <v>2</v>
      </c>
      <c r="AE10" s="169">
        <v>1</v>
      </c>
      <c r="AF10" s="169">
        <v>6</v>
      </c>
      <c r="AG10" s="185" t="str">
        <f t="shared" si="10"/>
        <v>2.1</v>
      </c>
      <c r="AH10" s="182" t="str">
        <f t="shared" si="11"/>
        <v>Step 1</v>
      </c>
      <c r="AI10" s="152" t="s">
        <v>37</v>
      </c>
      <c r="AJ10" s="153" t="s">
        <v>248</v>
      </c>
      <c r="AK10" s="152"/>
      <c r="AL10" s="152"/>
      <c r="AM10" s="152"/>
      <c r="AN10" s="152"/>
      <c r="AO10" s="152"/>
      <c r="AP10" s="152"/>
      <c r="AQ10" s="152"/>
      <c r="AR10" s="152"/>
      <c r="AS10" s="153"/>
    </row>
    <row r="11" spans="1:45" x14ac:dyDescent="0.25">
      <c r="N11" s="176">
        <v>2</v>
      </c>
      <c r="O11" s="157">
        <v>4</v>
      </c>
      <c r="P11" s="157">
        <v>9</v>
      </c>
      <c r="Q11" s="185" t="str">
        <f t="shared" si="3"/>
        <v>2.4</v>
      </c>
      <c r="R11" s="197" t="str">
        <f t="shared" ca="1" si="0"/>
        <v/>
      </c>
      <c r="S11" s="197">
        <f t="shared" ca="1" si="1"/>
        <v>1</v>
      </c>
      <c r="T11" s="197" t="str">
        <f t="shared" ca="1" si="4"/>
        <v/>
      </c>
      <c r="U11" s="197" t="str">
        <f t="shared" ca="1" si="5"/>
        <v/>
      </c>
      <c r="V11" s="197" t="str">
        <f t="shared" ca="1" si="6"/>
        <v/>
      </c>
      <c r="W11" s="200" t="str">
        <f t="shared" ca="1" si="2"/>
        <v/>
      </c>
      <c r="X11" s="188" t="str">
        <f t="shared" ca="1" si="7"/>
        <v/>
      </c>
      <c r="Y11" s="188" t="str">
        <f t="shared" ca="1" si="8"/>
        <v/>
      </c>
      <c r="Z11" s="188" t="str">
        <f t="shared" ca="1" si="9"/>
        <v/>
      </c>
      <c r="AB11" s="159">
        <v>9</v>
      </c>
      <c r="AC11" s="169">
        <v>2</v>
      </c>
      <c r="AD11" s="169">
        <v>2</v>
      </c>
      <c r="AE11" s="169">
        <v>2</v>
      </c>
      <c r="AF11" s="169">
        <v>7</v>
      </c>
      <c r="AG11" s="185" t="str">
        <f t="shared" si="10"/>
        <v>2.2</v>
      </c>
      <c r="AH11" s="182" t="str">
        <f t="shared" si="11"/>
        <v>Step 2</v>
      </c>
      <c r="AI11" s="152" t="s">
        <v>34</v>
      </c>
      <c r="AJ11" s="153" t="s">
        <v>249</v>
      </c>
      <c r="AK11" s="152"/>
      <c r="AL11" s="152"/>
      <c r="AM11" s="152"/>
      <c r="AN11" s="152"/>
      <c r="AO11" s="152"/>
      <c r="AP11" s="152"/>
      <c r="AQ11" s="152"/>
      <c r="AR11" s="152"/>
      <c r="AS11" s="153"/>
    </row>
    <row r="12" spans="1:45" x14ac:dyDescent="0.25">
      <c r="N12" s="176">
        <v>3</v>
      </c>
      <c r="O12" s="157">
        <v>1</v>
      </c>
      <c r="P12" s="157">
        <v>10</v>
      </c>
      <c r="Q12" s="185" t="str">
        <f t="shared" si="3"/>
        <v>3.1</v>
      </c>
      <c r="R12" s="197" t="str">
        <f t="shared" ca="1" si="0"/>
        <v/>
      </c>
      <c r="S12" s="197">
        <f t="shared" ca="1" si="1"/>
        <v>1</v>
      </c>
      <c r="T12" s="197" t="str">
        <f t="shared" ca="1" si="4"/>
        <v/>
      </c>
      <c r="U12" s="197" t="str">
        <f t="shared" ca="1" si="5"/>
        <v/>
      </c>
      <c r="V12" s="197" t="str">
        <f t="shared" ca="1" si="6"/>
        <v/>
      </c>
      <c r="W12" s="200" t="str">
        <f t="shared" ca="1" si="2"/>
        <v/>
      </c>
      <c r="X12" s="188" t="str">
        <f t="shared" ca="1" si="7"/>
        <v/>
      </c>
      <c r="Y12" s="188" t="str">
        <f t="shared" ca="1" si="8"/>
        <v/>
      </c>
      <c r="Z12" s="188" t="str">
        <f t="shared" ca="1" si="9"/>
        <v/>
      </c>
      <c r="AB12" s="159">
        <v>10</v>
      </c>
      <c r="AC12" s="169">
        <v>2</v>
      </c>
      <c r="AD12" s="169">
        <v>2</v>
      </c>
      <c r="AE12" s="169">
        <v>3</v>
      </c>
      <c r="AF12" s="169">
        <v>8</v>
      </c>
      <c r="AG12" s="185" t="str">
        <f t="shared" si="10"/>
        <v>2.3</v>
      </c>
      <c r="AH12" s="182" t="str">
        <f t="shared" si="11"/>
        <v>Step 3</v>
      </c>
      <c r="AI12" s="152" t="s">
        <v>35</v>
      </c>
      <c r="AJ12" s="153" t="s">
        <v>250</v>
      </c>
      <c r="AK12" s="152"/>
      <c r="AL12" s="152"/>
      <c r="AM12" s="152"/>
      <c r="AN12" s="152"/>
      <c r="AO12" s="152"/>
      <c r="AP12" s="152"/>
      <c r="AQ12" s="152"/>
      <c r="AR12" s="152"/>
      <c r="AS12" s="153"/>
    </row>
    <row r="13" spans="1:45" x14ac:dyDescent="0.25">
      <c r="N13" s="176">
        <v>3</v>
      </c>
      <c r="O13" s="157">
        <v>2</v>
      </c>
      <c r="P13" s="157">
        <v>11</v>
      </c>
      <c r="Q13" s="185" t="str">
        <f t="shared" si="3"/>
        <v>3.2</v>
      </c>
      <c r="R13" s="197" t="str">
        <f t="shared" ca="1" si="0"/>
        <v/>
      </c>
      <c r="S13" s="197">
        <f t="shared" ca="1" si="1"/>
        <v>1</v>
      </c>
      <c r="T13" s="197" t="str">
        <f t="shared" ca="1" si="4"/>
        <v/>
      </c>
      <c r="U13" s="197" t="str">
        <f t="shared" ca="1" si="5"/>
        <v/>
      </c>
      <c r="V13" s="197" t="str">
        <f t="shared" ca="1" si="6"/>
        <v/>
      </c>
      <c r="W13" s="200" t="str">
        <f t="shared" ca="1" si="2"/>
        <v/>
      </c>
      <c r="X13" s="188" t="str">
        <f t="shared" ca="1" si="7"/>
        <v/>
      </c>
      <c r="Y13" s="188" t="str">
        <f t="shared" ca="1" si="8"/>
        <v/>
      </c>
      <c r="Z13" s="188" t="str">
        <f t="shared" ca="1" si="9"/>
        <v/>
      </c>
      <c r="AB13" s="159">
        <v>11</v>
      </c>
      <c r="AC13" s="169">
        <v>2</v>
      </c>
      <c r="AD13" s="169">
        <v>2</v>
      </c>
      <c r="AE13" s="169">
        <v>4</v>
      </c>
      <c r="AF13" s="169">
        <v>9</v>
      </c>
      <c r="AG13" s="185" t="str">
        <f t="shared" si="10"/>
        <v>2.4</v>
      </c>
      <c r="AH13" s="182" t="str">
        <f t="shared" si="11"/>
        <v>Step 4</v>
      </c>
      <c r="AI13" s="152" t="s">
        <v>36</v>
      </c>
      <c r="AJ13" s="153" t="s">
        <v>251</v>
      </c>
      <c r="AK13" s="152"/>
      <c r="AL13" s="152"/>
      <c r="AM13" s="152"/>
      <c r="AN13" s="152"/>
      <c r="AO13" s="152"/>
      <c r="AP13" s="152"/>
      <c r="AQ13" s="152"/>
      <c r="AR13" s="152"/>
      <c r="AS13" s="153"/>
    </row>
    <row r="14" spans="1:45" x14ac:dyDescent="0.25">
      <c r="N14" s="176">
        <v>3</v>
      </c>
      <c r="O14" s="157">
        <v>3</v>
      </c>
      <c r="P14" s="157">
        <v>12</v>
      </c>
      <c r="Q14" s="185" t="str">
        <f t="shared" si="3"/>
        <v>3.3</v>
      </c>
      <c r="R14" s="197" t="str">
        <f t="shared" ca="1" si="0"/>
        <v/>
      </c>
      <c r="S14" s="197">
        <f t="shared" ca="1" si="1"/>
        <v>1</v>
      </c>
      <c r="T14" s="197" t="str">
        <f t="shared" ca="1" si="4"/>
        <v/>
      </c>
      <c r="U14" s="197" t="str">
        <f t="shared" ca="1" si="5"/>
        <v/>
      </c>
      <c r="V14" s="197" t="str">
        <f t="shared" ca="1" si="6"/>
        <v/>
      </c>
      <c r="W14" s="200" t="str">
        <f t="shared" ca="1" si="2"/>
        <v/>
      </c>
      <c r="X14" s="188" t="str">
        <f t="shared" ca="1" si="7"/>
        <v/>
      </c>
      <c r="Y14" s="188" t="str">
        <f t="shared" ca="1" si="8"/>
        <v/>
      </c>
      <c r="Z14" s="188" t="str">
        <f t="shared" ca="1" si="9"/>
        <v/>
      </c>
      <c r="AB14" s="159">
        <v>12</v>
      </c>
      <c r="AC14" s="169">
        <v>1</v>
      </c>
      <c r="AD14" s="169">
        <v>3</v>
      </c>
      <c r="AE14" s="169"/>
      <c r="AF14" s="169"/>
      <c r="AG14" s="185">
        <f t="shared" si="10"/>
        <v>3</v>
      </c>
      <c r="AH14" s="182" t="str">
        <f t="shared" si="11"/>
        <v>Phase 3</v>
      </c>
      <c r="AI14" s="152" t="s">
        <v>41</v>
      </c>
      <c r="AJ14" s="153" t="s">
        <v>252</v>
      </c>
      <c r="AK14" s="152"/>
      <c r="AL14" s="152"/>
      <c r="AM14" s="152"/>
      <c r="AN14" s="152"/>
      <c r="AO14" s="152"/>
      <c r="AP14" s="152"/>
      <c r="AQ14" s="152"/>
      <c r="AR14" s="152"/>
      <c r="AS14" s="153"/>
    </row>
    <row r="15" spans="1:45" x14ac:dyDescent="0.25">
      <c r="N15" s="176">
        <v>3</v>
      </c>
      <c r="O15" s="157">
        <v>4</v>
      </c>
      <c r="P15" s="157">
        <v>13</v>
      </c>
      <c r="Q15" s="185" t="str">
        <f t="shared" si="3"/>
        <v>3.4</v>
      </c>
      <c r="R15" s="197" t="str">
        <f t="shared" ca="1" si="0"/>
        <v/>
      </c>
      <c r="S15" s="197">
        <f t="shared" ca="1" si="1"/>
        <v>1</v>
      </c>
      <c r="T15" s="197" t="str">
        <f t="shared" ca="1" si="4"/>
        <v/>
      </c>
      <c r="U15" s="197" t="str">
        <f t="shared" ca="1" si="5"/>
        <v/>
      </c>
      <c r="V15" s="197" t="str">
        <f t="shared" ca="1" si="6"/>
        <v/>
      </c>
      <c r="W15" s="200" t="str">
        <f t="shared" ca="1" si="2"/>
        <v/>
      </c>
      <c r="X15" s="188" t="str">
        <f t="shared" ca="1" si="7"/>
        <v/>
      </c>
      <c r="Y15" s="188" t="str">
        <f t="shared" ca="1" si="8"/>
        <v/>
      </c>
      <c r="Z15" s="188" t="str">
        <f t="shared" ca="1" si="9"/>
        <v/>
      </c>
      <c r="AB15" s="159">
        <v>13</v>
      </c>
      <c r="AC15" s="169">
        <v>2</v>
      </c>
      <c r="AD15" s="169">
        <v>3</v>
      </c>
      <c r="AE15" s="169">
        <v>1</v>
      </c>
      <c r="AF15" s="169">
        <v>10</v>
      </c>
      <c r="AG15" s="185" t="str">
        <f t="shared" si="10"/>
        <v>3.1</v>
      </c>
      <c r="AH15" s="182" t="str">
        <f t="shared" si="11"/>
        <v>Step 1</v>
      </c>
      <c r="AI15" s="152" t="s">
        <v>38</v>
      </c>
      <c r="AJ15" s="153" t="s">
        <v>253</v>
      </c>
      <c r="AK15" s="152"/>
      <c r="AL15" s="152"/>
      <c r="AM15" s="152"/>
      <c r="AN15" s="152"/>
      <c r="AO15" s="152"/>
      <c r="AP15" s="152"/>
      <c r="AQ15" s="152"/>
      <c r="AR15" s="152"/>
      <c r="AS15" s="153"/>
    </row>
    <row r="16" spans="1:45" x14ac:dyDescent="0.25">
      <c r="N16" s="176">
        <v>3</v>
      </c>
      <c r="O16" s="157">
        <v>5</v>
      </c>
      <c r="P16" s="157">
        <v>14</v>
      </c>
      <c r="Q16" s="185" t="str">
        <f t="shared" si="3"/>
        <v>3.5</v>
      </c>
      <c r="R16" s="197" t="str">
        <f t="shared" ca="1" si="0"/>
        <v/>
      </c>
      <c r="S16" s="197">
        <f t="shared" ca="1" si="1"/>
        <v>1</v>
      </c>
      <c r="T16" s="197" t="str">
        <f t="shared" ca="1" si="4"/>
        <v/>
      </c>
      <c r="U16" s="197" t="str">
        <f t="shared" ca="1" si="5"/>
        <v/>
      </c>
      <c r="V16" s="197" t="str">
        <f t="shared" ca="1" si="6"/>
        <v/>
      </c>
      <c r="W16" s="200" t="str">
        <f t="shared" ca="1" si="2"/>
        <v/>
      </c>
      <c r="X16" s="188" t="str">
        <f t="shared" ca="1" si="7"/>
        <v/>
      </c>
      <c r="Y16" s="188" t="str">
        <f t="shared" ca="1" si="8"/>
        <v/>
      </c>
      <c r="Z16" s="188" t="str">
        <f t="shared" ca="1" si="9"/>
        <v/>
      </c>
      <c r="AB16" s="159">
        <v>14</v>
      </c>
      <c r="AC16" s="169">
        <v>2</v>
      </c>
      <c r="AD16" s="169">
        <v>3</v>
      </c>
      <c r="AE16" s="169">
        <v>2</v>
      </c>
      <c r="AF16" s="169">
        <v>11</v>
      </c>
      <c r="AG16" s="185" t="str">
        <f t="shared" si="10"/>
        <v>3.2</v>
      </c>
      <c r="AH16" s="182" t="str">
        <f t="shared" si="11"/>
        <v>Step 2</v>
      </c>
      <c r="AI16" s="152" t="s">
        <v>39</v>
      </c>
      <c r="AJ16" s="153" t="s">
        <v>254</v>
      </c>
      <c r="AK16" s="152"/>
      <c r="AL16" s="152"/>
      <c r="AM16" s="152"/>
      <c r="AN16" s="152"/>
      <c r="AO16" s="152"/>
      <c r="AP16" s="152"/>
      <c r="AQ16" s="152"/>
      <c r="AR16" s="152"/>
      <c r="AS16" s="153"/>
    </row>
    <row r="17" spans="7:45" ht="15.75" thickBot="1" x14ac:dyDescent="0.3">
      <c r="N17" s="176">
        <v>3</v>
      </c>
      <c r="O17" s="157">
        <v>6</v>
      </c>
      <c r="P17" s="157">
        <v>15</v>
      </c>
      <c r="Q17" s="186" t="str">
        <f t="shared" si="3"/>
        <v>3.6</v>
      </c>
      <c r="R17" s="201" t="str">
        <f t="shared" ca="1" si="0"/>
        <v/>
      </c>
      <c r="S17" s="201">
        <f t="shared" ca="1" si="1"/>
        <v>1</v>
      </c>
      <c r="T17" s="201" t="str">
        <f t="shared" ca="1" si="4"/>
        <v/>
      </c>
      <c r="U17" s="201" t="str">
        <f t="shared" ca="1" si="5"/>
        <v/>
      </c>
      <c r="V17" s="201" t="str">
        <f t="shared" ca="1" si="6"/>
        <v/>
      </c>
      <c r="W17" s="202" t="str">
        <f t="shared" ca="1" si="2"/>
        <v/>
      </c>
      <c r="X17" s="188" t="str">
        <f t="shared" ca="1" si="7"/>
        <v/>
      </c>
      <c r="Y17" s="188" t="str">
        <f t="shared" ca="1" si="8"/>
        <v/>
      </c>
      <c r="Z17" s="188" t="str">
        <f t="shared" ca="1" si="9"/>
        <v/>
      </c>
      <c r="AB17" s="159">
        <v>15</v>
      </c>
      <c r="AC17" s="169">
        <v>2</v>
      </c>
      <c r="AD17" s="169">
        <v>3</v>
      </c>
      <c r="AE17" s="169">
        <v>3</v>
      </c>
      <c r="AF17" s="169">
        <v>12</v>
      </c>
      <c r="AG17" s="185" t="str">
        <f t="shared" si="10"/>
        <v>3.3</v>
      </c>
      <c r="AH17" s="182" t="str">
        <f t="shared" si="11"/>
        <v>Step 3</v>
      </c>
      <c r="AI17" s="152" t="s">
        <v>33</v>
      </c>
      <c r="AJ17" s="153" t="s">
        <v>255</v>
      </c>
      <c r="AK17" s="152"/>
      <c r="AL17" s="152"/>
      <c r="AM17" s="152"/>
      <c r="AN17" s="152"/>
      <c r="AO17" s="152"/>
      <c r="AP17" s="152"/>
      <c r="AQ17" s="152"/>
      <c r="AR17" s="152"/>
      <c r="AS17" s="153"/>
    </row>
    <row r="18" spans="7:45" x14ac:dyDescent="0.25">
      <c r="AB18" s="159">
        <v>16</v>
      </c>
      <c r="AC18" s="169">
        <v>2</v>
      </c>
      <c r="AD18" s="169">
        <v>3</v>
      </c>
      <c r="AE18" s="169">
        <v>4</v>
      </c>
      <c r="AF18" s="169">
        <v>13</v>
      </c>
      <c r="AG18" s="185" t="str">
        <f t="shared" si="10"/>
        <v>3.4</v>
      </c>
      <c r="AH18" s="182" t="str">
        <f t="shared" si="11"/>
        <v>Step 4</v>
      </c>
      <c r="AI18" s="152" t="s">
        <v>32</v>
      </c>
      <c r="AJ18" s="153" t="s">
        <v>256</v>
      </c>
      <c r="AK18" s="152"/>
      <c r="AL18" s="152"/>
      <c r="AM18" s="152"/>
      <c r="AN18" s="152"/>
      <c r="AO18" s="152"/>
      <c r="AP18" s="152"/>
      <c r="AQ18" s="152"/>
      <c r="AR18" s="152"/>
      <c r="AS18" s="153"/>
    </row>
    <row r="19" spans="7:45" x14ac:dyDescent="0.25">
      <c r="AB19" s="159">
        <v>17</v>
      </c>
      <c r="AC19" s="169">
        <v>2</v>
      </c>
      <c r="AD19" s="169">
        <v>3</v>
      </c>
      <c r="AE19" s="169">
        <v>5</v>
      </c>
      <c r="AF19" s="169">
        <v>14</v>
      </c>
      <c r="AG19" s="185" t="str">
        <f t="shared" si="10"/>
        <v>3.5</v>
      </c>
      <c r="AH19" s="182" t="str">
        <f t="shared" si="11"/>
        <v>Step 5</v>
      </c>
      <c r="AI19" s="152" t="s">
        <v>31</v>
      </c>
      <c r="AJ19" s="153" t="s">
        <v>257</v>
      </c>
      <c r="AK19" s="152"/>
      <c r="AL19" s="152"/>
      <c r="AM19" s="152"/>
      <c r="AN19" s="152"/>
      <c r="AO19" s="152"/>
      <c r="AP19" s="152"/>
      <c r="AQ19" s="152"/>
      <c r="AR19" s="152"/>
      <c r="AS19" s="153"/>
    </row>
    <row r="20" spans="7:45" ht="15.75" thickBot="1" x14ac:dyDescent="0.3">
      <c r="AB20" s="160">
        <v>18</v>
      </c>
      <c r="AC20" s="170">
        <v>2</v>
      </c>
      <c r="AD20" s="170">
        <v>3</v>
      </c>
      <c r="AE20" s="170">
        <v>6</v>
      </c>
      <c r="AF20" s="170">
        <v>15</v>
      </c>
      <c r="AG20" s="186" t="str">
        <f t="shared" si="10"/>
        <v>3.6</v>
      </c>
      <c r="AH20" s="187" t="str">
        <f t="shared" si="11"/>
        <v>Step 6</v>
      </c>
      <c r="AI20" s="154" t="s">
        <v>30</v>
      </c>
      <c r="AJ20" s="155" t="s">
        <v>258</v>
      </c>
      <c r="AK20" s="154"/>
      <c r="AL20" s="154"/>
      <c r="AM20" s="154"/>
      <c r="AN20" s="154"/>
      <c r="AO20" s="154"/>
      <c r="AP20" s="154"/>
      <c r="AQ20" s="154"/>
      <c r="AR20" s="154"/>
      <c r="AS20" s="155"/>
    </row>
    <row r="21" spans="7:45" x14ac:dyDescent="0.25">
      <c r="AB21" s="168"/>
      <c r="AC21" s="168"/>
      <c r="AD21" s="168"/>
      <c r="AE21" s="168"/>
      <c r="AF21" s="168"/>
      <c r="AG21" s="168"/>
      <c r="AH21" s="168"/>
      <c r="AI21" s="168"/>
      <c r="AJ21" s="168"/>
      <c r="AK21" s="168"/>
      <c r="AL21" s="168"/>
      <c r="AM21" s="168"/>
      <c r="AN21" s="168"/>
      <c r="AO21" s="168"/>
      <c r="AP21" s="168"/>
      <c r="AQ21" s="168"/>
      <c r="AR21" s="168"/>
      <c r="AS21" s="168"/>
    </row>
    <row r="24" spans="7:45" x14ac:dyDescent="0.25">
      <c r="G24" s="19"/>
      <c r="H24" s="19"/>
      <c r="I24" s="19"/>
      <c r="J24" s="19"/>
      <c r="K24" s="19"/>
      <c r="L24" s="19"/>
      <c r="M24" s="19"/>
      <c r="N24" s="175"/>
      <c r="O24" s="175"/>
      <c r="P24" s="175"/>
      <c r="T24" s="175"/>
      <c r="U24" s="175"/>
      <c r="V24" s="175"/>
      <c r="W24" s="157"/>
      <c r="Y24" s="175"/>
      <c r="Z24" s="175"/>
      <c r="AA24" s="19"/>
    </row>
    <row r="27" spans="7:45" x14ac:dyDescent="0.25">
      <c r="AG27" s="16"/>
    </row>
  </sheetData>
  <sheetProtection algorithmName="SHA-512" hashValue="wzkeVwUZL5nHkeH8OoAxrvmn7jUgKTkSPEltmR0ThvStxFEPFSxdT9eiAzl4QE4Cse67ss7+USOF8MLtnvBOhg==" saltValue="h7APMS8OwrZvKcpgb9vsLg==" spinCount="100000" sheet="1" objects="1" scenarios="1"/>
  <mergeCells count="5">
    <mergeCell ref="AB1:AS1"/>
    <mergeCell ref="AG2:AJ2"/>
    <mergeCell ref="A2:F2"/>
    <mergeCell ref="Q2:W2"/>
    <mergeCell ref="H2:M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M1:AD62"/>
  <sheetViews>
    <sheetView workbookViewId="0">
      <selection activeCell="AB2" sqref="AB2"/>
    </sheetView>
  </sheetViews>
  <sheetFormatPr defaultRowHeight="15" x14ac:dyDescent="0.25"/>
  <cols>
    <col min="1" max="14" width="9.140625" style="16"/>
    <col min="15" max="15" width="80.7109375" style="156" customWidth="1"/>
    <col min="16" max="18" width="9.140625" style="16"/>
    <col min="19" max="27" width="9.140625" style="157"/>
    <col min="28" max="29" width="9.140625" style="16"/>
    <col min="30" max="30" width="80.7109375" style="156" customWidth="1"/>
    <col min="31" max="16384" width="9.140625" style="16"/>
  </cols>
  <sheetData>
    <row r="1" spans="13:30" ht="15.75" thickBot="1" x14ac:dyDescent="0.3">
      <c r="AB1" s="220" t="s">
        <v>285</v>
      </c>
      <c r="AC1" s="221"/>
      <c r="AD1" s="222"/>
    </row>
    <row r="2" spans="13:30" ht="30" x14ac:dyDescent="0.25">
      <c r="M2" s="16" t="s">
        <v>79</v>
      </c>
      <c r="N2" s="16" t="s">
        <v>80</v>
      </c>
      <c r="O2" s="156" t="s">
        <v>81</v>
      </c>
      <c r="S2" s="188">
        <f>FIND(".",M2)</f>
        <v>2</v>
      </c>
      <c r="T2" s="188">
        <f>FIND(".",M2,S2+1)</f>
        <v>4</v>
      </c>
      <c r="U2" s="188" t="str">
        <f>LEFT(M2,S2-1)</f>
        <v>1</v>
      </c>
      <c r="V2" s="188" t="str">
        <f>MID(M2,S2+1,T2-S2-1)</f>
        <v>1</v>
      </c>
      <c r="W2" s="188" t="str">
        <f>RIGHT(M2,LEN(M2)-T2)</f>
        <v>1</v>
      </c>
      <c r="X2" s="188">
        <f>IFERROR(VALUE(W2),"")</f>
        <v>1</v>
      </c>
      <c r="Y2" s="188" t="str">
        <f>IF(ISERROR(X2),LEFT(W2,LEN(W2)-1),W2)</f>
        <v>1</v>
      </c>
      <c r="Z2" s="188" t="str">
        <f>IF(ISERROR(X2),RIGHT(W2,1),"")</f>
        <v/>
      </c>
      <c r="AA2" s="188" t="str">
        <f>TEXT(Y2,"00")</f>
        <v>01</v>
      </c>
      <c r="AB2" s="181" t="str">
        <f>U2&amp;"."&amp;V2&amp;"."&amp;AA2&amp;IF(LEN(Z2)=0,"","."&amp;Z2)</f>
        <v>1.1.01</v>
      </c>
      <c r="AC2" s="181" t="str">
        <f>N2</f>
        <v>Level 1</v>
      </c>
      <c r="AD2" s="189" t="str">
        <f>O2</f>
        <v>Have you defined your critical information assets (eg important business applications, key systems and confidential data)?</v>
      </c>
    </row>
    <row r="3" spans="13:30" x14ac:dyDescent="0.25">
      <c r="M3" s="16" t="s">
        <v>82</v>
      </c>
      <c r="N3" s="16" t="s">
        <v>83</v>
      </c>
      <c r="O3" s="156" t="s">
        <v>84</v>
      </c>
      <c r="S3" s="188">
        <f t="shared" ref="S3:S61" si="0">FIND(".",M3)</f>
        <v>2</v>
      </c>
      <c r="T3" s="188">
        <f t="shared" ref="T3:T61" si="1">FIND(".",M3,S3+1)</f>
        <v>4</v>
      </c>
      <c r="U3" s="188" t="str">
        <f t="shared" ref="U3:U61" si="2">LEFT(M3,S3-1)</f>
        <v>1</v>
      </c>
      <c r="V3" s="188" t="str">
        <f t="shared" ref="V3:V61" si="3">MID(M3,S3+1,T3-S3-1)</f>
        <v>1</v>
      </c>
      <c r="W3" s="188" t="str">
        <f t="shared" ref="W3:W61" si="4">RIGHT(M3,LEN(M3)-T3)</f>
        <v>2</v>
      </c>
      <c r="X3" s="188">
        <f t="shared" ref="X3:X61" si="5">VALUE(W3)</f>
        <v>2</v>
      </c>
      <c r="Y3" s="188" t="str">
        <f t="shared" ref="Y3:Y61" si="6">IF(ISERROR(X3),LEFT(W3,LEN(W3)-1),W3)</f>
        <v>2</v>
      </c>
      <c r="Z3" s="188" t="str">
        <f t="shared" ref="Z3:Z61" si="7">IF(ISERROR(X3),RIGHT(W3,1),"")</f>
        <v/>
      </c>
      <c r="AA3" s="188" t="str">
        <f t="shared" ref="AA3:AA61" si="8">TEXT(Y3,"00")</f>
        <v>02</v>
      </c>
      <c r="AB3" s="181" t="str">
        <f t="shared" ref="AB3:AB61" si="9">U3&amp;"."&amp;V3&amp;"."&amp;AA3&amp;IF(LEN(Z3)=0,"","."&amp;Z3)</f>
        <v>1.1.02</v>
      </c>
      <c r="AC3" s="181" t="str">
        <f t="shared" ref="AC3:AC61" si="10">N3</f>
        <v>Level 2</v>
      </c>
      <c r="AD3" s="189" t="str">
        <f t="shared" ref="AD3:AD61" si="11">O3</f>
        <v>Do you carry out criticality assessments?</v>
      </c>
    </row>
    <row r="4" spans="13:30" x14ac:dyDescent="0.25">
      <c r="M4" s="16" t="s">
        <v>85</v>
      </c>
      <c r="N4" s="16" t="s">
        <v>171</v>
      </c>
      <c r="O4" s="156" t="s">
        <v>172</v>
      </c>
      <c r="S4" s="188">
        <f t="shared" si="0"/>
        <v>2</v>
      </c>
      <c r="T4" s="188">
        <f t="shared" si="1"/>
        <v>4</v>
      </c>
      <c r="U4" s="188" t="str">
        <f t="shared" si="2"/>
        <v>1</v>
      </c>
      <c r="V4" s="188" t="str">
        <f t="shared" si="3"/>
        <v>1</v>
      </c>
      <c r="W4" s="188" t="str">
        <f t="shared" si="4"/>
        <v>3</v>
      </c>
      <c r="X4" s="188">
        <f t="shared" si="5"/>
        <v>3</v>
      </c>
      <c r="Y4" s="188" t="str">
        <f t="shared" si="6"/>
        <v>3</v>
      </c>
      <c r="Z4" s="188" t="str">
        <f t="shared" si="7"/>
        <v/>
      </c>
      <c r="AA4" s="188" t="str">
        <f t="shared" si="8"/>
        <v>03</v>
      </c>
      <c r="AB4" s="181" t="str">
        <f t="shared" si="9"/>
        <v>1.1.03</v>
      </c>
      <c r="AC4" s="181" t="str">
        <f t="shared" si="10"/>
        <v/>
      </c>
      <c r="AD4" s="189" t="str">
        <f t="shared" si="11"/>
        <v>Are critical information assets defined in a:</v>
      </c>
    </row>
    <row r="5" spans="13:30" x14ac:dyDescent="0.25">
      <c r="M5" s="16" t="s">
        <v>86</v>
      </c>
      <c r="N5" s="16" t="s">
        <v>83</v>
      </c>
      <c r="O5" s="156" t="s">
        <v>87</v>
      </c>
      <c r="S5" s="188">
        <f t="shared" si="0"/>
        <v>2</v>
      </c>
      <c r="T5" s="188">
        <f t="shared" si="1"/>
        <v>4</v>
      </c>
      <c r="U5" s="188" t="str">
        <f t="shared" si="2"/>
        <v>1</v>
      </c>
      <c r="V5" s="188" t="str">
        <f t="shared" si="3"/>
        <v>1</v>
      </c>
      <c r="W5" s="188" t="str">
        <f t="shared" si="4"/>
        <v>3a</v>
      </c>
      <c r="X5" s="188" t="e">
        <f t="shared" si="5"/>
        <v>#VALUE!</v>
      </c>
      <c r="Y5" s="188" t="str">
        <f t="shared" si="6"/>
        <v>3</v>
      </c>
      <c r="Z5" s="188" t="str">
        <f t="shared" si="7"/>
        <v>a</v>
      </c>
      <c r="AA5" s="188" t="str">
        <f t="shared" si="8"/>
        <v>03</v>
      </c>
      <c r="AB5" s="181" t="str">
        <f t="shared" si="9"/>
        <v>1.1.03.a</v>
      </c>
      <c r="AC5" s="181" t="str">
        <f t="shared" si="10"/>
        <v>Level 2</v>
      </c>
      <c r="AD5" s="189" t="str">
        <f t="shared" si="11"/>
        <v>Structured, systematic manner?</v>
      </c>
    </row>
    <row r="6" spans="13:30" x14ac:dyDescent="0.25">
      <c r="M6" s="16" t="s">
        <v>88</v>
      </c>
      <c r="N6" s="16" t="s">
        <v>89</v>
      </c>
      <c r="O6" s="156" t="s">
        <v>90</v>
      </c>
      <c r="S6" s="188">
        <f t="shared" si="0"/>
        <v>2</v>
      </c>
      <c r="T6" s="188">
        <f t="shared" si="1"/>
        <v>4</v>
      </c>
      <c r="U6" s="188" t="str">
        <f t="shared" si="2"/>
        <v>1</v>
      </c>
      <c r="V6" s="188" t="str">
        <f t="shared" si="3"/>
        <v>1</v>
      </c>
      <c r="W6" s="188" t="str">
        <f t="shared" si="4"/>
        <v>3b</v>
      </c>
      <c r="X6" s="188" t="e">
        <f t="shared" si="5"/>
        <v>#VALUE!</v>
      </c>
      <c r="Y6" s="188" t="str">
        <f t="shared" si="6"/>
        <v>3</v>
      </c>
      <c r="Z6" s="188" t="str">
        <f t="shared" si="7"/>
        <v>b</v>
      </c>
      <c r="AA6" s="188" t="str">
        <f t="shared" si="8"/>
        <v>03</v>
      </c>
      <c r="AB6" s="181" t="str">
        <f t="shared" si="9"/>
        <v>1.1.03.b</v>
      </c>
      <c r="AC6" s="181" t="str">
        <f t="shared" si="10"/>
        <v>Level 3</v>
      </c>
      <c r="AD6" s="189" t="str">
        <f t="shared" si="11"/>
        <v>Quantitative manner, (eg in terms of their strategic or monetary value)?</v>
      </c>
    </row>
    <row r="7" spans="13:30" x14ac:dyDescent="0.25">
      <c r="M7" s="16" t="s">
        <v>91</v>
      </c>
      <c r="N7" s="16" t="s">
        <v>171</v>
      </c>
      <c r="O7" s="156" t="s">
        <v>173</v>
      </c>
      <c r="S7" s="188">
        <f t="shared" si="0"/>
        <v>2</v>
      </c>
      <c r="T7" s="188">
        <f t="shared" si="1"/>
        <v>4</v>
      </c>
      <c r="U7" s="188" t="str">
        <f t="shared" si="2"/>
        <v>1</v>
      </c>
      <c r="V7" s="188" t="str">
        <f t="shared" si="3"/>
        <v>1</v>
      </c>
      <c r="W7" s="188" t="str">
        <f t="shared" si="4"/>
        <v>4</v>
      </c>
      <c r="X7" s="188">
        <f t="shared" si="5"/>
        <v>4</v>
      </c>
      <c r="Y7" s="188" t="str">
        <f t="shared" si="6"/>
        <v>4</v>
      </c>
      <c r="Z7" s="188" t="str">
        <f t="shared" si="7"/>
        <v/>
      </c>
      <c r="AA7" s="188" t="str">
        <f t="shared" si="8"/>
        <v>04</v>
      </c>
      <c r="AB7" s="181" t="str">
        <f t="shared" si="9"/>
        <v>1.1.04</v>
      </c>
      <c r="AC7" s="181" t="str">
        <f t="shared" si="10"/>
        <v/>
      </c>
      <c r="AD7" s="189" t="str">
        <f t="shared" si="11"/>
        <v>Do your criticality assessments include:</v>
      </c>
    </row>
    <row r="8" spans="13:30" ht="30" x14ac:dyDescent="0.25">
      <c r="M8" s="16" t="s">
        <v>92</v>
      </c>
      <c r="N8" s="16" t="s">
        <v>89</v>
      </c>
      <c r="O8" s="156" t="s">
        <v>93</v>
      </c>
      <c r="S8" s="188">
        <f t="shared" si="0"/>
        <v>2</v>
      </c>
      <c r="T8" s="188">
        <f t="shared" si="1"/>
        <v>4</v>
      </c>
      <c r="U8" s="188" t="str">
        <f t="shared" si="2"/>
        <v>1</v>
      </c>
      <c r="V8" s="188" t="str">
        <f t="shared" si="3"/>
        <v>1</v>
      </c>
      <c r="W8" s="188" t="str">
        <f t="shared" si="4"/>
        <v>4a</v>
      </c>
      <c r="X8" s="188" t="e">
        <f t="shared" si="5"/>
        <v>#VALUE!</v>
      </c>
      <c r="Y8" s="188" t="str">
        <f t="shared" si="6"/>
        <v>4</v>
      </c>
      <c r="Z8" s="188" t="str">
        <f t="shared" si="7"/>
        <v>a</v>
      </c>
      <c r="AA8" s="188" t="str">
        <f t="shared" si="8"/>
        <v>04</v>
      </c>
      <c r="AB8" s="181" t="str">
        <f t="shared" si="9"/>
        <v>1.1.04.a</v>
      </c>
      <c r="AC8" s="181" t="str">
        <f t="shared" si="10"/>
        <v>Level 3</v>
      </c>
      <c r="AD8" s="189" t="str">
        <f t="shared" si="11"/>
        <v>Determining which cyber security threats are most likely to affect these critical information assets?</v>
      </c>
    </row>
    <row r="9" spans="13:30" ht="30" x14ac:dyDescent="0.25">
      <c r="M9" s="16" t="s">
        <v>94</v>
      </c>
      <c r="N9" s="16" t="s">
        <v>89</v>
      </c>
      <c r="O9" s="156" t="s">
        <v>95</v>
      </c>
      <c r="S9" s="188">
        <f t="shared" si="0"/>
        <v>2</v>
      </c>
      <c r="T9" s="188">
        <f t="shared" si="1"/>
        <v>4</v>
      </c>
      <c r="U9" s="188" t="str">
        <f t="shared" si="2"/>
        <v>1</v>
      </c>
      <c r="V9" s="188" t="str">
        <f t="shared" si="3"/>
        <v>1</v>
      </c>
      <c r="W9" s="188" t="str">
        <f t="shared" si="4"/>
        <v>4b</v>
      </c>
      <c r="X9" s="188" t="e">
        <f t="shared" si="5"/>
        <v>#VALUE!</v>
      </c>
      <c r="Y9" s="188" t="str">
        <f t="shared" si="6"/>
        <v>4</v>
      </c>
      <c r="Z9" s="188" t="str">
        <f t="shared" si="7"/>
        <v>b</v>
      </c>
      <c r="AA9" s="188" t="str">
        <f t="shared" si="8"/>
        <v>04</v>
      </c>
      <c r="AB9" s="181" t="str">
        <f t="shared" si="9"/>
        <v>1.1.04.b</v>
      </c>
      <c r="AC9" s="181" t="str">
        <f t="shared" si="10"/>
        <v>Level 3</v>
      </c>
      <c r="AD9" s="189" t="str">
        <f t="shared" si="11"/>
        <v>Applying the relevant management or technical controls to reduce the likelihood and impact of cyber security incidents affecting their critical information assets?</v>
      </c>
    </row>
    <row r="10" spans="13:30" x14ac:dyDescent="0.25">
      <c r="M10" s="16" t="s">
        <v>96</v>
      </c>
      <c r="N10" s="16" t="s">
        <v>89</v>
      </c>
      <c r="O10" s="156" t="s">
        <v>97</v>
      </c>
      <c r="S10" s="188">
        <f t="shared" si="0"/>
        <v>2</v>
      </c>
      <c r="T10" s="188">
        <f t="shared" si="1"/>
        <v>4</v>
      </c>
      <c r="U10" s="188" t="str">
        <f t="shared" si="2"/>
        <v>1</v>
      </c>
      <c r="V10" s="188" t="str">
        <f t="shared" si="3"/>
        <v>1</v>
      </c>
      <c r="W10" s="188" t="str">
        <f t="shared" si="4"/>
        <v>4c</v>
      </c>
      <c r="X10" s="188" t="e">
        <f t="shared" si="5"/>
        <v>#VALUE!</v>
      </c>
      <c r="Y10" s="188" t="str">
        <f t="shared" si="6"/>
        <v>4</v>
      </c>
      <c r="Z10" s="188" t="str">
        <f t="shared" si="7"/>
        <v>c</v>
      </c>
      <c r="AA10" s="188" t="str">
        <f t="shared" si="8"/>
        <v>04</v>
      </c>
      <c r="AB10" s="181" t="str">
        <f t="shared" si="9"/>
        <v>1.1.04.c</v>
      </c>
      <c r="AC10" s="181" t="str">
        <f t="shared" si="10"/>
        <v>Level 3</v>
      </c>
      <c r="AD10" s="189" t="str">
        <f t="shared" si="11"/>
        <v>Raising awareness about the need for an effective cyber security response capability?</v>
      </c>
    </row>
    <row r="11" spans="13:30" ht="30" x14ac:dyDescent="0.25">
      <c r="M11" s="16" t="s">
        <v>98</v>
      </c>
      <c r="N11" s="16" t="s">
        <v>89</v>
      </c>
      <c r="O11" s="156" t="s">
        <v>99</v>
      </c>
      <c r="S11" s="188">
        <f t="shared" si="0"/>
        <v>2</v>
      </c>
      <c r="T11" s="188">
        <f t="shared" si="1"/>
        <v>4</v>
      </c>
      <c r="U11" s="188" t="str">
        <f t="shared" si="2"/>
        <v>1</v>
      </c>
      <c r="V11" s="188" t="str">
        <f t="shared" si="3"/>
        <v>1</v>
      </c>
      <c r="W11" s="188" t="str">
        <f t="shared" si="4"/>
        <v>4d</v>
      </c>
      <c r="X11" s="188" t="e">
        <f t="shared" si="5"/>
        <v>#VALUE!</v>
      </c>
      <c r="Y11" s="188" t="str">
        <f t="shared" si="6"/>
        <v>4</v>
      </c>
      <c r="Z11" s="188" t="str">
        <f t="shared" si="7"/>
        <v>d</v>
      </c>
      <c r="AA11" s="188" t="str">
        <f t="shared" si="8"/>
        <v>04</v>
      </c>
      <c r="AB11" s="181" t="str">
        <f t="shared" si="9"/>
        <v>1.1.04.d</v>
      </c>
      <c r="AC11" s="181" t="str">
        <f t="shared" si="10"/>
        <v>Level 3</v>
      </c>
      <c r="AD11" s="189" t="str">
        <f t="shared" si="11"/>
        <v>Determining the likely (or actual) level of business impact caused if your organisation was hit by a cyber security incident?</v>
      </c>
    </row>
    <row r="12" spans="13:30" x14ac:dyDescent="0.25">
      <c r="M12" s="16" t="s">
        <v>100</v>
      </c>
      <c r="N12" s="16" t="s">
        <v>89</v>
      </c>
      <c r="O12" s="156" t="s">
        <v>101</v>
      </c>
      <c r="S12" s="188">
        <f t="shared" si="0"/>
        <v>2</v>
      </c>
      <c r="T12" s="188">
        <f t="shared" si="1"/>
        <v>4</v>
      </c>
      <c r="U12" s="188" t="str">
        <f t="shared" si="2"/>
        <v>1</v>
      </c>
      <c r="V12" s="188" t="str">
        <f t="shared" si="3"/>
        <v>1</v>
      </c>
      <c r="W12" s="188" t="str">
        <f t="shared" si="4"/>
        <v>5</v>
      </c>
      <c r="X12" s="188">
        <f t="shared" si="5"/>
        <v>5</v>
      </c>
      <c r="Y12" s="188" t="str">
        <f t="shared" si="6"/>
        <v>5</v>
      </c>
      <c r="Z12" s="188" t="str">
        <f t="shared" si="7"/>
        <v/>
      </c>
      <c r="AA12" s="188" t="str">
        <f t="shared" si="8"/>
        <v>05</v>
      </c>
      <c r="AB12" s="181" t="str">
        <f t="shared" si="9"/>
        <v>1.1.05</v>
      </c>
      <c r="AC12" s="181" t="str">
        <f t="shared" si="10"/>
        <v>Level 3</v>
      </c>
      <c r="AD12" s="189" t="str">
        <f t="shared" si="11"/>
        <v>Do you conduct formal business impact assessments?</v>
      </c>
    </row>
    <row r="13" spans="13:30" x14ac:dyDescent="0.25">
      <c r="M13" s="16" t="s">
        <v>102</v>
      </c>
      <c r="N13" s="16" t="s">
        <v>171</v>
      </c>
      <c r="O13" s="156" t="s">
        <v>103</v>
      </c>
      <c r="S13" s="188">
        <f t="shared" si="0"/>
        <v>2</v>
      </c>
      <c r="T13" s="188">
        <f t="shared" si="1"/>
        <v>4</v>
      </c>
      <c r="U13" s="188" t="str">
        <f t="shared" si="2"/>
        <v>1</v>
      </c>
      <c r="V13" s="188" t="str">
        <f t="shared" si="3"/>
        <v>1</v>
      </c>
      <c r="W13" s="188" t="str">
        <f t="shared" si="4"/>
        <v>6</v>
      </c>
      <c r="X13" s="188">
        <f t="shared" si="5"/>
        <v>6</v>
      </c>
      <c r="Y13" s="188" t="str">
        <f t="shared" si="6"/>
        <v>6</v>
      </c>
      <c r="Z13" s="188" t="str">
        <f t="shared" si="7"/>
        <v/>
      </c>
      <c r="AA13" s="188" t="str">
        <f t="shared" si="8"/>
        <v>06</v>
      </c>
      <c r="AB13" s="181" t="str">
        <f t="shared" si="9"/>
        <v>1.1.06</v>
      </c>
      <c r="AC13" s="181" t="str">
        <f t="shared" si="10"/>
        <v/>
      </c>
      <c r="AD13" s="189" t="str">
        <f t="shared" si="11"/>
        <v>Do your business impact assessments determine the level of business impact if:</v>
      </c>
    </row>
    <row r="14" spans="13:30" x14ac:dyDescent="0.25">
      <c r="M14" s="16" t="s">
        <v>104</v>
      </c>
      <c r="N14" s="16" t="s">
        <v>89</v>
      </c>
      <c r="O14" s="156" t="s">
        <v>105</v>
      </c>
      <c r="S14" s="188">
        <f t="shared" si="0"/>
        <v>2</v>
      </c>
      <c r="T14" s="188">
        <f t="shared" si="1"/>
        <v>4</v>
      </c>
      <c r="U14" s="188" t="str">
        <f t="shared" si="2"/>
        <v>1</v>
      </c>
      <c r="V14" s="188" t="str">
        <f t="shared" si="3"/>
        <v>1</v>
      </c>
      <c r="W14" s="188" t="str">
        <f t="shared" si="4"/>
        <v>6a</v>
      </c>
      <c r="X14" s="188" t="e">
        <f t="shared" si="5"/>
        <v>#VALUE!</v>
      </c>
      <c r="Y14" s="188" t="str">
        <f t="shared" si="6"/>
        <v>6</v>
      </c>
      <c r="Z14" s="188" t="str">
        <f t="shared" si="7"/>
        <v>a</v>
      </c>
      <c r="AA14" s="188" t="str">
        <f t="shared" si="8"/>
        <v>06</v>
      </c>
      <c r="AB14" s="181" t="str">
        <f t="shared" si="9"/>
        <v>1.1.06.a</v>
      </c>
      <c r="AC14" s="181" t="str">
        <f t="shared" si="10"/>
        <v>Level 3</v>
      </c>
      <c r="AD14" s="189" t="str">
        <f t="shared" si="11"/>
        <v>Sensitive information was disclosed to unauthorised parties (confidentiality)?</v>
      </c>
    </row>
    <row r="15" spans="13:30" ht="30" x14ac:dyDescent="0.25">
      <c r="M15" s="16" t="s">
        <v>106</v>
      </c>
      <c r="N15" s="16" t="s">
        <v>89</v>
      </c>
      <c r="O15" s="156" t="s">
        <v>107</v>
      </c>
      <c r="S15" s="188">
        <f t="shared" si="0"/>
        <v>2</v>
      </c>
      <c r="T15" s="188">
        <f t="shared" si="1"/>
        <v>4</v>
      </c>
      <c r="U15" s="188" t="str">
        <f t="shared" si="2"/>
        <v>1</v>
      </c>
      <c r="V15" s="188" t="str">
        <f t="shared" si="3"/>
        <v>1</v>
      </c>
      <c r="W15" s="188" t="str">
        <f t="shared" si="4"/>
        <v>6b</v>
      </c>
      <c r="X15" s="188" t="e">
        <f t="shared" si="5"/>
        <v>#VALUE!</v>
      </c>
      <c r="Y15" s="188" t="str">
        <f t="shared" si="6"/>
        <v>6</v>
      </c>
      <c r="Z15" s="188" t="str">
        <f t="shared" si="7"/>
        <v>b</v>
      </c>
      <c r="AA15" s="188" t="str">
        <f t="shared" si="8"/>
        <v>06</v>
      </c>
      <c r="AB15" s="181" t="str">
        <f t="shared" si="9"/>
        <v>1.1.06.b</v>
      </c>
      <c r="AC15" s="181" t="str">
        <f t="shared" si="10"/>
        <v>Level 3</v>
      </c>
      <c r="AD15" s="189" t="str">
        <f t="shared" si="11"/>
        <v>Important information was compromised (eg key data is inaccurate or wrongly processed)?</v>
      </c>
    </row>
    <row r="16" spans="13:30" x14ac:dyDescent="0.25">
      <c r="M16" s="16" t="s">
        <v>108</v>
      </c>
      <c r="N16" s="16" t="s">
        <v>89</v>
      </c>
      <c r="O16" s="156" t="s">
        <v>109</v>
      </c>
      <c r="S16" s="188">
        <f t="shared" si="0"/>
        <v>2</v>
      </c>
      <c r="T16" s="188">
        <f t="shared" si="1"/>
        <v>4</v>
      </c>
      <c r="U16" s="188" t="str">
        <f t="shared" si="2"/>
        <v>1</v>
      </c>
      <c r="V16" s="188" t="str">
        <f t="shared" si="3"/>
        <v>1</v>
      </c>
      <c r="W16" s="188" t="str">
        <f t="shared" si="4"/>
        <v>6c</v>
      </c>
      <c r="X16" s="188" t="e">
        <f t="shared" si="5"/>
        <v>#VALUE!</v>
      </c>
      <c r="Y16" s="188" t="str">
        <f t="shared" si="6"/>
        <v>6</v>
      </c>
      <c r="Z16" s="188" t="str">
        <f t="shared" si="7"/>
        <v>c</v>
      </c>
      <c r="AA16" s="188" t="str">
        <f t="shared" si="8"/>
        <v>06</v>
      </c>
      <c r="AB16" s="181" t="str">
        <f t="shared" si="9"/>
        <v>1.1.06.c</v>
      </c>
      <c r="AC16" s="181" t="str">
        <f t="shared" si="10"/>
        <v>Level 3</v>
      </c>
      <c r="AD16" s="189" t="str">
        <f t="shared" si="11"/>
        <v>Critical systems or infrastructure were no longer available?</v>
      </c>
    </row>
    <row r="17" spans="13:30" x14ac:dyDescent="0.25">
      <c r="M17" s="16" t="s">
        <v>110</v>
      </c>
      <c r="N17" s="16" t="s">
        <v>111</v>
      </c>
      <c r="O17" s="156" t="s">
        <v>112</v>
      </c>
      <c r="S17" s="188">
        <f t="shared" si="0"/>
        <v>2</v>
      </c>
      <c r="T17" s="188">
        <f t="shared" si="1"/>
        <v>4</v>
      </c>
      <c r="U17" s="188" t="str">
        <f t="shared" si="2"/>
        <v>1</v>
      </c>
      <c r="V17" s="188" t="str">
        <f t="shared" si="3"/>
        <v>1</v>
      </c>
      <c r="W17" s="188" t="str">
        <f t="shared" si="4"/>
        <v>7</v>
      </c>
      <c r="X17" s="188">
        <f t="shared" si="5"/>
        <v>7</v>
      </c>
      <c r="Y17" s="188" t="str">
        <f t="shared" si="6"/>
        <v>7</v>
      </c>
      <c r="Z17" s="188" t="str">
        <f t="shared" si="7"/>
        <v/>
      </c>
      <c r="AA17" s="188" t="str">
        <f t="shared" si="8"/>
        <v>07</v>
      </c>
      <c r="AB17" s="181" t="str">
        <f t="shared" si="9"/>
        <v>1.1.07</v>
      </c>
      <c r="AC17" s="181" t="str">
        <f t="shared" si="10"/>
        <v>Level 4</v>
      </c>
      <c r="AD17" s="189" t="str">
        <f t="shared" si="11"/>
        <v>Have you identified where your critical assets are located in your organisation?</v>
      </c>
    </row>
    <row r="18" spans="13:30" ht="30" x14ac:dyDescent="0.25">
      <c r="M18" s="16" t="s">
        <v>113</v>
      </c>
      <c r="N18" s="16" t="s">
        <v>111</v>
      </c>
      <c r="O18" s="156" t="s">
        <v>114</v>
      </c>
      <c r="S18" s="188">
        <f t="shared" si="0"/>
        <v>2</v>
      </c>
      <c r="T18" s="188">
        <f t="shared" si="1"/>
        <v>4</v>
      </c>
      <c r="U18" s="188" t="str">
        <f t="shared" si="2"/>
        <v>1</v>
      </c>
      <c r="V18" s="188" t="str">
        <f t="shared" si="3"/>
        <v>1</v>
      </c>
      <c r="W18" s="188" t="str">
        <f t="shared" si="4"/>
        <v>8</v>
      </c>
      <c r="X18" s="188">
        <f t="shared" si="5"/>
        <v>8</v>
      </c>
      <c r="Y18" s="188" t="str">
        <f t="shared" si="6"/>
        <v>8</v>
      </c>
      <c r="Z18" s="188" t="str">
        <f t="shared" si="7"/>
        <v/>
      </c>
      <c r="AA18" s="188" t="str">
        <f t="shared" si="8"/>
        <v>08</v>
      </c>
      <c r="AB18" s="181" t="str">
        <f t="shared" si="9"/>
        <v>1.1.08</v>
      </c>
      <c r="AC18" s="181" t="str">
        <f t="shared" si="10"/>
        <v>Level 4</v>
      </c>
      <c r="AD18" s="189" t="str">
        <f t="shared" si="11"/>
        <v>Have you assigned responsibility for protecting your critical assets to capable, named individuals?</v>
      </c>
    </row>
    <row r="19" spans="13:30" ht="30" x14ac:dyDescent="0.25">
      <c r="M19" s="16" t="s">
        <v>115</v>
      </c>
      <c r="N19" s="16" t="s">
        <v>116</v>
      </c>
      <c r="O19" s="156" t="s">
        <v>117</v>
      </c>
      <c r="S19" s="188">
        <f t="shared" si="0"/>
        <v>2</v>
      </c>
      <c r="T19" s="188">
        <f t="shared" si="1"/>
        <v>4</v>
      </c>
      <c r="U19" s="188" t="str">
        <f t="shared" si="2"/>
        <v>1</v>
      </c>
      <c r="V19" s="188" t="str">
        <f t="shared" si="3"/>
        <v>1</v>
      </c>
      <c r="W19" s="188" t="str">
        <f t="shared" si="4"/>
        <v>9</v>
      </c>
      <c r="X19" s="188">
        <f t="shared" si="5"/>
        <v>9</v>
      </c>
      <c r="Y19" s="188" t="str">
        <f t="shared" si="6"/>
        <v>9</v>
      </c>
      <c r="Z19" s="188" t="str">
        <f t="shared" si="7"/>
        <v/>
      </c>
      <c r="AA19" s="188" t="str">
        <f t="shared" si="8"/>
        <v>09</v>
      </c>
      <c r="AB19" s="181" t="str">
        <f t="shared" si="9"/>
        <v>1.1.09</v>
      </c>
      <c r="AC19" s="181" t="str">
        <f t="shared" si="10"/>
        <v>Level 5</v>
      </c>
      <c r="AD19" s="189" t="str">
        <f t="shared" si="11"/>
        <v>Have you identified where critical assets are located in relevant third party organisations (eg cloud service providers)?</v>
      </c>
    </row>
    <row r="20" spans="13:30" ht="30" x14ac:dyDescent="0.25">
      <c r="M20" s="16" t="s">
        <v>118</v>
      </c>
      <c r="N20" s="16" t="s">
        <v>116</v>
      </c>
      <c r="O20" s="156" t="s">
        <v>119</v>
      </c>
      <c r="S20" s="188">
        <f t="shared" si="0"/>
        <v>2</v>
      </c>
      <c r="T20" s="188">
        <f t="shared" si="1"/>
        <v>4</v>
      </c>
      <c r="U20" s="188" t="str">
        <f t="shared" si="2"/>
        <v>1</v>
      </c>
      <c r="V20" s="188" t="str">
        <f t="shared" si="3"/>
        <v>1</v>
      </c>
      <c r="W20" s="188" t="str">
        <f t="shared" si="4"/>
        <v>10</v>
      </c>
      <c r="X20" s="188">
        <f t="shared" si="5"/>
        <v>10</v>
      </c>
      <c r="Y20" s="188" t="str">
        <f t="shared" si="6"/>
        <v>10</v>
      </c>
      <c r="Z20" s="188" t="str">
        <f t="shared" si="7"/>
        <v/>
      </c>
      <c r="AA20" s="188" t="str">
        <f t="shared" si="8"/>
        <v>10</v>
      </c>
      <c r="AB20" s="181" t="str">
        <f t="shared" si="9"/>
        <v>1.1.10</v>
      </c>
      <c r="AC20" s="181" t="str">
        <f t="shared" si="10"/>
        <v>Level 5</v>
      </c>
      <c r="AD20" s="189" t="str">
        <f t="shared" si="11"/>
        <v>Are you able to gain fast access to critical assets that are located in relevant third party organisations?</v>
      </c>
    </row>
    <row r="21" spans="13:30" x14ac:dyDescent="0.25">
      <c r="M21" s="16" t="s">
        <v>120</v>
      </c>
      <c r="N21" s="16" t="s">
        <v>80</v>
      </c>
      <c r="O21" s="156" t="s">
        <v>121</v>
      </c>
      <c r="S21" s="188">
        <f t="shared" si="0"/>
        <v>2</v>
      </c>
      <c r="T21" s="188">
        <f t="shared" si="1"/>
        <v>4</v>
      </c>
      <c r="U21" s="188" t="str">
        <f t="shared" si="2"/>
        <v>1</v>
      </c>
      <c r="V21" s="188" t="str">
        <f t="shared" si="3"/>
        <v>2</v>
      </c>
      <c r="W21" s="188" t="str">
        <f t="shared" si="4"/>
        <v>1</v>
      </c>
      <c r="X21" s="188">
        <f t="shared" si="5"/>
        <v>1</v>
      </c>
      <c r="Y21" s="188" t="str">
        <f t="shared" si="6"/>
        <v>1</v>
      </c>
      <c r="Z21" s="188" t="str">
        <f t="shared" si="7"/>
        <v/>
      </c>
      <c r="AA21" s="188" t="str">
        <f t="shared" si="8"/>
        <v>01</v>
      </c>
      <c r="AB21" s="181" t="str">
        <f t="shared" si="9"/>
        <v>1.2.01</v>
      </c>
      <c r="AC21" s="181" t="str">
        <f t="shared" si="10"/>
        <v>Level 1</v>
      </c>
      <c r="AD21" s="189" t="str">
        <f t="shared" si="11"/>
        <v>Do you carry out threat analysis?</v>
      </c>
    </row>
    <row r="22" spans="13:30" x14ac:dyDescent="0.25">
      <c r="M22" s="16" t="s">
        <v>122</v>
      </c>
      <c r="N22" s="16" t="s">
        <v>83</v>
      </c>
      <c r="O22" s="156" t="s">
        <v>123</v>
      </c>
      <c r="S22" s="188">
        <f t="shared" si="0"/>
        <v>2</v>
      </c>
      <c r="T22" s="188">
        <f t="shared" si="1"/>
        <v>4</v>
      </c>
      <c r="U22" s="188" t="str">
        <f t="shared" si="2"/>
        <v>1</v>
      </c>
      <c r="V22" s="188" t="str">
        <f t="shared" si="3"/>
        <v>2</v>
      </c>
      <c r="W22" s="188" t="str">
        <f t="shared" si="4"/>
        <v>2</v>
      </c>
      <c r="X22" s="188">
        <f t="shared" si="5"/>
        <v>2</v>
      </c>
      <c r="Y22" s="188" t="str">
        <f t="shared" si="6"/>
        <v>2</v>
      </c>
      <c r="Z22" s="188" t="str">
        <f t="shared" si="7"/>
        <v/>
      </c>
      <c r="AA22" s="188" t="str">
        <f t="shared" si="8"/>
        <v>02</v>
      </c>
      <c r="AB22" s="181" t="str">
        <f t="shared" si="9"/>
        <v>1.2.02</v>
      </c>
      <c r="AC22" s="181" t="str">
        <f t="shared" si="10"/>
        <v>Level 2</v>
      </c>
      <c r="AD22" s="189" t="str">
        <f t="shared" si="11"/>
        <v>Do you review cyber security threats and associated vulnerabilities?</v>
      </c>
    </row>
    <row r="23" spans="13:30" ht="30" x14ac:dyDescent="0.25">
      <c r="M23" s="16" t="s">
        <v>124</v>
      </c>
      <c r="N23" s="16" t="s">
        <v>83</v>
      </c>
      <c r="O23" s="156" t="s">
        <v>125</v>
      </c>
      <c r="S23" s="188">
        <f t="shared" si="0"/>
        <v>2</v>
      </c>
      <c r="T23" s="188">
        <f t="shared" si="1"/>
        <v>4</v>
      </c>
      <c r="U23" s="188" t="str">
        <f t="shared" si="2"/>
        <v>1</v>
      </c>
      <c r="V23" s="188" t="str">
        <f t="shared" si="3"/>
        <v>2</v>
      </c>
      <c r="W23" s="188" t="str">
        <f t="shared" si="4"/>
        <v>3</v>
      </c>
      <c r="X23" s="188">
        <f t="shared" si="5"/>
        <v>3</v>
      </c>
      <c r="Y23" s="188" t="str">
        <f t="shared" si="6"/>
        <v>3</v>
      </c>
      <c r="Z23" s="188" t="str">
        <f t="shared" si="7"/>
        <v/>
      </c>
      <c r="AA23" s="188" t="str">
        <f t="shared" si="8"/>
        <v>03</v>
      </c>
      <c r="AB23" s="181" t="str">
        <f t="shared" si="9"/>
        <v>1.2.03</v>
      </c>
      <c r="AC23" s="181" t="str">
        <f t="shared" si="10"/>
        <v>Level 2</v>
      </c>
      <c r="AD23" s="189" t="str">
        <f t="shared" si="11"/>
        <v>Do you review cyber security threats and associated vulnerabilities using a structured, systematic manner?</v>
      </c>
    </row>
    <row r="24" spans="13:30" x14ac:dyDescent="0.25">
      <c r="M24" s="16" t="s">
        <v>126</v>
      </c>
      <c r="N24" s="16" t="s">
        <v>171</v>
      </c>
      <c r="O24" s="156" t="s">
        <v>174</v>
      </c>
      <c r="S24" s="188">
        <f t="shared" si="0"/>
        <v>2</v>
      </c>
      <c r="T24" s="188">
        <f t="shared" si="1"/>
        <v>4</v>
      </c>
      <c r="U24" s="188" t="str">
        <f t="shared" si="2"/>
        <v>1</v>
      </c>
      <c r="V24" s="188" t="str">
        <f t="shared" si="3"/>
        <v>2</v>
      </c>
      <c r="W24" s="188" t="str">
        <f t="shared" si="4"/>
        <v>4</v>
      </c>
      <c r="X24" s="188">
        <f t="shared" si="5"/>
        <v>4</v>
      </c>
      <c r="Y24" s="188" t="str">
        <f t="shared" si="6"/>
        <v>4</v>
      </c>
      <c r="Z24" s="188" t="str">
        <f t="shared" si="7"/>
        <v/>
      </c>
      <c r="AA24" s="188" t="str">
        <f t="shared" si="8"/>
        <v>04</v>
      </c>
      <c r="AB24" s="181" t="str">
        <f t="shared" si="9"/>
        <v>1.2.04</v>
      </c>
      <c r="AC24" s="181" t="str">
        <f t="shared" si="10"/>
        <v/>
      </c>
      <c r="AD24" s="189" t="str">
        <f t="shared" si="11"/>
        <v>Does your cyber security threat analysis consider the:</v>
      </c>
    </row>
    <row r="25" spans="13:30" x14ac:dyDescent="0.25">
      <c r="M25" s="16" t="s">
        <v>127</v>
      </c>
      <c r="N25" s="16" t="s">
        <v>89</v>
      </c>
      <c r="O25" s="156" t="s">
        <v>128</v>
      </c>
      <c r="S25" s="188">
        <f t="shared" si="0"/>
        <v>2</v>
      </c>
      <c r="T25" s="188">
        <f t="shared" si="1"/>
        <v>4</v>
      </c>
      <c r="U25" s="188" t="str">
        <f t="shared" si="2"/>
        <v>1</v>
      </c>
      <c r="V25" s="188" t="str">
        <f t="shared" si="3"/>
        <v>2</v>
      </c>
      <c r="W25" s="188" t="str">
        <f t="shared" si="4"/>
        <v>4a</v>
      </c>
      <c r="X25" s="188" t="e">
        <f t="shared" si="5"/>
        <v>#VALUE!</v>
      </c>
      <c r="Y25" s="188" t="str">
        <f t="shared" si="6"/>
        <v>4</v>
      </c>
      <c r="Z25" s="188" t="str">
        <f t="shared" si="7"/>
        <v>a</v>
      </c>
      <c r="AA25" s="188" t="str">
        <f t="shared" si="8"/>
        <v>04</v>
      </c>
      <c r="AB25" s="181" t="str">
        <f t="shared" si="9"/>
        <v>1.2.04.a</v>
      </c>
      <c r="AC25" s="181" t="str">
        <f t="shared" si="10"/>
        <v>Level 3</v>
      </c>
      <c r="AD25" s="189" t="str">
        <f t="shared" si="11"/>
        <v>Technical infrastructure that supports your critical assets?</v>
      </c>
    </row>
    <row r="26" spans="13:30" x14ac:dyDescent="0.25">
      <c r="M26" s="16" t="s">
        <v>129</v>
      </c>
      <c r="N26" s="16" t="s">
        <v>89</v>
      </c>
      <c r="O26" s="156" t="s">
        <v>130</v>
      </c>
      <c r="S26" s="188">
        <f t="shared" si="0"/>
        <v>2</v>
      </c>
      <c r="T26" s="188">
        <f t="shared" si="1"/>
        <v>4</v>
      </c>
      <c r="U26" s="188" t="str">
        <f t="shared" si="2"/>
        <v>1</v>
      </c>
      <c r="V26" s="188" t="str">
        <f t="shared" si="3"/>
        <v>2</v>
      </c>
      <c r="W26" s="188" t="str">
        <f t="shared" si="4"/>
        <v>4b</v>
      </c>
      <c r="X26" s="188" t="e">
        <f t="shared" si="5"/>
        <v>#VALUE!</v>
      </c>
      <c r="Y26" s="188" t="str">
        <f t="shared" si="6"/>
        <v>4</v>
      </c>
      <c r="Z26" s="188" t="str">
        <f t="shared" si="7"/>
        <v>b</v>
      </c>
      <c r="AA26" s="188" t="str">
        <f t="shared" si="8"/>
        <v>04</v>
      </c>
      <c r="AB26" s="181" t="str">
        <f t="shared" si="9"/>
        <v>1.2.04.b</v>
      </c>
      <c r="AC26" s="181" t="str">
        <f t="shared" si="10"/>
        <v>Level 3</v>
      </c>
      <c r="AD26" s="189" t="str">
        <f t="shared" si="11"/>
        <v>Different types of cyber security threats that you are concerned about?</v>
      </c>
    </row>
    <row r="27" spans="13:30" ht="30" x14ac:dyDescent="0.25">
      <c r="M27" s="16" t="s">
        <v>131</v>
      </c>
      <c r="N27" s="16" t="s">
        <v>89</v>
      </c>
      <c r="O27" s="156" t="s">
        <v>132</v>
      </c>
      <c r="S27" s="188">
        <f t="shared" si="0"/>
        <v>2</v>
      </c>
      <c r="T27" s="188">
        <f t="shared" si="1"/>
        <v>4</v>
      </c>
      <c r="U27" s="188" t="str">
        <f t="shared" si="2"/>
        <v>1</v>
      </c>
      <c r="V27" s="188" t="str">
        <f t="shared" si="3"/>
        <v>2</v>
      </c>
      <c r="W27" s="188" t="str">
        <f t="shared" si="4"/>
        <v>4c</v>
      </c>
      <c r="X27" s="188" t="e">
        <f t="shared" si="5"/>
        <v>#VALUE!</v>
      </c>
      <c r="Y27" s="188" t="str">
        <f t="shared" si="6"/>
        <v>4</v>
      </c>
      <c r="Z27" s="188" t="str">
        <f t="shared" si="7"/>
        <v>c</v>
      </c>
      <c r="AA27" s="188" t="str">
        <f t="shared" si="8"/>
        <v>04</v>
      </c>
      <c r="AB27" s="181" t="str">
        <f t="shared" si="9"/>
        <v>1.2.04.c</v>
      </c>
      <c r="AC27" s="181" t="str">
        <f t="shared" si="10"/>
        <v>Level 3</v>
      </c>
      <c r="AD27" s="189" t="str">
        <f t="shared" si="11"/>
        <v>Vulnerabilities to each particular threat (eg control weaknesses or special circumstances)?</v>
      </c>
    </row>
    <row r="28" spans="13:30" ht="30" x14ac:dyDescent="0.25">
      <c r="M28" s="16" t="s">
        <v>133</v>
      </c>
      <c r="N28" s="16" t="s">
        <v>111</v>
      </c>
      <c r="O28" s="156" t="s">
        <v>134</v>
      </c>
      <c r="S28" s="188">
        <f t="shared" si="0"/>
        <v>2</v>
      </c>
      <c r="T28" s="188">
        <f t="shared" si="1"/>
        <v>4</v>
      </c>
      <c r="U28" s="188" t="str">
        <f t="shared" si="2"/>
        <v>1</v>
      </c>
      <c r="V28" s="188" t="str">
        <f t="shared" si="3"/>
        <v>2</v>
      </c>
      <c r="W28" s="188" t="str">
        <f t="shared" si="4"/>
        <v>5</v>
      </c>
      <c r="X28" s="188">
        <f t="shared" si="5"/>
        <v>5</v>
      </c>
      <c r="Y28" s="188" t="str">
        <f t="shared" si="6"/>
        <v>5</v>
      </c>
      <c r="Z28" s="188" t="str">
        <f t="shared" si="7"/>
        <v/>
      </c>
      <c r="AA28" s="188" t="str">
        <f t="shared" si="8"/>
        <v>05</v>
      </c>
      <c r="AB28" s="181" t="str">
        <f t="shared" si="9"/>
        <v>1.2.05</v>
      </c>
      <c r="AC28" s="181" t="str">
        <f t="shared" si="10"/>
        <v>Level 4</v>
      </c>
      <c r="AD28" s="189" t="str">
        <f t="shared" si="11"/>
        <v>Do you conduct cyber security threat analysis a regular basis (because the threat landscape shifts and investigation will provide feedback)?</v>
      </c>
    </row>
    <row r="29" spans="13:30" x14ac:dyDescent="0.25">
      <c r="M29" s="16" t="s">
        <v>135</v>
      </c>
      <c r="N29" s="16" t="s">
        <v>171</v>
      </c>
      <c r="O29" s="156" t="s">
        <v>175</v>
      </c>
      <c r="S29" s="188">
        <f t="shared" si="0"/>
        <v>2</v>
      </c>
      <c r="T29" s="188">
        <f t="shared" si="1"/>
        <v>4</v>
      </c>
      <c r="U29" s="188" t="str">
        <f t="shared" si="2"/>
        <v>1</v>
      </c>
      <c r="V29" s="188" t="str">
        <f t="shared" si="3"/>
        <v>2</v>
      </c>
      <c r="W29" s="188" t="str">
        <f t="shared" si="4"/>
        <v>6</v>
      </c>
      <c r="X29" s="188">
        <f t="shared" si="5"/>
        <v>6</v>
      </c>
      <c r="Y29" s="188" t="str">
        <f t="shared" si="6"/>
        <v>6</v>
      </c>
      <c r="Z29" s="188" t="str">
        <f t="shared" si="7"/>
        <v/>
      </c>
      <c r="AA29" s="188" t="str">
        <f t="shared" si="8"/>
        <v>06</v>
      </c>
      <c r="AB29" s="181" t="str">
        <f t="shared" si="9"/>
        <v>1.2.06</v>
      </c>
      <c r="AC29" s="181" t="str">
        <f t="shared" si="10"/>
        <v/>
      </c>
      <c r="AD29" s="189" t="str">
        <f t="shared" si="11"/>
        <v>Does your threat analysis address:</v>
      </c>
    </row>
    <row r="30" spans="13:30" x14ac:dyDescent="0.25">
      <c r="M30" s="16" t="s">
        <v>136</v>
      </c>
      <c r="N30" s="16" t="s">
        <v>111</v>
      </c>
      <c r="O30" s="156" t="s">
        <v>137</v>
      </c>
      <c r="S30" s="188">
        <f t="shared" si="0"/>
        <v>2</v>
      </c>
      <c r="T30" s="188">
        <f t="shared" si="1"/>
        <v>4</v>
      </c>
      <c r="U30" s="188" t="str">
        <f t="shared" si="2"/>
        <v>1</v>
      </c>
      <c r="V30" s="188" t="str">
        <f t="shared" si="3"/>
        <v>2</v>
      </c>
      <c r="W30" s="188" t="str">
        <f t="shared" si="4"/>
        <v>6a</v>
      </c>
      <c r="X30" s="188" t="e">
        <f t="shared" si="5"/>
        <v>#VALUE!</v>
      </c>
      <c r="Y30" s="188" t="str">
        <f t="shared" si="6"/>
        <v>6</v>
      </c>
      <c r="Z30" s="188" t="str">
        <f t="shared" si="7"/>
        <v>a</v>
      </c>
      <c r="AA30" s="188" t="str">
        <f t="shared" si="8"/>
        <v>06</v>
      </c>
      <c r="AB30" s="181" t="str">
        <f t="shared" si="9"/>
        <v>1.2.06.a</v>
      </c>
      <c r="AC30" s="181" t="str">
        <f t="shared" si="10"/>
        <v>Level 4</v>
      </c>
      <c r="AD30" s="189" t="str">
        <f t="shared" si="11"/>
        <v>The cyber security landscape relevant to your organisation?</v>
      </c>
    </row>
    <row r="31" spans="13:30" ht="30" x14ac:dyDescent="0.25">
      <c r="M31" s="16" t="s">
        <v>138</v>
      </c>
      <c r="N31" s="16" t="s">
        <v>111</v>
      </c>
      <c r="O31" s="156" t="s">
        <v>139</v>
      </c>
      <c r="S31" s="188">
        <f t="shared" si="0"/>
        <v>2</v>
      </c>
      <c r="T31" s="188">
        <f t="shared" si="1"/>
        <v>4</v>
      </c>
      <c r="U31" s="188" t="str">
        <f t="shared" si="2"/>
        <v>1</v>
      </c>
      <c r="V31" s="188" t="str">
        <f t="shared" si="3"/>
        <v>2</v>
      </c>
      <c r="W31" s="188" t="str">
        <f t="shared" si="4"/>
        <v>6b</v>
      </c>
      <c r="X31" s="188" t="e">
        <f t="shared" si="5"/>
        <v>#VALUE!</v>
      </c>
      <c r="Y31" s="188" t="str">
        <f t="shared" si="6"/>
        <v>6</v>
      </c>
      <c r="Z31" s="188" t="str">
        <f t="shared" si="7"/>
        <v>b</v>
      </c>
      <c r="AA31" s="188" t="str">
        <f t="shared" si="8"/>
        <v>06</v>
      </c>
      <c r="AB31" s="181" t="str">
        <f t="shared" si="9"/>
        <v>1.2.06.b</v>
      </c>
      <c r="AC31" s="181" t="str">
        <f t="shared" si="10"/>
        <v>Level 4</v>
      </c>
      <c r="AD31" s="189" t="str">
        <f t="shared" si="11"/>
        <v>Sources of threats (eg organised crime syndicates, state-sponsored organisations, extremist groups, hacktivists, insiders – or a combination of these)?</v>
      </c>
    </row>
    <row r="32" spans="13:30" ht="30" x14ac:dyDescent="0.25">
      <c r="M32" s="16" t="s">
        <v>140</v>
      </c>
      <c r="N32" s="16" t="s">
        <v>111</v>
      </c>
      <c r="O32" s="156" t="s">
        <v>141</v>
      </c>
      <c r="S32" s="188">
        <f t="shared" si="0"/>
        <v>2</v>
      </c>
      <c r="T32" s="188">
        <f t="shared" si="1"/>
        <v>4</v>
      </c>
      <c r="U32" s="188" t="str">
        <f t="shared" si="2"/>
        <v>1</v>
      </c>
      <c r="V32" s="188" t="str">
        <f t="shared" si="3"/>
        <v>2</v>
      </c>
      <c r="W32" s="188" t="str">
        <f t="shared" si="4"/>
        <v>6c</v>
      </c>
      <c r="X32" s="188" t="e">
        <f t="shared" si="5"/>
        <v>#VALUE!</v>
      </c>
      <c r="Y32" s="188" t="str">
        <f t="shared" si="6"/>
        <v>6</v>
      </c>
      <c r="Z32" s="188" t="str">
        <f t="shared" si="7"/>
        <v>c</v>
      </c>
      <c r="AA32" s="188" t="str">
        <f t="shared" si="8"/>
        <v>06</v>
      </c>
      <c r="AB32" s="181" t="str">
        <f t="shared" si="9"/>
        <v>1.2.06.c</v>
      </c>
      <c r="AC32" s="181" t="str">
        <f t="shared" si="10"/>
        <v>Level 4</v>
      </c>
      <c r="AD32" s="189" t="str">
        <f t="shared" si="11"/>
        <v>Possible threat vectors for attacks to exploit (eg Internet downloads, unauthorised USB sticks, misconfigured systems, inappropriate access, or collusion)?</v>
      </c>
    </row>
    <row r="33" spans="13:30" ht="45" x14ac:dyDescent="0.25">
      <c r="M33" s="16" t="s">
        <v>142</v>
      </c>
      <c r="N33" s="16" t="s">
        <v>171</v>
      </c>
      <c r="O33" s="156" t="s">
        <v>143</v>
      </c>
      <c r="S33" s="188">
        <f t="shared" si="0"/>
        <v>2</v>
      </c>
      <c r="T33" s="188">
        <f t="shared" si="1"/>
        <v>4</v>
      </c>
      <c r="U33" s="188" t="str">
        <f t="shared" si="2"/>
        <v>1</v>
      </c>
      <c r="V33" s="188" t="str">
        <f t="shared" si="3"/>
        <v>2</v>
      </c>
      <c r="W33" s="188" t="str">
        <f t="shared" si="4"/>
        <v>7</v>
      </c>
      <c r="X33" s="188">
        <f t="shared" si="5"/>
        <v>7</v>
      </c>
      <c r="Y33" s="188" t="str">
        <f t="shared" si="6"/>
        <v>7</v>
      </c>
      <c r="Z33" s="188" t="str">
        <f t="shared" si="7"/>
        <v/>
      </c>
      <c r="AA33" s="188" t="str">
        <f t="shared" si="8"/>
        <v>07</v>
      </c>
      <c r="AB33" s="181" t="str">
        <f t="shared" si="9"/>
        <v>1.2.07</v>
      </c>
      <c r="AC33" s="181" t="str">
        <f t="shared" si="10"/>
        <v/>
      </c>
      <c r="AD33" s="189" t="str">
        <f t="shared" si="11"/>
        <v>Does your threat analysis include assessing all types of vulnerabilities to particular threats, by considering the PLEST acronym, which involves considering vulnerabilities associated with the:</v>
      </c>
    </row>
    <row r="34" spans="13:30" x14ac:dyDescent="0.25">
      <c r="M34" s="16" t="s">
        <v>177</v>
      </c>
      <c r="N34" s="16" t="s">
        <v>111</v>
      </c>
      <c r="O34" s="156" t="s">
        <v>188</v>
      </c>
      <c r="S34" s="188">
        <f t="shared" si="0"/>
        <v>2</v>
      </c>
      <c r="T34" s="188">
        <f t="shared" si="1"/>
        <v>4</v>
      </c>
      <c r="U34" s="188" t="str">
        <f t="shared" si="2"/>
        <v>1</v>
      </c>
      <c r="V34" s="188" t="str">
        <f t="shared" si="3"/>
        <v>2</v>
      </c>
      <c r="W34" s="188" t="str">
        <f t="shared" si="4"/>
        <v>7a</v>
      </c>
      <c r="X34" s="188" t="e">
        <f t="shared" si="5"/>
        <v>#VALUE!</v>
      </c>
      <c r="Y34" s="188" t="str">
        <f t="shared" si="6"/>
        <v>7</v>
      </c>
      <c r="Z34" s="188" t="str">
        <f t="shared" si="7"/>
        <v>a</v>
      </c>
      <c r="AA34" s="188" t="str">
        <f t="shared" si="8"/>
        <v>07</v>
      </c>
      <c r="AB34" s="181" t="str">
        <f t="shared" si="9"/>
        <v>1.2.07.a</v>
      </c>
      <c r="AC34" s="181" t="str">
        <f t="shared" si="10"/>
        <v>Level 4</v>
      </c>
      <c r="AD34" s="189" t="str">
        <f t="shared" si="11"/>
        <v>Political environment, at both a macro and micro level</v>
      </c>
    </row>
    <row r="35" spans="13:30" x14ac:dyDescent="0.25">
      <c r="M35" s="16" t="s">
        <v>178</v>
      </c>
      <c r="N35" s="16" t="s">
        <v>116</v>
      </c>
      <c r="O35" s="156" t="s">
        <v>189</v>
      </c>
      <c r="S35" s="188">
        <f t="shared" si="0"/>
        <v>2</v>
      </c>
      <c r="T35" s="188">
        <f t="shared" si="1"/>
        <v>4</v>
      </c>
      <c r="U35" s="188" t="str">
        <f t="shared" si="2"/>
        <v>1</v>
      </c>
      <c r="V35" s="188" t="str">
        <f t="shared" si="3"/>
        <v>2</v>
      </c>
      <c r="W35" s="188" t="str">
        <f t="shared" si="4"/>
        <v>7b</v>
      </c>
      <c r="X35" s="188" t="e">
        <f t="shared" si="5"/>
        <v>#VALUE!</v>
      </c>
      <c r="Y35" s="188" t="str">
        <f t="shared" si="6"/>
        <v>7</v>
      </c>
      <c r="Z35" s="188" t="str">
        <f t="shared" si="7"/>
        <v>b</v>
      </c>
      <c r="AA35" s="188" t="str">
        <f t="shared" si="8"/>
        <v>07</v>
      </c>
      <c r="AB35" s="181" t="str">
        <f t="shared" si="9"/>
        <v>1.2.07.b</v>
      </c>
      <c r="AC35" s="181" t="str">
        <f t="shared" si="10"/>
        <v>Level 5</v>
      </c>
      <c r="AD35" s="189" t="str">
        <f t="shared" si="11"/>
        <v>Legal and regulatory environment, including compliance (eg reporting) requirements</v>
      </c>
    </row>
    <row r="36" spans="13:30" x14ac:dyDescent="0.25">
      <c r="M36" s="16" t="s">
        <v>179</v>
      </c>
      <c r="N36" s="16" t="s">
        <v>116</v>
      </c>
      <c r="O36" s="156" t="s">
        <v>190</v>
      </c>
      <c r="S36" s="188">
        <f t="shared" si="0"/>
        <v>2</v>
      </c>
      <c r="T36" s="188">
        <f t="shared" si="1"/>
        <v>4</v>
      </c>
      <c r="U36" s="188" t="str">
        <f t="shared" si="2"/>
        <v>1</v>
      </c>
      <c r="V36" s="188" t="str">
        <f t="shared" si="3"/>
        <v>2</v>
      </c>
      <c r="W36" s="188" t="str">
        <f t="shared" si="4"/>
        <v>7c</v>
      </c>
      <c r="X36" s="188" t="e">
        <f t="shared" si="5"/>
        <v>#VALUE!</v>
      </c>
      <c r="Y36" s="188" t="str">
        <f t="shared" si="6"/>
        <v>7</v>
      </c>
      <c r="Z36" s="188" t="str">
        <f t="shared" si="7"/>
        <v>c</v>
      </c>
      <c r="AA36" s="188" t="str">
        <f t="shared" si="8"/>
        <v>07</v>
      </c>
      <c r="AB36" s="181" t="str">
        <f t="shared" si="9"/>
        <v>1.2.07.c</v>
      </c>
      <c r="AC36" s="181" t="str">
        <f t="shared" si="10"/>
        <v>Level 5</v>
      </c>
      <c r="AD36" s="189" t="str">
        <f t="shared" si="11"/>
        <v>Economic environment</v>
      </c>
    </row>
    <row r="37" spans="13:30" x14ac:dyDescent="0.25">
      <c r="M37" s="16" t="s">
        <v>180</v>
      </c>
      <c r="N37" s="16" t="s">
        <v>116</v>
      </c>
      <c r="O37" s="156" t="s">
        <v>191</v>
      </c>
      <c r="S37" s="188">
        <f t="shared" si="0"/>
        <v>2</v>
      </c>
      <c r="T37" s="188">
        <f t="shared" si="1"/>
        <v>4</v>
      </c>
      <c r="U37" s="188" t="str">
        <f t="shared" si="2"/>
        <v>1</v>
      </c>
      <c r="V37" s="188" t="str">
        <f t="shared" si="3"/>
        <v>2</v>
      </c>
      <c r="W37" s="188" t="str">
        <f t="shared" si="4"/>
        <v>7d</v>
      </c>
      <c r="X37" s="188" t="e">
        <f t="shared" si="5"/>
        <v>#VALUE!</v>
      </c>
      <c r="Y37" s="188" t="str">
        <f t="shared" si="6"/>
        <v>7</v>
      </c>
      <c r="Z37" s="188" t="str">
        <f t="shared" si="7"/>
        <v>d</v>
      </c>
      <c r="AA37" s="188" t="str">
        <f t="shared" si="8"/>
        <v>07</v>
      </c>
      <c r="AB37" s="181" t="str">
        <f t="shared" si="9"/>
        <v>1.2.07.d</v>
      </c>
      <c r="AC37" s="181" t="str">
        <f t="shared" si="10"/>
        <v>Level 5</v>
      </c>
      <c r="AD37" s="189" t="str">
        <f t="shared" si="11"/>
        <v>Socio-cultural, including the important people aspect</v>
      </c>
    </row>
    <row r="38" spans="13:30" x14ac:dyDescent="0.25">
      <c r="M38" s="16" t="s">
        <v>181</v>
      </c>
      <c r="N38" s="16" t="s">
        <v>116</v>
      </c>
      <c r="O38" s="156" t="s">
        <v>192</v>
      </c>
      <c r="S38" s="188">
        <f t="shared" si="0"/>
        <v>2</v>
      </c>
      <c r="T38" s="188">
        <f t="shared" si="1"/>
        <v>4</v>
      </c>
      <c r="U38" s="188" t="str">
        <f t="shared" si="2"/>
        <v>1</v>
      </c>
      <c r="V38" s="188" t="str">
        <f t="shared" si="3"/>
        <v>2</v>
      </c>
      <c r="W38" s="188" t="str">
        <f t="shared" si="4"/>
        <v>7e</v>
      </c>
      <c r="X38" s="188" t="e">
        <f t="shared" si="5"/>
        <v>#VALUE!</v>
      </c>
      <c r="Y38" s="188" t="str">
        <f t="shared" si="6"/>
        <v>7</v>
      </c>
      <c r="Z38" s="188" t="str">
        <f t="shared" si="7"/>
        <v>e</v>
      </c>
      <c r="AA38" s="188" t="str">
        <f t="shared" si="8"/>
        <v>07</v>
      </c>
      <c r="AB38" s="181" t="str">
        <f t="shared" si="9"/>
        <v>1.2.07.e</v>
      </c>
      <c r="AC38" s="181" t="str">
        <f t="shared" si="10"/>
        <v>Level 5</v>
      </c>
      <c r="AD38" s="189" t="str">
        <f t="shared" si="11"/>
        <v>Technical environment (eg logging)?</v>
      </c>
    </row>
    <row r="39" spans="13:30" ht="30" x14ac:dyDescent="0.25">
      <c r="M39" s="16" t="s">
        <v>144</v>
      </c>
      <c r="N39" s="16" t="s">
        <v>116</v>
      </c>
      <c r="O39" s="156" t="s">
        <v>145</v>
      </c>
      <c r="S39" s="188">
        <f t="shared" si="0"/>
        <v>2</v>
      </c>
      <c r="T39" s="188">
        <f t="shared" si="1"/>
        <v>4</v>
      </c>
      <c r="U39" s="188" t="str">
        <f t="shared" si="2"/>
        <v>1</v>
      </c>
      <c r="V39" s="188" t="str">
        <f t="shared" si="3"/>
        <v>2</v>
      </c>
      <c r="W39" s="188" t="str">
        <f t="shared" si="4"/>
        <v>8</v>
      </c>
      <c r="X39" s="188">
        <f t="shared" si="5"/>
        <v>8</v>
      </c>
      <c r="Y39" s="188" t="str">
        <f t="shared" si="6"/>
        <v>8</v>
      </c>
      <c r="Z39" s="188" t="str">
        <f t="shared" si="7"/>
        <v/>
      </c>
      <c r="AA39" s="188" t="str">
        <f t="shared" si="8"/>
        <v>08</v>
      </c>
      <c r="AB39" s="181" t="str">
        <f t="shared" si="9"/>
        <v>1.2.08</v>
      </c>
      <c r="AC39" s="181" t="str">
        <f t="shared" si="10"/>
        <v>Level 5</v>
      </c>
      <c r="AD39" s="189" t="str">
        <f t="shared" si="11"/>
        <v>Does your threat analysis include information obtained using cyber security threat intelligence?</v>
      </c>
    </row>
    <row r="40" spans="13:30" x14ac:dyDescent="0.25">
      <c r="M40" s="16" t="s">
        <v>146</v>
      </c>
      <c r="N40" s="16" t="s">
        <v>116</v>
      </c>
      <c r="O40" s="156" t="s">
        <v>147</v>
      </c>
      <c r="S40" s="188">
        <f t="shared" si="0"/>
        <v>2</v>
      </c>
      <c r="T40" s="188">
        <f t="shared" si="1"/>
        <v>4</v>
      </c>
      <c r="U40" s="188" t="str">
        <f t="shared" si="2"/>
        <v>1</v>
      </c>
      <c r="V40" s="188" t="str">
        <f t="shared" si="3"/>
        <v>2</v>
      </c>
      <c r="W40" s="188" t="str">
        <f t="shared" si="4"/>
        <v>9</v>
      </c>
      <c r="X40" s="188">
        <f t="shared" si="5"/>
        <v>9</v>
      </c>
      <c r="Y40" s="188" t="str">
        <f t="shared" si="6"/>
        <v>9</v>
      </c>
      <c r="Z40" s="188" t="str">
        <f t="shared" si="7"/>
        <v/>
      </c>
      <c r="AA40" s="188" t="str">
        <f t="shared" si="8"/>
        <v>09</v>
      </c>
      <c r="AB40" s="181" t="str">
        <f t="shared" si="9"/>
        <v>1.2.09</v>
      </c>
      <c r="AC40" s="181" t="str">
        <f t="shared" si="10"/>
        <v>Level 5</v>
      </c>
      <c r="AD40" s="189" t="str">
        <f t="shared" si="11"/>
        <v>Do you contextualise your cyber security threat analysis?</v>
      </c>
    </row>
    <row r="41" spans="13:30" ht="30" x14ac:dyDescent="0.25">
      <c r="M41" s="16" t="s">
        <v>152</v>
      </c>
      <c r="N41" s="16" t="s">
        <v>171</v>
      </c>
      <c r="O41" s="156" t="s">
        <v>176</v>
      </c>
      <c r="S41" s="188">
        <f t="shared" si="0"/>
        <v>2</v>
      </c>
      <c r="T41" s="188">
        <f t="shared" si="1"/>
        <v>4</v>
      </c>
      <c r="U41" s="188" t="str">
        <f t="shared" si="2"/>
        <v>1</v>
      </c>
      <c r="V41" s="188" t="str">
        <f t="shared" si="3"/>
        <v>2</v>
      </c>
      <c r="W41" s="188" t="str">
        <f t="shared" si="4"/>
        <v>10</v>
      </c>
      <c r="X41" s="188">
        <f t="shared" si="5"/>
        <v>10</v>
      </c>
      <c r="Y41" s="188" t="str">
        <f t="shared" si="6"/>
        <v>10</v>
      </c>
      <c r="Z41" s="188" t="str">
        <f t="shared" si="7"/>
        <v/>
      </c>
      <c r="AA41" s="188" t="str">
        <f t="shared" si="8"/>
        <v>10</v>
      </c>
      <c r="AB41" s="181" t="str">
        <f t="shared" si="9"/>
        <v>1.2.10</v>
      </c>
      <c r="AC41" s="181" t="str">
        <f t="shared" si="10"/>
        <v/>
      </c>
      <c r="AD41" s="189" t="str">
        <f t="shared" si="11"/>
        <v>Is the contextualisation of your cyber security threat analysis based on a solid understanding of:</v>
      </c>
    </row>
    <row r="42" spans="13:30" x14ac:dyDescent="0.25">
      <c r="M42" s="16" t="s">
        <v>200</v>
      </c>
      <c r="N42" s="16" t="s">
        <v>116</v>
      </c>
      <c r="O42" s="156" t="s">
        <v>148</v>
      </c>
      <c r="S42" s="188">
        <f t="shared" si="0"/>
        <v>2</v>
      </c>
      <c r="T42" s="188">
        <f t="shared" si="1"/>
        <v>4</v>
      </c>
      <c r="U42" s="188" t="str">
        <f t="shared" si="2"/>
        <v>1</v>
      </c>
      <c r="V42" s="188" t="str">
        <f t="shared" si="3"/>
        <v>2</v>
      </c>
      <c r="W42" s="188" t="str">
        <f t="shared" si="4"/>
        <v>10a</v>
      </c>
      <c r="X42" s="188" t="e">
        <f t="shared" si="5"/>
        <v>#VALUE!</v>
      </c>
      <c r="Y42" s="188" t="str">
        <f t="shared" si="6"/>
        <v>10</v>
      </c>
      <c r="Z42" s="188" t="str">
        <f t="shared" si="7"/>
        <v>a</v>
      </c>
      <c r="AA42" s="188" t="str">
        <f t="shared" si="8"/>
        <v>10</v>
      </c>
      <c r="AB42" s="181" t="str">
        <f t="shared" si="9"/>
        <v>1.2.10.a</v>
      </c>
      <c r="AC42" s="181" t="str">
        <f t="shared" si="10"/>
        <v>Level 5</v>
      </c>
      <c r="AD42" s="189" t="str">
        <f t="shared" si="11"/>
        <v>The nature of your business, business strategy, business processes and risk appetite?</v>
      </c>
    </row>
    <row r="43" spans="13:30" ht="30" x14ac:dyDescent="0.25">
      <c r="M43" s="16" t="s">
        <v>201</v>
      </c>
      <c r="N43" s="16" t="s">
        <v>116</v>
      </c>
      <c r="O43" s="156" t="s">
        <v>149</v>
      </c>
      <c r="S43" s="188">
        <f t="shared" si="0"/>
        <v>2</v>
      </c>
      <c r="T43" s="188">
        <f t="shared" si="1"/>
        <v>4</v>
      </c>
      <c r="U43" s="188" t="str">
        <f t="shared" si="2"/>
        <v>1</v>
      </c>
      <c r="V43" s="188" t="str">
        <f t="shared" si="3"/>
        <v>2</v>
      </c>
      <c r="W43" s="188" t="str">
        <f t="shared" si="4"/>
        <v>10b</v>
      </c>
      <c r="X43" s="188" t="e">
        <f t="shared" si="5"/>
        <v>#VALUE!</v>
      </c>
      <c r="Y43" s="188" t="str">
        <f t="shared" si="6"/>
        <v>10</v>
      </c>
      <c r="Z43" s="188" t="str">
        <f t="shared" si="7"/>
        <v>b</v>
      </c>
      <c r="AA43" s="188" t="str">
        <f t="shared" si="8"/>
        <v>10</v>
      </c>
      <c r="AB43" s="181" t="str">
        <f t="shared" si="9"/>
        <v>1.2.10.b</v>
      </c>
      <c r="AC43" s="181" t="str">
        <f t="shared" si="10"/>
        <v>Level 5</v>
      </c>
      <c r="AD43" s="189" t="str">
        <f t="shared" si="11"/>
        <v>Key dependencies your organisation has; for example on people, technology, suppliers, partners and the environment in which you operate?</v>
      </c>
    </row>
    <row r="44" spans="13:30" ht="30" x14ac:dyDescent="0.25">
      <c r="M44" s="16" t="s">
        <v>202</v>
      </c>
      <c r="N44" s="16" t="s">
        <v>116</v>
      </c>
      <c r="O44" s="156" t="s">
        <v>150</v>
      </c>
      <c r="S44" s="188">
        <f t="shared" si="0"/>
        <v>2</v>
      </c>
      <c r="T44" s="188">
        <f t="shared" si="1"/>
        <v>4</v>
      </c>
      <c r="U44" s="188" t="str">
        <f t="shared" si="2"/>
        <v>1</v>
      </c>
      <c r="V44" s="188" t="str">
        <f t="shared" si="3"/>
        <v>2</v>
      </c>
      <c r="W44" s="188" t="str">
        <f t="shared" si="4"/>
        <v>10c</v>
      </c>
      <c r="X44" s="188" t="e">
        <f t="shared" si="5"/>
        <v>#VALUE!</v>
      </c>
      <c r="Y44" s="188" t="str">
        <f t="shared" si="6"/>
        <v>10</v>
      </c>
      <c r="Z44" s="188" t="str">
        <f t="shared" si="7"/>
        <v>c</v>
      </c>
      <c r="AA44" s="188" t="str">
        <f t="shared" si="8"/>
        <v>10</v>
      </c>
      <c r="AB44" s="181" t="str">
        <f t="shared" si="9"/>
        <v>1.2.10.c</v>
      </c>
      <c r="AC44" s="181" t="str">
        <f t="shared" si="10"/>
        <v>Level 5</v>
      </c>
      <c r="AD44" s="189" t="str">
        <f t="shared" si="11"/>
        <v>The assets which are most likely to be targeted, such as infrastructure, money, intellectual property or people – and the computer systems that support them?</v>
      </c>
    </row>
    <row r="45" spans="13:30" ht="45" x14ac:dyDescent="0.25">
      <c r="M45" s="16" t="s">
        <v>203</v>
      </c>
      <c r="N45" s="16" t="s">
        <v>116</v>
      </c>
      <c r="O45" s="156" t="s">
        <v>151</v>
      </c>
      <c r="S45" s="188">
        <f t="shared" si="0"/>
        <v>2</v>
      </c>
      <c r="T45" s="188">
        <f t="shared" si="1"/>
        <v>4</v>
      </c>
      <c r="U45" s="188" t="str">
        <f t="shared" si="2"/>
        <v>1</v>
      </c>
      <c r="V45" s="188" t="str">
        <f t="shared" si="3"/>
        <v>2</v>
      </c>
      <c r="W45" s="188" t="str">
        <f t="shared" si="4"/>
        <v>10d</v>
      </c>
      <c r="X45" s="188" t="e">
        <f t="shared" si="5"/>
        <v>#VALUE!</v>
      </c>
      <c r="Y45" s="188" t="str">
        <f t="shared" si="6"/>
        <v>10</v>
      </c>
      <c r="Z45" s="188" t="str">
        <f t="shared" si="7"/>
        <v>d</v>
      </c>
      <c r="AA45" s="188" t="str">
        <f t="shared" si="8"/>
        <v>10</v>
      </c>
      <c r="AB45" s="181" t="str">
        <f t="shared" si="9"/>
        <v>1.2.10.d</v>
      </c>
      <c r="AC45" s="181" t="str">
        <f t="shared" si="10"/>
        <v>Level 5</v>
      </c>
      <c r="AD45" s="189" t="str">
        <f t="shared" si="11"/>
        <v>The potential compromise to the confidentiality of sensitive information; the integrity of important business information and applications; or the availability of critical infrastructure?</v>
      </c>
    </row>
    <row r="46" spans="13:30" ht="30" x14ac:dyDescent="0.25">
      <c r="M46" s="16" t="s">
        <v>154</v>
      </c>
      <c r="N46" s="16" t="s">
        <v>116</v>
      </c>
      <c r="O46" s="156" t="s">
        <v>153</v>
      </c>
      <c r="S46" s="188">
        <f t="shared" si="0"/>
        <v>2</v>
      </c>
      <c r="T46" s="188">
        <f t="shared" si="1"/>
        <v>4</v>
      </c>
      <c r="U46" s="188" t="str">
        <f t="shared" si="2"/>
        <v>1</v>
      </c>
      <c r="V46" s="188" t="str">
        <f t="shared" si="3"/>
        <v>2</v>
      </c>
      <c r="W46" s="188" t="str">
        <f t="shared" si="4"/>
        <v>11</v>
      </c>
      <c r="X46" s="188">
        <f t="shared" si="5"/>
        <v>11</v>
      </c>
      <c r="Y46" s="188" t="str">
        <f t="shared" si="6"/>
        <v>11</v>
      </c>
      <c r="Z46" s="188" t="str">
        <f t="shared" si="7"/>
        <v/>
      </c>
      <c r="AA46" s="188" t="str">
        <f t="shared" si="8"/>
        <v>11</v>
      </c>
      <c r="AB46" s="181" t="str">
        <f t="shared" si="9"/>
        <v>1.2.11</v>
      </c>
      <c r="AC46" s="181" t="str">
        <f t="shared" si="10"/>
        <v>Level 5</v>
      </c>
      <c r="AD46" s="189" t="str">
        <f t="shared" si="11"/>
        <v>Does your cyber security threat analysis give you a good understanding the level of threat to your organisation from different types of cyber security incidents?</v>
      </c>
    </row>
    <row r="47" spans="13:30" ht="45" x14ac:dyDescent="0.25">
      <c r="M47" s="16" t="s">
        <v>156</v>
      </c>
      <c r="N47" s="16" t="s">
        <v>171</v>
      </c>
      <c r="O47" s="156" t="s">
        <v>155</v>
      </c>
      <c r="S47" s="188">
        <f t="shared" si="0"/>
        <v>2</v>
      </c>
      <c r="T47" s="188">
        <f t="shared" si="1"/>
        <v>4</v>
      </c>
      <c r="U47" s="188" t="str">
        <f t="shared" si="2"/>
        <v>1</v>
      </c>
      <c r="V47" s="188" t="str">
        <f t="shared" si="3"/>
        <v>2</v>
      </c>
      <c r="W47" s="188" t="str">
        <f t="shared" si="4"/>
        <v>12</v>
      </c>
      <c r="X47" s="188">
        <f t="shared" si="5"/>
        <v>12</v>
      </c>
      <c r="Y47" s="188" t="str">
        <f t="shared" si="6"/>
        <v>12</v>
      </c>
      <c r="Z47" s="188" t="str">
        <f t="shared" si="7"/>
        <v/>
      </c>
      <c r="AA47" s="188" t="str">
        <f t="shared" si="8"/>
        <v>12</v>
      </c>
      <c r="AB47" s="181" t="str">
        <f t="shared" si="9"/>
        <v>1.2.12</v>
      </c>
      <c r="AC47" s="181" t="str">
        <f t="shared" si="10"/>
        <v/>
      </c>
      <c r="AD47" s="189" t="str">
        <f t="shared" si="11"/>
        <v>Performing realistic scenarios and rehearsals, for example by initiating a fictional (but realistic) attack internally and assessing how well you can respond to it. Making scenarios more effective by ensuring they include:</v>
      </c>
    </row>
    <row r="48" spans="13:30" x14ac:dyDescent="0.25">
      <c r="M48" s="16" t="s">
        <v>194</v>
      </c>
      <c r="N48" s="16" t="s">
        <v>116</v>
      </c>
      <c r="O48" s="156" t="s">
        <v>182</v>
      </c>
      <c r="S48" s="188">
        <f t="shared" si="0"/>
        <v>2</v>
      </c>
      <c r="T48" s="188">
        <f t="shared" si="1"/>
        <v>4</v>
      </c>
      <c r="U48" s="188" t="str">
        <f t="shared" si="2"/>
        <v>1</v>
      </c>
      <c r="V48" s="188" t="str">
        <f t="shared" si="3"/>
        <v>2</v>
      </c>
      <c r="W48" s="188" t="str">
        <f t="shared" si="4"/>
        <v>12a</v>
      </c>
      <c r="X48" s="188" t="e">
        <f t="shared" si="5"/>
        <v>#VALUE!</v>
      </c>
      <c r="Y48" s="188" t="str">
        <f t="shared" si="6"/>
        <v>12</v>
      </c>
      <c r="Z48" s="188" t="str">
        <f t="shared" si="7"/>
        <v>a</v>
      </c>
      <c r="AA48" s="188" t="str">
        <f t="shared" si="8"/>
        <v>12</v>
      </c>
      <c r="AB48" s="181" t="str">
        <f t="shared" si="9"/>
        <v>1.2.12.a</v>
      </c>
      <c r="AC48" s="181" t="str">
        <f t="shared" si="10"/>
        <v>Level 5</v>
      </c>
      <c r="AD48" s="189" t="str">
        <f t="shared" si="11"/>
        <v>Determining what the threat is to your organisation</v>
      </c>
    </row>
    <row r="49" spans="13:30" x14ac:dyDescent="0.25">
      <c r="M49" s="16" t="s">
        <v>195</v>
      </c>
      <c r="N49" s="16" t="s">
        <v>116</v>
      </c>
      <c r="O49" s="156" t="s">
        <v>183</v>
      </c>
      <c r="S49" s="188">
        <f t="shared" si="0"/>
        <v>2</v>
      </c>
      <c r="T49" s="188">
        <f t="shared" si="1"/>
        <v>4</v>
      </c>
      <c r="U49" s="188" t="str">
        <f t="shared" si="2"/>
        <v>1</v>
      </c>
      <c r="V49" s="188" t="str">
        <f t="shared" si="3"/>
        <v>2</v>
      </c>
      <c r="W49" s="188" t="str">
        <f t="shared" si="4"/>
        <v>12b</v>
      </c>
      <c r="X49" s="188" t="e">
        <f t="shared" si="5"/>
        <v>#VALUE!</v>
      </c>
      <c r="Y49" s="188" t="str">
        <f t="shared" si="6"/>
        <v>12</v>
      </c>
      <c r="Z49" s="188" t="str">
        <f t="shared" si="7"/>
        <v>b</v>
      </c>
      <c r="AA49" s="188" t="str">
        <f t="shared" si="8"/>
        <v>12</v>
      </c>
      <c r="AB49" s="181" t="str">
        <f t="shared" si="9"/>
        <v>1.2.12.b</v>
      </c>
      <c r="AC49" s="181" t="str">
        <f t="shared" si="10"/>
        <v>Level 5</v>
      </c>
      <c r="AD49" s="189" t="str">
        <f t="shared" si="11"/>
        <v>Assessing your risk profile (to key assets)</v>
      </c>
    </row>
    <row r="50" spans="13:30" ht="30" x14ac:dyDescent="0.25">
      <c r="M50" s="16" t="s">
        <v>196</v>
      </c>
      <c r="N50" s="16" t="s">
        <v>116</v>
      </c>
      <c r="O50" s="156" t="s">
        <v>184</v>
      </c>
      <c r="S50" s="188">
        <f t="shared" si="0"/>
        <v>2</v>
      </c>
      <c r="T50" s="188">
        <f t="shared" si="1"/>
        <v>4</v>
      </c>
      <c r="U50" s="188" t="str">
        <f t="shared" si="2"/>
        <v>1</v>
      </c>
      <c r="V50" s="188" t="str">
        <f t="shared" si="3"/>
        <v>2</v>
      </c>
      <c r="W50" s="188" t="str">
        <f t="shared" si="4"/>
        <v>12c</v>
      </c>
      <c r="X50" s="188" t="e">
        <f t="shared" si="5"/>
        <v>#VALUE!</v>
      </c>
      <c r="Y50" s="188" t="str">
        <f t="shared" si="6"/>
        <v>12</v>
      </c>
      <c r="Z50" s="188" t="str">
        <f t="shared" si="7"/>
        <v>c</v>
      </c>
      <c r="AA50" s="188" t="str">
        <f t="shared" si="8"/>
        <v>12</v>
      </c>
      <c r="AB50" s="181" t="str">
        <f t="shared" si="9"/>
        <v>1.2.12.c</v>
      </c>
      <c r="AC50" s="181" t="str">
        <f t="shared" si="10"/>
        <v>Level 5</v>
      </c>
      <c r="AD50" s="189" t="str">
        <f t="shared" si="11"/>
        <v>Considering threat intelligence providers (eg the government, collaborative groups, competitors, CERTs and vendors)</v>
      </c>
    </row>
    <row r="51" spans="13:30" x14ac:dyDescent="0.25">
      <c r="M51" s="16" t="s">
        <v>197</v>
      </c>
      <c r="N51" s="16" t="s">
        <v>116</v>
      </c>
      <c r="O51" s="156" t="s">
        <v>185</v>
      </c>
      <c r="S51" s="188">
        <f t="shared" si="0"/>
        <v>2</v>
      </c>
      <c r="T51" s="188">
        <f t="shared" si="1"/>
        <v>4</v>
      </c>
      <c r="U51" s="188" t="str">
        <f t="shared" si="2"/>
        <v>1</v>
      </c>
      <c r="V51" s="188" t="str">
        <f t="shared" si="3"/>
        <v>2</v>
      </c>
      <c r="W51" s="188" t="str">
        <f t="shared" si="4"/>
        <v>12d</v>
      </c>
      <c r="X51" s="188" t="e">
        <f t="shared" si="5"/>
        <v>#VALUE!</v>
      </c>
      <c r="Y51" s="188" t="str">
        <f t="shared" si="6"/>
        <v>12</v>
      </c>
      <c r="Z51" s="188" t="str">
        <f t="shared" si="7"/>
        <v>d</v>
      </c>
      <c r="AA51" s="188" t="str">
        <f t="shared" si="8"/>
        <v>12</v>
      </c>
      <c r="AB51" s="181" t="str">
        <f t="shared" si="9"/>
        <v>1.2.12.d</v>
      </c>
      <c r="AC51" s="181" t="str">
        <f t="shared" si="10"/>
        <v>Level 5</v>
      </c>
      <c r="AD51" s="189" t="str">
        <f t="shared" si="11"/>
        <v>Evaluating situational awareness and applicability to your organisation</v>
      </c>
    </row>
    <row r="52" spans="13:30" x14ac:dyDescent="0.25">
      <c r="M52" s="16" t="s">
        <v>198</v>
      </c>
      <c r="N52" s="16" t="s">
        <v>116</v>
      </c>
      <c r="O52" s="156" t="s">
        <v>186</v>
      </c>
      <c r="S52" s="188">
        <f t="shared" si="0"/>
        <v>2</v>
      </c>
      <c r="T52" s="188">
        <f t="shared" si="1"/>
        <v>4</v>
      </c>
      <c r="U52" s="188" t="str">
        <f t="shared" si="2"/>
        <v>1</v>
      </c>
      <c r="V52" s="188" t="str">
        <f t="shared" si="3"/>
        <v>2</v>
      </c>
      <c r="W52" s="188" t="str">
        <f t="shared" si="4"/>
        <v>12e</v>
      </c>
      <c r="X52" s="188" t="e">
        <f t="shared" si="5"/>
        <v>#VALUE!</v>
      </c>
      <c r="Y52" s="188" t="str">
        <f t="shared" si="6"/>
        <v>12</v>
      </c>
      <c r="Z52" s="188" t="str">
        <f t="shared" si="7"/>
        <v>e</v>
      </c>
      <c r="AA52" s="188" t="str">
        <f t="shared" si="8"/>
        <v>12</v>
      </c>
      <c r="AB52" s="181" t="str">
        <f t="shared" si="9"/>
        <v>1.2.12.e</v>
      </c>
      <c r="AC52" s="181" t="str">
        <f t="shared" si="10"/>
        <v>Level 5</v>
      </c>
      <c r="AD52" s="189" t="str">
        <f t="shared" si="11"/>
        <v>Simulating a real attack as closely as possible</v>
      </c>
    </row>
    <row r="53" spans="13:30" x14ac:dyDescent="0.25">
      <c r="M53" s="16" t="s">
        <v>199</v>
      </c>
      <c r="N53" s="16" t="s">
        <v>116</v>
      </c>
      <c r="O53" s="156" t="s">
        <v>187</v>
      </c>
      <c r="S53" s="188">
        <f t="shared" si="0"/>
        <v>2</v>
      </c>
      <c r="T53" s="188">
        <f t="shared" si="1"/>
        <v>4</v>
      </c>
      <c r="U53" s="188" t="str">
        <f t="shared" si="2"/>
        <v>1</v>
      </c>
      <c r="V53" s="188" t="str">
        <f t="shared" si="3"/>
        <v>2</v>
      </c>
      <c r="W53" s="188" t="str">
        <f t="shared" si="4"/>
        <v>12f</v>
      </c>
      <c r="X53" s="188" t="e">
        <f t="shared" si="5"/>
        <v>#VALUE!</v>
      </c>
      <c r="Y53" s="188" t="str">
        <f t="shared" si="6"/>
        <v>12</v>
      </c>
      <c r="Z53" s="188" t="str">
        <f t="shared" si="7"/>
        <v>f</v>
      </c>
      <c r="AA53" s="188" t="str">
        <f t="shared" si="8"/>
        <v>12</v>
      </c>
      <c r="AB53" s="181" t="str">
        <f t="shared" si="9"/>
        <v>1.2.12.f</v>
      </c>
      <c r="AC53" s="181" t="str">
        <f t="shared" si="10"/>
        <v>Level 5</v>
      </c>
      <c r="AD53" s="189" t="str">
        <f t="shared" si="11"/>
        <v>Ensuring the right person is doing the right thing at the right time.</v>
      </c>
    </row>
    <row r="54" spans="13:30" ht="30" x14ac:dyDescent="0.25">
      <c r="M54" s="16" t="s">
        <v>157</v>
      </c>
      <c r="N54" s="16" t="s">
        <v>116</v>
      </c>
      <c r="O54" s="156" t="s">
        <v>153</v>
      </c>
      <c r="S54" s="188">
        <f t="shared" si="0"/>
        <v>2</v>
      </c>
      <c r="T54" s="188">
        <f t="shared" si="1"/>
        <v>4</v>
      </c>
      <c r="U54" s="188" t="str">
        <f t="shared" si="2"/>
        <v>1</v>
      </c>
      <c r="V54" s="188" t="str">
        <f t="shared" si="3"/>
        <v>2</v>
      </c>
      <c r="W54" s="188" t="str">
        <f t="shared" si="4"/>
        <v>13</v>
      </c>
      <c r="X54" s="188">
        <f t="shared" si="5"/>
        <v>13</v>
      </c>
      <c r="Y54" s="188" t="str">
        <f t="shared" si="6"/>
        <v>13</v>
      </c>
      <c r="Z54" s="188" t="str">
        <f t="shared" si="7"/>
        <v/>
      </c>
      <c r="AA54" s="188" t="str">
        <f t="shared" si="8"/>
        <v>13</v>
      </c>
      <c r="AB54" s="181" t="str">
        <f t="shared" si="9"/>
        <v>1.2.13</v>
      </c>
      <c r="AC54" s="181" t="str">
        <f t="shared" si="10"/>
        <v>Level 5</v>
      </c>
      <c r="AD54" s="189" t="str">
        <f t="shared" si="11"/>
        <v>Does your cyber security threat analysis give you a good understanding the level of threat to your organisation from different types of cyber security incidents?</v>
      </c>
    </row>
    <row r="55" spans="13:30" ht="30" x14ac:dyDescent="0.25">
      <c r="M55" s="16" t="s">
        <v>159</v>
      </c>
      <c r="N55" s="16" t="s">
        <v>116</v>
      </c>
      <c r="O55" s="156" t="s">
        <v>158</v>
      </c>
      <c r="S55" s="188">
        <f t="shared" si="0"/>
        <v>2</v>
      </c>
      <c r="T55" s="188">
        <f t="shared" si="1"/>
        <v>4</v>
      </c>
      <c r="U55" s="188" t="str">
        <f t="shared" si="2"/>
        <v>1</v>
      </c>
      <c r="V55" s="188" t="str">
        <f t="shared" si="3"/>
        <v>2</v>
      </c>
      <c r="W55" s="188" t="str">
        <f t="shared" si="4"/>
        <v>14</v>
      </c>
      <c r="X55" s="188">
        <f t="shared" si="5"/>
        <v>14</v>
      </c>
      <c r="Y55" s="188" t="str">
        <f t="shared" si="6"/>
        <v>14</v>
      </c>
      <c r="Z55" s="188" t="str">
        <f t="shared" si="7"/>
        <v/>
      </c>
      <c r="AA55" s="188" t="str">
        <f t="shared" si="8"/>
        <v>14</v>
      </c>
      <c r="AB55" s="181" t="str">
        <f t="shared" si="9"/>
        <v>1.2.14</v>
      </c>
      <c r="AC55" s="181" t="str">
        <f t="shared" si="10"/>
        <v>Level 5</v>
      </c>
      <c r="AD55" s="189" t="str">
        <f t="shared" si="11"/>
        <v>Do you carry out periodic scenario-based training, helping to ensure that relevant individuals understand their role and prepare them to handle cyber security incidents?</v>
      </c>
    </row>
    <row r="56" spans="13:30" ht="30" x14ac:dyDescent="0.25">
      <c r="M56" s="16" t="s">
        <v>161</v>
      </c>
      <c r="N56" s="16" t="s">
        <v>116</v>
      </c>
      <c r="O56" s="156" t="s">
        <v>160</v>
      </c>
      <c r="S56" s="188">
        <f t="shared" si="0"/>
        <v>2</v>
      </c>
      <c r="T56" s="188">
        <f t="shared" si="1"/>
        <v>4</v>
      </c>
      <c r="U56" s="188" t="str">
        <f t="shared" si="2"/>
        <v>1</v>
      </c>
      <c r="V56" s="188" t="str">
        <f t="shared" si="3"/>
        <v>2</v>
      </c>
      <c r="W56" s="188" t="str">
        <f t="shared" si="4"/>
        <v>15</v>
      </c>
      <c r="X56" s="188">
        <f t="shared" si="5"/>
        <v>15</v>
      </c>
      <c r="Y56" s="188" t="str">
        <f t="shared" si="6"/>
        <v>15</v>
      </c>
      <c r="Z56" s="188" t="str">
        <f t="shared" si="7"/>
        <v/>
      </c>
      <c r="AA56" s="188" t="str">
        <f t="shared" si="8"/>
        <v>15</v>
      </c>
      <c r="AB56" s="181" t="str">
        <f t="shared" si="9"/>
        <v>1.2.15</v>
      </c>
      <c r="AC56" s="181" t="str">
        <f t="shared" si="10"/>
        <v>Level 5</v>
      </c>
      <c r="AD56" s="189" t="str">
        <f t="shared" si="11"/>
        <v>Does this scenario-based training work through a series of attack scenarios fine-tuned to the threats and vulnerabilities your organisation face?</v>
      </c>
    </row>
    <row r="57" spans="13:30" ht="30" x14ac:dyDescent="0.25">
      <c r="M57" s="16" t="s">
        <v>193</v>
      </c>
      <c r="N57" s="16" t="s">
        <v>116</v>
      </c>
      <c r="O57" s="156" t="s">
        <v>162</v>
      </c>
      <c r="S57" s="188">
        <f t="shared" si="0"/>
        <v>2</v>
      </c>
      <c r="T57" s="188">
        <f t="shared" si="1"/>
        <v>4</v>
      </c>
      <c r="U57" s="188" t="str">
        <f t="shared" si="2"/>
        <v>1</v>
      </c>
      <c r="V57" s="188" t="str">
        <f t="shared" si="3"/>
        <v>2</v>
      </c>
      <c r="W57" s="188" t="str">
        <f t="shared" si="4"/>
        <v>16</v>
      </c>
      <c r="X57" s="188">
        <f t="shared" si="5"/>
        <v>16</v>
      </c>
      <c r="Y57" s="188" t="str">
        <f t="shared" si="6"/>
        <v>16</v>
      </c>
      <c r="Z57" s="188" t="str">
        <f t="shared" si="7"/>
        <v/>
      </c>
      <c r="AA57" s="188" t="str">
        <f t="shared" si="8"/>
        <v>16</v>
      </c>
      <c r="AB57" s="181" t="str">
        <f t="shared" si="9"/>
        <v>1.2.16</v>
      </c>
      <c r="AC57" s="181" t="str">
        <f t="shared" si="10"/>
        <v>Level 5</v>
      </c>
      <c r="AD57" s="189" t="str">
        <f t="shared" si="11"/>
        <v>Do you evaluate newly emerging methods of conducting more advanced cyber security threat analysis to help improve the effectiveness of your cyber security threat analysis?</v>
      </c>
    </row>
    <row r="58" spans="13:30" x14ac:dyDescent="0.25">
      <c r="M58" s="16" t="s">
        <v>163</v>
      </c>
      <c r="N58" s="16" t="s">
        <v>80</v>
      </c>
      <c r="O58" s="156" t="s">
        <v>164</v>
      </c>
      <c r="S58" s="188">
        <f t="shared" si="0"/>
        <v>2</v>
      </c>
      <c r="T58" s="188">
        <f t="shared" si="1"/>
        <v>4</v>
      </c>
      <c r="U58" s="188" t="str">
        <f t="shared" si="2"/>
        <v>1</v>
      </c>
      <c r="V58" s="188" t="str">
        <f t="shared" si="3"/>
        <v>3</v>
      </c>
      <c r="W58" s="188" t="str">
        <f t="shared" si="4"/>
        <v>1</v>
      </c>
      <c r="X58" s="188">
        <f t="shared" si="5"/>
        <v>1</v>
      </c>
      <c r="Y58" s="188" t="str">
        <f t="shared" si="6"/>
        <v>1</v>
      </c>
      <c r="Z58" s="188" t="str">
        <f t="shared" si="7"/>
        <v/>
      </c>
      <c r="AA58" s="188" t="str">
        <f t="shared" si="8"/>
        <v>01</v>
      </c>
      <c r="AB58" s="181" t="str">
        <f t="shared" si="9"/>
        <v>1.3.01</v>
      </c>
      <c r="AC58" s="181" t="str">
        <f t="shared" si="10"/>
        <v>Level 1</v>
      </c>
      <c r="AD58" s="189" t="str">
        <f t="shared" si="11"/>
        <v>Do you carry out have a cyber security incident response policy?</v>
      </c>
    </row>
    <row r="59" spans="13:30" x14ac:dyDescent="0.25">
      <c r="M59" s="16" t="s">
        <v>168</v>
      </c>
      <c r="N59" s="16" t="s">
        <v>83</v>
      </c>
      <c r="O59" s="156" t="s">
        <v>165</v>
      </c>
      <c r="S59" s="188">
        <f t="shared" si="0"/>
        <v>2</v>
      </c>
      <c r="T59" s="188">
        <f t="shared" si="1"/>
        <v>4</v>
      </c>
      <c r="U59" s="188" t="str">
        <f t="shared" si="2"/>
        <v>1</v>
      </c>
      <c r="V59" s="188" t="str">
        <f t="shared" si="3"/>
        <v>3</v>
      </c>
      <c r="W59" s="188" t="str">
        <f t="shared" si="4"/>
        <v>2</v>
      </c>
      <c r="X59" s="188">
        <f t="shared" si="5"/>
        <v>2</v>
      </c>
      <c r="Y59" s="188" t="str">
        <f t="shared" si="6"/>
        <v>2</v>
      </c>
      <c r="Z59" s="188" t="str">
        <f t="shared" si="7"/>
        <v/>
      </c>
      <c r="AA59" s="188" t="str">
        <f t="shared" si="8"/>
        <v>02</v>
      </c>
      <c r="AB59" s="181" t="str">
        <f t="shared" si="9"/>
        <v>1.3.02</v>
      </c>
      <c r="AC59" s="181" t="str">
        <f t="shared" si="10"/>
        <v>Level 2</v>
      </c>
      <c r="AD59" s="189" t="str">
        <f t="shared" si="11"/>
        <v>Is your cyber security incident response policy approved by senior management?</v>
      </c>
    </row>
    <row r="60" spans="13:30" ht="30" x14ac:dyDescent="0.25">
      <c r="M60" s="16" t="s">
        <v>169</v>
      </c>
      <c r="N60" s="16" t="s">
        <v>83</v>
      </c>
      <c r="O60" s="156" t="s">
        <v>166</v>
      </c>
      <c r="S60" s="188">
        <f t="shared" si="0"/>
        <v>2</v>
      </c>
      <c r="T60" s="188">
        <f t="shared" si="1"/>
        <v>4</v>
      </c>
      <c r="U60" s="188" t="str">
        <f t="shared" si="2"/>
        <v>1</v>
      </c>
      <c r="V60" s="188" t="str">
        <f t="shared" si="3"/>
        <v>3</v>
      </c>
      <c r="W60" s="188" t="str">
        <f t="shared" si="4"/>
        <v>3</v>
      </c>
      <c r="X60" s="188">
        <f t="shared" si="5"/>
        <v>3</v>
      </c>
      <c r="Y60" s="188" t="str">
        <f t="shared" si="6"/>
        <v>3</v>
      </c>
      <c r="Z60" s="188" t="str">
        <f t="shared" si="7"/>
        <v/>
      </c>
      <c r="AA60" s="188" t="str">
        <f t="shared" si="8"/>
        <v>03</v>
      </c>
      <c r="AB60" s="181" t="str">
        <f t="shared" si="9"/>
        <v>1.3.03</v>
      </c>
      <c r="AC60" s="181" t="str">
        <f t="shared" si="10"/>
        <v>Level 2</v>
      </c>
      <c r="AD60" s="189" t="str">
        <f t="shared" si="11"/>
        <v>Does your cyber security incident response policy clearly define the responsibilities of individuals charged with managing such incidents?</v>
      </c>
    </row>
    <row r="61" spans="13:30" x14ac:dyDescent="0.25">
      <c r="M61" s="16" t="s">
        <v>170</v>
      </c>
      <c r="N61" s="16" t="s">
        <v>83</v>
      </c>
      <c r="O61" s="156" t="s">
        <v>167</v>
      </c>
      <c r="S61" s="188">
        <f t="shared" si="0"/>
        <v>2</v>
      </c>
      <c r="T61" s="188">
        <f t="shared" si="1"/>
        <v>4</v>
      </c>
      <c r="U61" s="188" t="str">
        <f t="shared" si="2"/>
        <v>1</v>
      </c>
      <c r="V61" s="188" t="str">
        <f t="shared" si="3"/>
        <v>3</v>
      </c>
      <c r="W61" s="188" t="str">
        <f t="shared" si="4"/>
        <v>4</v>
      </c>
      <c r="X61" s="188">
        <f t="shared" si="5"/>
        <v>4</v>
      </c>
      <c r="Y61" s="188" t="str">
        <f t="shared" si="6"/>
        <v>4</v>
      </c>
      <c r="Z61" s="188" t="str">
        <f t="shared" si="7"/>
        <v/>
      </c>
      <c r="AA61" s="188" t="str">
        <f t="shared" si="8"/>
        <v>04</v>
      </c>
      <c r="AB61" s="181" t="str">
        <f t="shared" si="9"/>
        <v>1.3.04</v>
      </c>
      <c r="AC61" s="181" t="str">
        <f t="shared" si="10"/>
        <v>Level 2</v>
      </c>
      <c r="AD61" s="189" t="str">
        <f t="shared" si="11"/>
        <v>Is your cyber security incident response policy distributed to all staff?</v>
      </c>
    </row>
    <row r="62" spans="13:30" x14ac:dyDescent="0.25">
      <c r="M62" s="16" t="s">
        <v>171</v>
      </c>
      <c r="N62" s="16" t="s">
        <v>171</v>
      </c>
      <c r="O62" s="156" t="s">
        <v>171</v>
      </c>
    </row>
  </sheetData>
  <sheetProtection algorithmName="SHA-512" hashValue="lstTefwKLv91y2xema49UxbbpXjZgCN7vWzUfmNMp7lNvjRYFjcSlxbeRDnNu5tHbOELZXcOXnyvylxbr8W5Sg==" saltValue="NBlqm4PiYvvMrSP9feXFWQ==" spinCount="100000" sheet="1" objects="1" scenarios="1"/>
  <mergeCells count="1">
    <mergeCell ref="AB1:AD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717BC9682E1E4883F171C6F4CAE1E1" ma:contentTypeVersion="12" ma:contentTypeDescription="Create a new document." ma:contentTypeScope="" ma:versionID="d0e5a54c02fe12984298d36c1a38f307">
  <xsd:schema xmlns:xsd="http://www.w3.org/2001/XMLSchema" xmlns:xs="http://www.w3.org/2001/XMLSchema" xmlns:p="http://schemas.microsoft.com/office/2006/metadata/properties" xmlns:ns2="55dffd3b-8816-40f4-a6e1-f221333b3a84" xmlns:ns3="c3e2fce7-69bd-406d-9d97-5be86120755d" targetNamespace="http://schemas.microsoft.com/office/2006/metadata/properties" ma:root="true" ma:fieldsID="79f1eff1a778c313e4fff8d7dc0df858" ns2:_="" ns3:_="">
    <xsd:import namespace="55dffd3b-8816-40f4-a6e1-f221333b3a84"/>
    <xsd:import namespace="c3e2fce7-69bd-406d-9d97-5be86120755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dffd3b-8816-40f4-a6e1-f221333b3a8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3e2fce7-69bd-406d-9d97-5be86120755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844AFEE-5A6C-44D2-8A51-29B70FCA0236}"/>
</file>

<file path=customXml/itemProps2.xml><?xml version="1.0" encoding="utf-8"?>
<ds:datastoreItem xmlns:ds="http://schemas.openxmlformats.org/officeDocument/2006/customXml" ds:itemID="{AC77FAF6-3BFE-46EC-9C2B-5B52B274D69A}"/>
</file>

<file path=customXml/itemProps3.xml><?xml version="1.0" encoding="utf-8"?>
<ds:datastoreItem xmlns:ds="http://schemas.openxmlformats.org/officeDocument/2006/customXml" ds:itemID="{1830EF80-15ED-47D1-BC1E-A4FF75186A7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34</vt:i4>
      </vt:variant>
    </vt:vector>
  </HeadingPairs>
  <TitlesOfParts>
    <vt:vector size="40" baseType="lpstr">
      <vt:lpstr>Introduction</vt:lpstr>
      <vt:lpstr>Guidelines</vt:lpstr>
      <vt:lpstr>Profile and Scope</vt:lpstr>
      <vt:lpstr>Configuration</vt:lpstr>
      <vt:lpstr>Assessment</vt:lpstr>
      <vt:lpstr>Results</vt:lpstr>
      <vt:lpstr>Assessment!MQInput</vt:lpstr>
      <vt:lpstr>Assessment!MQSectionLookup</vt:lpstr>
      <vt:lpstr>Assessment!Print_Area</vt:lpstr>
      <vt:lpstr>Configuration!Print_Area</vt:lpstr>
      <vt:lpstr>Guidelines!Print_Area</vt:lpstr>
      <vt:lpstr>Introduction!Print_Area</vt:lpstr>
      <vt:lpstr>'Profile and Scope'!Print_Area</vt:lpstr>
      <vt:lpstr>Results!Print_Area</vt:lpstr>
      <vt:lpstr>profile_CREST_quals</vt:lpstr>
      <vt:lpstr>profile_date_of_assessment</vt:lpstr>
      <vt:lpstr>profile_department</vt:lpstr>
      <vt:lpstr>profile_organisation</vt:lpstr>
      <vt:lpstr>profile_other_quals</vt:lpstr>
      <vt:lpstr>profile_respondent_name</vt:lpstr>
      <vt:lpstr>profile_role_or_position</vt:lpstr>
      <vt:lpstr>profile_type_of_assessment</vt:lpstr>
      <vt:lpstr>QCount</vt:lpstr>
      <vt:lpstr>QCountSelected</vt:lpstr>
      <vt:lpstr>response_frames</vt:lpstr>
      <vt:lpstr>scope_area_of_assessment</vt:lpstr>
      <vt:lpstr>scope_business_unit</vt:lpstr>
      <vt:lpstr>scope_key_components</vt:lpstr>
      <vt:lpstr>scope_organisation</vt:lpstr>
      <vt:lpstr>scope_sector</vt:lpstr>
      <vt:lpstr>scope_size</vt:lpstr>
      <vt:lpstr>Assessment!secrating</vt:lpstr>
      <vt:lpstr>sector_responses</vt:lpstr>
      <vt:lpstr>size_responses</vt:lpstr>
      <vt:lpstr>stuff</vt:lpstr>
      <vt:lpstr>target_response_frame</vt:lpstr>
      <vt:lpstr>target_scores</vt:lpstr>
      <vt:lpstr>Tool_Name</vt:lpstr>
      <vt:lpstr>weighting_responses</vt:lpstr>
      <vt:lpstr>weighting_stuff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Jones</dc:creator>
  <cp:lastModifiedBy>Steve</cp:lastModifiedBy>
  <cp:lastPrinted>2014-05-21T13:21:52Z</cp:lastPrinted>
  <dcterms:created xsi:type="dcterms:W3CDTF">2013-12-31T13:54:42Z</dcterms:created>
  <dcterms:modified xsi:type="dcterms:W3CDTF">2021-06-21T18:17:52Z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0x010100E6717BC9682E1E4883F171C6F4CAE1E1</vt:lpwstr>
  </property>
</Properties>
</file>