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汉斯希尔亿家专卖店\刷单\"/>
    </mc:Choice>
  </mc:AlternateContent>
  <bookViews>
    <workbookView xWindow="0" yWindow="0" windowWidth="21600" windowHeight="9360" activeTab="1"/>
  </bookViews>
  <sheets>
    <sheet name="动态得分计算器" sheetId="6" r:id="rId1"/>
    <sheet name="虚拟交易退款" sheetId="4" r:id="rId2"/>
    <sheet name="Sheet2" sheetId="10" r:id="rId3"/>
    <sheet name="Sheet1" sheetId="9" r:id="rId4"/>
    <sheet name="刷单剩余款核对" sheetId="8" r:id="rId5"/>
  </sheets>
  <externalReferences>
    <externalReference r:id="rId6"/>
  </externalReferences>
  <definedNames>
    <definedName name="_xlnm._FilterDatabase" localSheetId="1" hidden="1">虚拟交易退款!$A$1:$J$58</definedName>
    <definedName name="_xlnm.Print_Area" localSheetId="1">虚拟交易退款!$A$1:H16</definedName>
  </definedNames>
  <calcPr calcId="152511"/>
</workbook>
</file>

<file path=xl/calcChain.xml><?xml version="1.0" encoding="utf-8"?>
<calcChain xmlns="http://schemas.openxmlformats.org/spreadsheetml/2006/main">
  <c r="K3" i="4" l="1"/>
  <c r="L3" i="4" l="1"/>
  <c r="D12" i="4"/>
  <c r="J12" i="4" s="1"/>
  <c r="D18" i="4"/>
  <c r="D17" i="4"/>
  <c r="D16" i="4"/>
  <c r="J11" i="4"/>
  <c r="J13" i="4"/>
  <c r="J14" i="4"/>
  <c r="J15" i="4"/>
  <c r="J16" i="4"/>
  <c r="J17" i="4"/>
  <c r="J18" i="4"/>
  <c r="D11" i="4"/>
  <c r="D15" i="4"/>
  <c r="D14" i="4"/>
  <c r="D13" i="4" l="1"/>
  <c r="D10" i="4" l="1"/>
  <c r="D9" i="4"/>
  <c r="J9" i="4" s="1"/>
  <c r="D8" i="4"/>
  <c r="J8" i="4"/>
  <c r="J10" i="4"/>
  <c r="D7" i="4" l="1"/>
  <c r="J7" i="4" s="1"/>
  <c r="D6" i="4"/>
  <c r="J6" i="4" s="1"/>
  <c r="D5" i="4"/>
  <c r="J5" i="4" s="1"/>
  <c r="M3" i="4" l="1"/>
  <c r="D4" i="4"/>
  <c r="J4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D55" i="4"/>
  <c r="C2" i="8"/>
  <c r="D2" i="8" s="1"/>
  <c r="C13" i="6"/>
  <c r="H13" i="6"/>
  <c r="C9" i="6"/>
  <c r="H9" i="6"/>
  <c r="G14" i="6"/>
  <c r="C11" i="6"/>
  <c r="H11" i="6"/>
  <c r="C10" i="6"/>
  <c r="H10" i="6"/>
  <c r="C12" i="6"/>
  <c r="H12" i="6"/>
  <c r="H14" i="6"/>
  <c r="I9" i="6"/>
  <c r="D9" i="6"/>
  <c r="D13" i="6"/>
  <c r="D12" i="6"/>
  <c r="D11" i="6"/>
  <c r="D10" i="6"/>
  <c r="D14" i="6"/>
  <c r="E9" i="6"/>
  <c r="D53" i="4" l="1"/>
</calcChain>
</file>

<file path=xl/comments1.xml><?xml version="1.0" encoding="utf-8"?>
<comments xmlns="http://schemas.openxmlformats.org/spreadsheetml/2006/main">
  <authors>
    <author>yijia</author>
  </authors>
  <commentLis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邱伟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此项输入增加的打分人数
如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人，输入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</text>
    </comment>
  </commentList>
</comments>
</file>

<file path=xl/sharedStrings.xml><?xml version="1.0" encoding="utf-8"?>
<sst xmlns="http://schemas.openxmlformats.org/spreadsheetml/2006/main" count="145" uniqueCount="106">
  <si>
    <t>YWS订单号</t>
  </si>
  <si>
    <t>订单编号</t>
  </si>
  <si>
    <t>申请日期</t>
  </si>
  <si>
    <t>支付宝交易号</t>
  </si>
  <si>
    <t>店铺</t>
  </si>
  <si>
    <t>签字区域</t>
  </si>
  <si>
    <t>虚拟交易退款申请表</t>
  </si>
  <si>
    <t>申请人</t>
  </si>
  <si>
    <t>交易内容</t>
  </si>
  <si>
    <t>账号信息</t>
  </si>
  <si>
    <t>销售人员：</t>
  </si>
  <si>
    <t>部门经理：</t>
  </si>
  <si>
    <t>销售商务：</t>
  </si>
  <si>
    <t>财务：</t>
  </si>
  <si>
    <t>邱伟</t>
    <phoneticPr fontId="6" type="noConversion"/>
  </si>
  <si>
    <t>总金额</t>
    <phoneticPr fontId="6" type="noConversion"/>
  </si>
  <si>
    <t>动态得分</t>
    <phoneticPr fontId="9" type="noConversion"/>
  </si>
  <si>
    <t>评分</t>
    <phoneticPr fontId="9" type="noConversion"/>
  </si>
  <si>
    <t>评分人数</t>
    <phoneticPr fontId="9" type="noConversion"/>
  </si>
  <si>
    <t>评分占比</t>
    <phoneticPr fontId="9" type="noConversion"/>
  </si>
  <si>
    <t>预测打分人数</t>
    <phoneticPr fontId="9" type="noConversion"/>
  </si>
  <si>
    <t>预测动态得分</t>
    <phoneticPr fontId="9" type="noConversion"/>
  </si>
  <si>
    <t>总得分</t>
    <phoneticPr fontId="9" type="noConversion"/>
  </si>
  <si>
    <t>预测总得分</t>
    <phoneticPr fontId="9" type="noConversion"/>
  </si>
  <si>
    <t>总计</t>
    <phoneticPr fontId="9" type="noConversion"/>
  </si>
  <si>
    <t>佣金</t>
    <phoneticPr fontId="6" type="noConversion"/>
  </si>
  <si>
    <t>入款金额</t>
    <phoneticPr fontId="6" type="noConversion"/>
  </si>
  <si>
    <t>剩余借款</t>
    <phoneticPr fontId="6" type="noConversion"/>
  </si>
  <si>
    <t>退款金额</t>
    <phoneticPr fontId="6" type="noConversion"/>
  </si>
  <si>
    <t>6222021711005178885 王新正 工商银行</t>
    <phoneticPr fontId="6" type="noConversion"/>
  </si>
  <si>
    <t>本金</t>
    <phoneticPr fontId="6" type="noConversion"/>
  </si>
  <si>
    <t>佣金</t>
    <phoneticPr fontId="6" type="noConversion"/>
  </si>
  <si>
    <t>刷单日期</t>
    <phoneticPr fontId="6" type="noConversion"/>
  </si>
  <si>
    <t>报销单号</t>
    <phoneticPr fontId="6" type="noConversion"/>
  </si>
  <si>
    <t>打款金额</t>
    <phoneticPr fontId="6" type="noConversion"/>
  </si>
  <si>
    <t>刷单金额</t>
    <phoneticPr fontId="6" type="noConversion"/>
  </si>
  <si>
    <t>2016-10-0106</t>
    <phoneticPr fontId="6" type="noConversion"/>
  </si>
  <si>
    <t>剩余刷单款</t>
    <phoneticPr fontId="6" type="noConversion"/>
  </si>
  <si>
    <t>2016.10.31</t>
    <phoneticPr fontId="6" type="noConversion"/>
  </si>
  <si>
    <t>高/低于行业</t>
    <phoneticPr fontId="9" type="noConversion"/>
  </si>
  <si>
    <t>刷信誉</t>
    <phoneticPr fontId="6" type="noConversion"/>
  </si>
  <si>
    <t>美的亿家联合专卖店</t>
    <phoneticPr fontId="6" type="noConversion"/>
  </si>
  <si>
    <t>产品类型</t>
  </si>
  <si>
    <t>激励政策</t>
  </si>
  <si>
    <t>政策说明</t>
  </si>
  <si>
    <t>直接销售（个人）</t>
  </si>
  <si>
    <t>店长/运营</t>
  </si>
  <si>
    <t>T1（首次）</t>
  </si>
  <si>
    <t>回款额的4%</t>
  </si>
  <si>
    <t>注释</t>
  </si>
  <si>
    <t>T1（续费）</t>
  </si>
  <si>
    <t>——</t>
  </si>
  <si>
    <t>云净包年服务（首次）</t>
  </si>
  <si>
    <t xml:space="preserve">注释      </t>
  </si>
  <si>
    <t>云净包年服务（续费）</t>
  </si>
  <si>
    <t>W1服务销售</t>
  </si>
  <si>
    <t>30元/台</t>
  </si>
  <si>
    <t>1、任务完成后按照回款额的2%，  2、未完成按照1%激励</t>
    <phoneticPr fontId="6" type="noConversion"/>
  </si>
  <si>
    <t>1、任务完成后按照回款额的2%，                  2、未完成按照1%激励</t>
    <phoneticPr fontId="6" type="noConversion"/>
  </si>
  <si>
    <t>访客数</t>
    <phoneticPr fontId="6" type="noConversion"/>
  </si>
  <si>
    <t>直通车</t>
    <phoneticPr fontId="6" type="noConversion"/>
  </si>
  <si>
    <t>手淘搜索</t>
    <phoneticPr fontId="6" type="noConversion"/>
  </si>
  <si>
    <t>销量</t>
    <phoneticPr fontId="6" type="noConversion"/>
  </si>
  <si>
    <t>150531032421236986</t>
    <phoneticPr fontId="6" type="noConversion"/>
  </si>
  <si>
    <t>2018041921001001410582050640</t>
    <phoneticPr fontId="6" type="noConversion"/>
  </si>
  <si>
    <t xml:space="preserve">此单为刷信誉已提前借款支付 无需打款 销借款单【2018-04-0253】打款至6222021711005178885 王新正 工商银行 _x000D_
</t>
    <phoneticPr fontId="6" type="noConversion"/>
  </si>
  <si>
    <t>141664098771489253</t>
    <phoneticPr fontId="6" type="noConversion"/>
  </si>
  <si>
    <t>141647157202489253</t>
    <phoneticPr fontId="6" type="noConversion"/>
  </si>
  <si>
    <t>141574972109489253</t>
    <phoneticPr fontId="6" type="noConversion"/>
  </si>
  <si>
    <t>2018050321001001170522384990</t>
    <phoneticPr fontId="6" type="noConversion"/>
  </si>
  <si>
    <t>2018050321001001170519315521</t>
    <phoneticPr fontId="6" type="noConversion"/>
  </si>
  <si>
    <t>2018050321001001170520071307</t>
    <phoneticPr fontId="6" type="noConversion"/>
  </si>
  <si>
    <t>156171138859731904</t>
    <phoneticPr fontId="6" type="noConversion"/>
  </si>
  <si>
    <t>156334351599731904</t>
    <phoneticPr fontId="6" type="noConversion"/>
  </si>
  <si>
    <t>142872297782958043</t>
    <phoneticPr fontId="6" type="noConversion"/>
  </si>
  <si>
    <t>2018050721001001240524070271</t>
    <phoneticPr fontId="6" type="noConversion"/>
  </si>
  <si>
    <t>2018050721001001240523828855</t>
    <phoneticPr fontId="6" type="noConversion"/>
  </si>
  <si>
    <t>2018050721001001290523790871</t>
    <phoneticPr fontId="6" type="noConversion"/>
  </si>
  <si>
    <t>157900213017998698</t>
    <phoneticPr fontId="6" type="noConversion"/>
  </si>
  <si>
    <t>157954731400574887</t>
    <phoneticPr fontId="6" type="noConversion"/>
  </si>
  <si>
    <t>158010224450574887</t>
    <phoneticPr fontId="6" type="noConversion"/>
  </si>
  <si>
    <t>2018050721001001840519434262</t>
    <phoneticPr fontId="6" type="noConversion"/>
  </si>
  <si>
    <t>2018050721001001180534839688</t>
    <phoneticPr fontId="6" type="noConversion"/>
  </si>
  <si>
    <t>2018050721001001180534407447</t>
    <phoneticPr fontId="6" type="noConversion"/>
  </si>
  <si>
    <t>刘明付</t>
    <phoneticPr fontId="6" type="noConversion"/>
  </si>
  <si>
    <t>刘明付</t>
    <phoneticPr fontId="6" type="noConversion"/>
  </si>
  <si>
    <t>刘明付</t>
    <phoneticPr fontId="6" type="noConversion"/>
  </si>
  <si>
    <t>156572499392848518</t>
    <phoneticPr fontId="6" type="noConversion"/>
  </si>
  <si>
    <t>156610691111557213</t>
    <phoneticPr fontId="6" type="noConversion"/>
  </si>
  <si>
    <t>143072413101455059</t>
    <phoneticPr fontId="6" type="noConversion"/>
  </si>
  <si>
    <t>汪娼</t>
    <phoneticPr fontId="6" type="noConversion"/>
  </si>
  <si>
    <t>何清平</t>
    <phoneticPr fontId="6" type="noConversion"/>
  </si>
  <si>
    <t>156328730786956116</t>
    <phoneticPr fontId="6" type="noConversion"/>
  </si>
  <si>
    <t>156329570753956116</t>
    <phoneticPr fontId="6" type="noConversion"/>
  </si>
  <si>
    <t>付伟</t>
    <phoneticPr fontId="6" type="noConversion"/>
  </si>
  <si>
    <t>敖旭东</t>
    <phoneticPr fontId="6" type="noConversion"/>
  </si>
  <si>
    <t>敖旭东</t>
    <phoneticPr fontId="6" type="noConversion"/>
  </si>
  <si>
    <t>小旭</t>
    <phoneticPr fontId="6" type="noConversion"/>
  </si>
  <si>
    <t>小猪</t>
    <phoneticPr fontId="6" type="noConversion"/>
  </si>
  <si>
    <t>王可</t>
    <phoneticPr fontId="6" type="noConversion"/>
  </si>
  <si>
    <t>猪苗</t>
    <phoneticPr fontId="6" type="noConversion"/>
  </si>
  <si>
    <t>2018050721001001440523837821</t>
    <phoneticPr fontId="6" type="noConversion"/>
  </si>
  <si>
    <t>2018050721001001440522618142</t>
    <phoneticPr fontId="6" type="noConversion"/>
  </si>
  <si>
    <t>2018050721001001200525871129</t>
    <phoneticPr fontId="6" type="noConversion"/>
  </si>
  <si>
    <t>2018050721001001100551553676</t>
    <phoneticPr fontId="6" type="noConversion"/>
  </si>
  <si>
    <t>2018050721001001970520065972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</si>
</sst>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￥&quot;#,##0.00;&quot;￥&quot;\-#,##0.00"/>
    <numFmt numFmtId="177" formatCode="0_);[Red]\(0\)"/>
    <numFmt numFmtId="178" formatCode="0.0000_ "/>
    <numFmt numFmtId="179" formatCode="0.00000_ "/>
    <numFmt numFmtId="180" formatCode="0.0_);[Red]\(0.0\)"/>
    <numFmt numFmtId="181" formatCode="0.00_);[Red]\(0.00\)"/>
  </numFmts>
  <fonts count="21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1">
      <alignment vertical="center"/>
    </xf>
    <xf numFmtId="0" fontId="15" fillId="0" borderId="1">
      <alignment vertical="center"/>
    </xf>
    <xf numFmtId="9" fontId="17" fillId="0" borderId="0" applyFont="0" applyFill="0" applyBorder="0" applyAlignment="0" applyProtection="0">
      <alignment vertical="center"/>
    </xf>
  </cellStyleXfs>
  <cellXfs count="112">
    <xf numFmtId="0" fontId="0" fillId="0" borderId="1" xfId="0">
      <alignment vertical="center"/>
    </xf>
    <xf numFmtId="0" fontId="3" fillId="0" borderId="1" xfId="0" applyFo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2" fillId="0" borderId="1" xfId="0" applyFont="1">
      <alignment vertical="center"/>
    </xf>
    <xf numFmtId="177" fontId="4" fillId="2" borderId="3" xfId="0" applyNumberFormat="1" applyFont="1" applyFill="1" applyBorder="1">
      <alignment vertical="center"/>
    </xf>
    <xf numFmtId="0" fontId="7" fillId="0" borderId="1" xfId="0" applyFont="1">
      <alignment vertical="center"/>
    </xf>
    <xf numFmtId="0" fontId="0" fillId="0" borderId="1" xfId="0">
      <alignment vertical="center"/>
    </xf>
    <xf numFmtId="176" fontId="4" fillId="2" borderId="4" xfId="0" applyNumberFormat="1" applyFont="1" applyFill="1" applyBorder="1" applyAlignment="1">
      <alignment vertical="center" wrapText="1"/>
    </xf>
    <xf numFmtId="176" fontId="4" fillId="2" borderId="5" xfId="0" applyNumberFormat="1" applyFont="1" applyFill="1" applyBorder="1" applyAlignment="1">
      <alignment vertical="center" wrapText="1"/>
    </xf>
    <xf numFmtId="177" fontId="4" fillId="2" borderId="4" xfId="0" applyNumberFormat="1" applyFont="1" applyFill="1" applyBorder="1">
      <alignment vertical="center"/>
    </xf>
    <xf numFmtId="177" fontId="4" fillId="2" borderId="5" xfId="0" applyNumberFormat="1" applyFont="1" applyFill="1" applyBorder="1">
      <alignment vertical="center"/>
    </xf>
    <xf numFmtId="177" fontId="4" fillId="2" borderId="4" xfId="0" applyNumberFormat="1" applyFont="1" applyFill="1" applyBorder="1" applyAlignment="1">
      <alignment horizontal="right" vertical="center"/>
    </xf>
    <xf numFmtId="0" fontId="8" fillId="0" borderId="1" xfId="0" applyFont="1">
      <alignment vertical="center"/>
    </xf>
    <xf numFmtId="0" fontId="0" fillId="0" borderId="3" xfId="0" applyBorder="1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10" fillId="5" borderId="3" xfId="0" applyFont="1" applyFill="1" applyBorder="1">
      <alignment vertical="center"/>
    </xf>
    <xf numFmtId="0" fontId="10" fillId="0" borderId="3" xfId="0" applyFont="1" applyBorder="1">
      <alignment vertical="center"/>
    </xf>
    <xf numFmtId="178" fontId="10" fillId="0" borderId="3" xfId="0" applyNumberFormat="1" applyFont="1" applyBorder="1">
      <alignment vertical="center"/>
    </xf>
    <xf numFmtId="10" fontId="10" fillId="0" borderId="3" xfId="0" applyNumberFormat="1" applyFont="1" applyBorder="1">
      <alignment vertical="center"/>
    </xf>
    <xf numFmtId="178" fontId="0" fillId="0" borderId="1" xfId="0" applyNumberFormat="1">
      <alignment vertical="center"/>
    </xf>
    <xf numFmtId="0" fontId="10" fillId="5" borderId="8" xfId="0" applyFont="1" applyFill="1" applyBorder="1">
      <alignment vertical="center"/>
    </xf>
    <xf numFmtId="179" fontId="11" fillId="0" borderId="3" xfId="0" applyNumberFormat="1" applyFont="1" applyBorder="1">
      <alignment vertical="center"/>
    </xf>
    <xf numFmtId="178" fontId="10" fillId="0" borderId="1" xfId="0" applyNumberFormat="1" applyFont="1" applyBorder="1">
      <alignment vertical="center"/>
    </xf>
    <xf numFmtId="178" fontId="10" fillId="0" borderId="5" xfId="0" applyNumberFormat="1" applyFont="1" applyBorder="1">
      <alignment vertical="center"/>
    </xf>
    <xf numFmtId="179" fontId="11" fillId="0" borderId="5" xfId="0" applyNumberFormat="1" applyFont="1" applyBorder="1">
      <alignment vertical="center"/>
    </xf>
    <xf numFmtId="58" fontId="0" fillId="4" borderId="3" xfId="0" applyNumberFormat="1" applyFill="1" applyBorder="1">
      <alignment vertical="center"/>
    </xf>
    <xf numFmtId="0" fontId="0" fillId="0" borderId="1" xfId="0">
      <alignment vertical="center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left" vertical="center" wrapText="1"/>
    </xf>
    <xf numFmtId="177" fontId="0" fillId="0" borderId="1" xfId="0" applyNumberFormat="1">
      <alignment vertical="center"/>
    </xf>
    <xf numFmtId="0" fontId="16" fillId="0" borderId="1" xfId="0" applyFont="1">
      <alignment vertical="center"/>
    </xf>
    <xf numFmtId="0" fontId="1" fillId="0" borderId="2" xfId="0" applyFont="1" applyBorder="1" applyAlignment="1">
      <alignment vertical="center"/>
    </xf>
    <xf numFmtId="177" fontId="3" fillId="0" borderId="1" xfId="0" applyNumberFormat="1" applyFont="1">
      <alignment vertical="center"/>
    </xf>
    <xf numFmtId="0" fontId="0" fillId="0" borderId="1" xfId="0">
      <alignment vertical="center"/>
    </xf>
    <xf numFmtId="180" fontId="0" fillId="5" borderId="3" xfId="0" applyNumberFormat="1" applyFill="1" applyBorder="1">
      <alignment vertical="center"/>
    </xf>
    <xf numFmtId="0" fontId="3" fillId="0" borderId="9" xfId="0" applyFont="1" applyBorder="1" applyAlignment="1">
      <alignment vertical="center" wrapText="1"/>
    </xf>
    <xf numFmtId="180" fontId="4" fillId="4" borderId="3" xfId="0" applyNumberFormat="1" applyFont="1" applyFill="1" applyBorder="1">
      <alignment vertical="center"/>
    </xf>
    <xf numFmtId="181" fontId="3" fillId="0" borderId="9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1" xfId="0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0" fontId="0" fillId="6" borderId="1" xfId="0" applyFill="1">
      <alignment vertical="center"/>
    </xf>
    <xf numFmtId="177" fontId="4" fillId="4" borderId="3" xfId="0" applyNumberFormat="1" applyFont="1" applyFill="1" applyBorder="1">
      <alignment vertical="center"/>
    </xf>
    <xf numFmtId="177" fontId="4" fillId="4" borderId="4" xfId="0" quotePrefix="1" applyNumberFormat="1" applyFont="1" applyFill="1" applyBorder="1">
      <alignment vertical="center"/>
    </xf>
    <xf numFmtId="180" fontId="0" fillId="4" borderId="3" xfId="0" applyNumberFormat="1" applyFill="1" applyBorder="1">
      <alignment vertical="center"/>
    </xf>
    <xf numFmtId="177" fontId="4" fillId="4" borderId="4" xfId="0" applyNumberFormat="1" applyFont="1" applyFill="1" applyBorder="1">
      <alignment vertical="center"/>
    </xf>
    <xf numFmtId="58" fontId="8" fillId="4" borderId="3" xfId="0" applyNumberFormat="1" applyFont="1" applyFill="1" applyBorder="1">
      <alignment vertical="center"/>
    </xf>
    <xf numFmtId="177" fontId="4" fillId="4" borderId="3" xfId="0" quotePrefix="1" applyNumberFormat="1" applyFont="1" applyFill="1" applyBorder="1">
      <alignment vertical="center"/>
    </xf>
    <xf numFmtId="0" fontId="8" fillId="6" borderId="1" xfId="0" applyFont="1" applyFill="1">
      <alignment vertical="center"/>
    </xf>
    <xf numFmtId="10" fontId="11" fillId="0" borderId="3" xfId="2" applyNumberFormat="1" applyFont="1" applyBorder="1">
      <alignment vertical="center"/>
    </xf>
    <xf numFmtId="181" fontId="0" fillId="0" borderId="1" xfId="0" applyNumberFormat="1">
      <alignment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9" fontId="18" fillId="0" borderId="3" xfId="0" applyNumberFormat="1" applyFont="1" applyBorder="1" applyAlignment="1">
      <alignment horizontal="left" vertical="center" wrapText="1"/>
    </xf>
    <xf numFmtId="181" fontId="0" fillId="6" borderId="1" xfId="0" applyNumberFormat="1" applyFill="1">
      <alignment vertical="center"/>
    </xf>
    <xf numFmtId="58" fontId="0" fillId="0" borderId="1" xfId="0" applyNumberFormat="1">
      <alignment vertical="center"/>
    </xf>
    <xf numFmtId="181" fontId="8" fillId="6" borderId="1" xfId="0" applyNumberFormat="1" applyFont="1" applyFill="1">
      <alignment vertical="center"/>
    </xf>
    <xf numFmtId="177" fontId="19" fillId="4" borderId="3" xfId="0" applyNumberFormat="1" applyFont="1" applyFill="1" applyBorder="1">
      <alignment vertical="center"/>
    </xf>
    <xf numFmtId="177" fontId="19" fillId="4" borderId="4" xfId="0" quotePrefix="1" applyNumberFormat="1" applyFont="1" applyFill="1" applyBorder="1">
      <alignment vertical="center"/>
    </xf>
    <xf numFmtId="180" fontId="19" fillId="4" borderId="3" xfId="0" applyNumberFormat="1" applyFont="1" applyFill="1" applyBorder="1">
      <alignment vertical="center"/>
    </xf>
    <xf numFmtId="0" fontId="20" fillId="6" borderId="1" xfId="0" applyFont="1" applyFill="1">
      <alignment vertical="center"/>
    </xf>
    <xf numFmtId="181" fontId="20" fillId="6" borderId="1" xfId="0" applyNumberFormat="1" applyFont="1" applyFill="1">
      <alignment vertical="center"/>
    </xf>
    <xf numFmtId="177" fontId="4" fillId="6" borderId="3" xfId="0" applyNumberFormat="1" applyFont="1" applyFill="1" applyBorder="1">
      <alignment vertical="center"/>
    </xf>
    <xf numFmtId="177" fontId="4" fillId="6" borderId="4" xfId="0" quotePrefix="1" applyNumberFormat="1" applyFont="1" applyFill="1" applyBorder="1">
      <alignment vertical="center"/>
    </xf>
    <xf numFmtId="180" fontId="4" fillId="6" borderId="3" xfId="0" applyNumberFormat="1" applyFont="1" applyFill="1" applyBorder="1">
      <alignment vertical="center"/>
    </xf>
    <xf numFmtId="58" fontId="0" fillId="6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0" fontId="8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20" fillId="6" borderId="1" xfId="0" applyFont="1" applyFill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6" borderId="4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常规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访客数</c:v>
                </c:pt>
                <c:pt idx="1">
                  <c:v>直通车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Sheet2!$C$2:$AD$2</c:f>
              <c:numCache>
                <c:formatCode>General</c:formatCode>
                <c:ptCount val="28"/>
                <c:pt idx="0">
                  <c:v>122</c:v>
                </c:pt>
                <c:pt idx="1">
                  <c:v>134</c:v>
                </c:pt>
                <c:pt idx="2">
                  <c:v>290</c:v>
                </c:pt>
                <c:pt idx="3">
                  <c:v>614</c:v>
                </c:pt>
                <c:pt idx="4">
                  <c:v>713</c:v>
                </c:pt>
                <c:pt idx="5">
                  <c:v>771</c:v>
                </c:pt>
                <c:pt idx="6">
                  <c:v>1006</c:v>
                </c:pt>
                <c:pt idx="7">
                  <c:v>801</c:v>
                </c:pt>
                <c:pt idx="8">
                  <c:v>904</c:v>
                </c:pt>
                <c:pt idx="9">
                  <c:v>889</c:v>
                </c:pt>
                <c:pt idx="10">
                  <c:v>709</c:v>
                </c:pt>
                <c:pt idx="11">
                  <c:v>609</c:v>
                </c:pt>
                <c:pt idx="12">
                  <c:v>575</c:v>
                </c:pt>
                <c:pt idx="13">
                  <c:v>743</c:v>
                </c:pt>
                <c:pt idx="14">
                  <c:v>470</c:v>
                </c:pt>
                <c:pt idx="15">
                  <c:v>413</c:v>
                </c:pt>
                <c:pt idx="16">
                  <c:v>534</c:v>
                </c:pt>
                <c:pt idx="17">
                  <c:v>498</c:v>
                </c:pt>
                <c:pt idx="18">
                  <c:v>398</c:v>
                </c:pt>
                <c:pt idx="19">
                  <c:v>446</c:v>
                </c:pt>
                <c:pt idx="20">
                  <c:v>483</c:v>
                </c:pt>
                <c:pt idx="21">
                  <c:v>523</c:v>
                </c:pt>
                <c:pt idx="22">
                  <c:v>350</c:v>
                </c:pt>
                <c:pt idx="23">
                  <c:v>316</c:v>
                </c:pt>
                <c:pt idx="24">
                  <c:v>375</c:v>
                </c:pt>
                <c:pt idx="25">
                  <c:v>298</c:v>
                </c:pt>
                <c:pt idx="26">
                  <c:v>406</c:v>
                </c:pt>
                <c:pt idx="27">
                  <c:v>445</c:v>
                </c:pt>
              </c:numCache>
            </c:numRef>
          </c:val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访客数</c:v>
                </c:pt>
                <c:pt idx="1">
                  <c:v>手淘搜索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Sheet2!$C$3:$AD$3</c:f>
              <c:numCache>
                <c:formatCode>General</c:formatCode>
                <c:ptCount val="28"/>
                <c:pt idx="0">
                  <c:v>18</c:v>
                </c:pt>
                <c:pt idx="1">
                  <c:v>44</c:v>
                </c:pt>
                <c:pt idx="2">
                  <c:v>105</c:v>
                </c:pt>
                <c:pt idx="3">
                  <c:v>149</c:v>
                </c:pt>
                <c:pt idx="4">
                  <c:v>149</c:v>
                </c:pt>
                <c:pt idx="5">
                  <c:v>188</c:v>
                </c:pt>
                <c:pt idx="6">
                  <c:v>190</c:v>
                </c:pt>
                <c:pt idx="7">
                  <c:v>218</c:v>
                </c:pt>
                <c:pt idx="8">
                  <c:v>296</c:v>
                </c:pt>
                <c:pt idx="9">
                  <c:v>377</c:v>
                </c:pt>
                <c:pt idx="10">
                  <c:v>328</c:v>
                </c:pt>
                <c:pt idx="11">
                  <c:v>465</c:v>
                </c:pt>
                <c:pt idx="12">
                  <c:v>1577</c:v>
                </c:pt>
                <c:pt idx="13">
                  <c:v>1051</c:v>
                </c:pt>
                <c:pt idx="14">
                  <c:v>649</c:v>
                </c:pt>
                <c:pt idx="15">
                  <c:v>714</c:v>
                </c:pt>
                <c:pt idx="16">
                  <c:v>810</c:v>
                </c:pt>
                <c:pt idx="17">
                  <c:v>892</c:v>
                </c:pt>
                <c:pt idx="18">
                  <c:v>545</c:v>
                </c:pt>
                <c:pt idx="19">
                  <c:v>1038</c:v>
                </c:pt>
                <c:pt idx="20">
                  <c:v>1392</c:v>
                </c:pt>
                <c:pt idx="21">
                  <c:v>1441</c:v>
                </c:pt>
                <c:pt idx="22">
                  <c:v>1387</c:v>
                </c:pt>
                <c:pt idx="23">
                  <c:v>697</c:v>
                </c:pt>
                <c:pt idx="24">
                  <c:v>1016</c:v>
                </c:pt>
                <c:pt idx="25">
                  <c:v>1406</c:v>
                </c:pt>
                <c:pt idx="26">
                  <c:v>1761</c:v>
                </c:pt>
                <c:pt idx="27">
                  <c:v>2180</c:v>
                </c:pt>
              </c:numCache>
            </c:numRef>
          </c:val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销量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Sheet2!$C$4:$AD$4</c:f>
              <c:numCache>
                <c:formatCode>General</c:formatCode>
                <c:ptCount val="28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42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53</c:v>
                </c:pt>
                <c:pt idx="12">
                  <c:v>58</c:v>
                </c:pt>
                <c:pt idx="13">
                  <c:v>56</c:v>
                </c:pt>
                <c:pt idx="14">
                  <c:v>49</c:v>
                </c:pt>
                <c:pt idx="15">
                  <c:v>37</c:v>
                </c:pt>
                <c:pt idx="16">
                  <c:v>51</c:v>
                </c:pt>
                <c:pt idx="17">
                  <c:v>45</c:v>
                </c:pt>
                <c:pt idx="18">
                  <c:v>40</c:v>
                </c:pt>
                <c:pt idx="19">
                  <c:v>158</c:v>
                </c:pt>
                <c:pt idx="20">
                  <c:v>147</c:v>
                </c:pt>
                <c:pt idx="21">
                  <c:v>67</c:v>
                </c:pt>
                <c:pt idx="22">
                  <c:v>93</c:v>
                </c:pt>
                <c:pt idx="23">
                  <c:v>53</c:v>
                </c:pt>
                <c:pt idx="24">
                  <c:v>61</c:v>
                </c:pt>
                <c:pt idx="25">
                  <c:v>68</c:v>
                </c:pt>
                <c:pt idx="26">
                  <c:v>79</c:v>
                </c:pt>
                <c:pt idx="27">
                  <c:v>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8576"/>
        <c:axId val="94152384"/>
      </c:barChart>
      <c:dateAx>
        <c:axId val="933185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2384"/>
        <c:crosses val="autoZero"/>
        <c:auto val="1"/>
        <c:lblOffset val="100"/>
        <c:baseTimeUnit val="days"/>
      </c:dateAx>
      <c:valAx>
        <c:axId val="94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11</xdr:row>
      <xdr:rowOff>9525</xdr:rowOff>
    </xdr:from>
    <xdr:to>
      <xdr:col>30</xdr:col>
      <xdr:colOff>323850</xdr:colOff>
      <xdr:row>41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ious&#26071;&#33328;&#24215;/&#12304;2017-11-0203&#12305;&#27721;&#26031;&#24076;&#23572;&#20159;&#23478;&#19987;&#21334;&#24215;&#21047;&#21333;&#26126;&#3245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态得分计算器"/>
      <sheetName val="虚拟交易退款"/>
      <sheetName val="Sheet2"/>
      <sheetName val="Sheet1"/>
      <sheetName val="刷单剩余款核对"/>
    </sheetNames>
    <sheetDataSet>
      <sheetData sheetId="0" refreshError="1"/>
      <sheetData sheetId="1">
        <row r="3">
          <cell r="L3">
            <v>2747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G10" sqref="G10"/>
    </sheetView>
  </sheetViews>
  <sheetFormatPr defaultRowHeight="13.5" x14ac:dyDescent="0.15"/>
  <cols>
    <col min="1" max="1" width="10.625" bestFit="1" customWidth="1"/>
    <col min="2" max="2" width="11.875" style="23" bestFit="1" customWidth="1"/>
    <col min="3" max="3" width="17.875" customWidth="1"/>
    <col min="4" max="4" width="18.125" bestFit="1" customWidth="1"/>
    <col min="5" max="5" width="10.625" bestFit="1" customWidth="1"/>
    <col min="6" max="6" width="10.625" style="54" customWidth="1"/>
    <col min="7" max="7" width="13.25" bestFit="1" customWidth="1"/>
    <col min="8" max="8" width="13.25" style="23" customWidth="1"/>
    <col min="9" max="9" width="13.25" bestFit="1" customWidth="1"/>
  </cols>
  <sheetData>
    <row r="1" spans="1:9" x14ac:dyDescent="0.15">
      <c r="D1" s="22"/>
      <c r="E1" s="22"/>
    </row>
    <row r="2" spans="1:9" x14ac:dyDescent="0.15">
      <c r="D2" s="22"/>
    </row>
    <row r="3" spans="1:9" x14ac:dyDescent="0.15">
      <c r="D3" s="22"/>
    </row>
    <row r="4" spans="1:9" x14ac:dyDescent="0.15">
      <c r="D4" s="22"/>
    </row>
    <row r="5" spans="1:9" x14ac:dyDescent="0.15">
      <c r="D5" s="22"/>
    </row>
    <row r="6" spans="1:9" x14ac:dyDescent="0.15">
      <c r="D6" s="22"/>
    </row>
    <row r="8" spans="1:9" ht="16.5" x14ac:dyDescent="0.15">
      <c r="A8" s="24" t="s">
        <v>17</v>
      </c>
      <c r="B8" s="24" t="s">
        <v>19</v>
      </c>
      <c r="C8" s="24" t="s">
        <v>18</v>
      </c>
      <c r="D8" s="24" t="s">
        <v>22</v>
      </c>
      <c r="E8" s="24" t="s">
        <v>16</v>
      </c>
      <c r="F8" s="24" t="s">
        <v>39</v>
      </c>
      <c r="G8" s="24" t="s">
        <v>20</v>
      </c>
      <c r="H8" s="29" t="s">
        <v>23</v>
      </c>
      <c r="I8" s="29" t="s">
        <v>21</v>
      </c>
    </row>
    <row r="9" spans="1:9" ht="16.5" x14ac:dyDescent="0.15">
      <c r="A9" s="25">
        <v>5</v>
      </c>
      <c r="B9" s="27">
        <v>0.89470000000000005</v>
      </c>
      <c r="C9" s="26">
        <f>C14*B9</f>
        <v>203.99160000000001</v>
      </c>
      <c r="D9" s="26">
        <f>C9*A9</f>
        <v>1019.9580000000001</v>
      </c>
      <c r="E9" s="30">
        <f>SUM(D9:D13)/C14</f>
        <v>4.7279000000000009</v>
      </c>
      <c r="F9" s="64">
        <v>9.5999999999999992E-3</v>
      </c>
      <c r="G9" s="26">
        <v>100</v>
      </c>
      <c r="H9" s="32">
        <f>(G9+C9)*A9</f>
        <v>1519.9580000000001</v>
      </c>
      <c r="I9" s="33">
        <f>H14/(G14+C14)</f>
        <v>4.8108573170731717</v>
      </c>
    </row>
    <row r="10" spans="1:9" ht="16.5" x14ac:dyDescent="0.15">
      <c r="A10" s="25">
        <v>4</v>
      </c>
      <c r="B10" s="27">
        <v>2.63E-2</v>
      </c>
      <c r="C10" s="26">
        <f>C14*B10</f>
        <v>5.9964000000000004</v>
      </c>
      <c r="D10" s="26">
        <f>C10*A10</f>
        <v>23.985600000000002</v>
      </c>
      <c r="E10" s="25"/>
      <c r="F10" s="25"/>
      <c r="G10" s="26"/>
      <c r="H10" s="32">
        <f t="shared" ref="H10:H13" si="0">(G10+C10)*A10</f>
        <v>23.985600000000002</v>
      </c>
      <c r="I10" s="31"/>
    </row>
    <row r="11" spans="1:9" ht="16.5" x14ac:dyDescent="0.15">
      <c r="A11" s="25">
        <v>3</v>
      </c>
      <c r="B11" s="27">
        <v>3.0700000000000002E-2</v>
      </c>
      <c r="C11" s="26">
        <f>C14*B11</f>
        <v>6.9996</v>
      </c>
      <c r="D11" s="26">
        <f>C11*A11</f>
        <v>20.998799999999999</v>
      </c>
      <c r="E11" s="25"/>
      <c r="F11" s="25"/>
      <c r="G11" s="26"/>
      <c r="H11" s="32">
        <f t="shared" si="0"/>
        <v>20.998799999999999</v>
      </c>
      <c r="I11" s="31"/>
    </row>
    <row r="12" spans="1:9" ht="16.5" x14ac:dyDescent="0.15">
      <c r="A12" s="25">
        <v>2</v>
      </c>
      <c r="B12" s="27">
        <v>8.8000000000000005E-3</v>
      </c>
      <c r="C12" s="26">
        <f>C14*B12</f>
        <v>2.0064000000000002</v>
      </c>
      <c r="D12" s="26">
        <f>C12*A12</f>
        <v>4.0128000000000004</v>
      </c>
      <c r="E12" s="25"/>
      <c r="F12" s="25"/>
      <c r="G12" s="26"/>
      <c r="H12" s="32">
        <f t="shared" si="0"/>
        <v>4.0128000000000004</v>
      </c>
      <c r="I12" s="31"/>
    </row>
    <row r="13" spans="1:9" ht="16.5" x14ac:dyDescent="0.15">
      <c r="A13" s="25">
        <v>1</v>
      </c>
      <c r="B13" s="27">
        <v>3.95E-2</v>
      </c>
      <c r="C13" s="26">
        <f>C14*B13</f>
        <v>9.0060000000000002</v>
      </c>
      <c r="D13" s="26">
        <f>C13*A13</f>
        <v>9.0060000000000002</v>
      </c>
      <c r="E13" s="25"/>
      <c r="F13" s="25"/>
      <c r="G13" s="26"/>
      <c r="H13" s="32">
        <f t="shared" si="0"/>
        <v>9.0060000000000002</v>
      </c>
      <c r="I13" s="31"/>
    </row>
    <row r="14" spans="1:9" ht="16.5" x14ac:dyDescent="0.15">
      <c r="A14" s="25" t="s">
        <v>24</v>
      </c>
      <c r="B14" s="25"/>
      <c r="C14" s="25">
        <v>228</v>
      </c>
      <c r="D14" s="26">
        <f>SUM(D9:D13)</f>
        <v>1077.9612000000002</v>
      </c>
      <c r="E14" s="25"/>
      <c r="F14" s="25"/>
      <c r="G14" s="26">
        <f>SUM(G9:G13)</f>
        <v>100</v>
      </c>
      <c r="H14" s="32">
        <f>SUM(H9:H13)</f>
        <v>1577.9612000000002</v>
      </c>
      <c r="I14" s="31"/>
    </row>
    <row r="15" spans="1:9" x14ac:dyDescent="0.15">
      <c r="G15" s="28"/>
    </row>
  </sheetData>
  <phoneticPr fontId="9" type="noConversion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zoomScaleNormal="100" workbookViewId="0">
      <selection activeCell="L6" sqref="L6"/>
    </sheetView>
  </sheetViews>
  <sheetFormatPr defaultColWidth="9" defaultRowHeight="13.5" x14ac:dyDescent="0.15"/>
  <cols>
    <col min="1" max="1" width="9.75" customWidth="1"/>
    <col min="2" max="2" width="16.5" customWidth="1"/>
    <col min="3" max="3" width="27.75" bestFit="1" customWidth="1"/>
    <col min="4" max="4" width="9.375" bestFit="1" customWidth="1"/>
    <col min="5" max="5" width="6.125" customWidth="1"/>
    <col min="6" max="6" width="8" customWidth="1"/>
    <col min="7" max="7" width="12.25" customWidth="1"/>
    <col min="8" max="8" width="9.25" bestFit="1" customWidth="1"/>
    <col min="9" max="9" width="6.75" bestFit="1" customWidth="1"/>
    <col min="10" max="10" width="11" customWidth="1"/>
    <col min="11" max="11" width="11.625" bestFit="1" customWidth="1"/>
    <col min="12" max="13" width="10.5" bestFit="1" customWidth="1"/>
    <col min="14" max="14" width="9.5" bestFit="1" customWidth="1"/>
  </cols>
  <sheetData>
    <row r="1" spans="1:14" ht="37.5" customHeight="1" x14ac:dyDescent="0.15">
      <c r="A1" s="40" t="s">
        <v>6</v>
      </c>
      <c r="B1" s="40"/>
      <c r="C1" s="40"/>
      <c r="D1" s="40"/>
      <c r="E1" s="40"/>
      <c r="F1" s="47" t="s">
        <v>65</v>
      </c>
      <c r="G1" s="44"/>
      <c r="H1" s="44"/>
      <c r="I1" s="46"/>
      <c r="J1" s="44"/>
    </row>
    <row r="2" spans="1:14" s="1" customFormat="1" ht="20.100000000000001" customHeight="1" x14ac:dyDescent="0.15">
      <c r="A2" s="2" t="s">
        <v>7</v>
      </c>
      <c r="B2" s="13" t="s">
        <v>14</v>
      </c>
      <c r="C2" s="3" t="s">
        <v>2</v>
      </c>
      <c r="D2" s="4" t="s">
        <v>38</v>
      </c>
      <c r="E2" s="5" t="s">
        <v>4</v>
      </c>
      <c r="F2" s="92" t="s">
        <v>41</v>
      </c>
      <c r="G2" s="93"/>
      <c r="J2" s="41"/>
    </row>
    <row r="3" spans="1:14" ht="20.100000000000001" customHeight="1" x14ac:dyDescent="0.15">
      <c r="A3" s="6" t="s">
        <v>0</v>
      </c>
      <c r="B3" s="7" t="s">
        <v>1</v>
      </c>
      <c r="C3" s="7" t="s">
        <v>3</v>
      </c>
      <c r="D3" s="7" t="s">
        <v>28</v>
      </c>
      <c r="E3" s="7" t="s">
        <v>8</v>
      </c>
      <c r="F3" s="52" t="s">
        <v>9</v>
      </c>
      <c r="G3" s="53"/>
      <c r="H3" s="55" t="s">
        <v>32</v>
      </c>
      <c r="I3" s="52" t="s">
        <v>30</v>
      </c>
      <c r="J3" s="52" t="s">
        <v>31</v>
      </c>
      <c r="K3" s="65">
        <f>60000+50000</f>
        <v>110000</v>
      </c>
      <c r="L3" s="65">
        <f>K3-SUM(D4:D20)</f>
        <v>20538</v>
      </c>
      <c r="M3" s="65">
        <f>L3+[1]虚拟交易退款!$L$3</f>
        <v>23285</v>
      </c>
    </row>
    <row r="4" spans="1:14" s="56" customFormat="1" ht="25.5" customHeight="1" x14ac:dyDescent="0.15">
      <c r="A4" s="57">
        <v>1255869</v>
      </c>
      <c r="B4" s="58" t="s">
        <v>63</v>
      </c>
      <c r="C4" s="58" t="s">
        <v>64</v>
      </c>
      <c r="D4" s="45">
        <f>4690+30</f>
        <v>4720</v>
      </c>
      <c r="E4" s="57" t="s">
        <v>40</v>
      </c>
      <c r="F4" s="84" t="s">
        <v>29</v>
      </c>
      <c r="G4" s="85"/>
      <c r="H4" s="34">
        <v>43209</v>
      </c>
      <c r="I4" s="57">
        <v>4690</v>
      </c>
      <c r="J4" s="59">
        <f t="shared" ref="J4:J18" si="0">D4-I4</f>
        <v>30</v>
      </c>
      <c r="L4" s="69"/>
      <c r="M4" s="69"/>
    </row>
    <row r="5" spans="1:14" s="56" customFormat="1" ht="25.5" customHeight="1" x14ac:dyDescent="0.15">
      <c r="A5" s="62">
        <v>1263168</v>
      </c>
      <c r="B5" s="58" t="s">
        <v>66</v>
      </c>
      <c r="C5" s="58" t="s">
        <v>69</v>
      </c>
      <c r="D5" s="45">
        <f>4690+10</f>
        <v>4700</v>
      </c>
      <c r="E5" s="57" t="s">
        <v>40</v>
      </c>
      <c r="F5" s="84" t="s">
        <v>29</v>
      </c>
      <c r="G5" s="85"/>
      <c r="H5" s="34">
        <v>43223</v>
      </c>
      <c r="I5" s="57">
        <v>4690</v>
      </c>
      <c r="J5" s="59">
        <f t="shared" si="0"/>
        <v>10</v>
      </c>
      <c r="L5" s="71"/>
    </row>
    <row r="6" spans="1:14" s="56" customFormat="1" ht="25.5" customHeight="1" x14ac:dyDescent="0.15">
      <c r="A6" s="57">
        <v>1263167</v>
      </c>
      <c r="B6" s="58" t="s">
        <v>67</v>
      </c>
      <c r="C6" s="58" t="s">
        <v>70</v>
      </c>
      <c r="D6" s="45">
        <f>3776+10</f>
        <v>3786</v>
      </c>
      <c r="E6" s="57" t="s">
        <v>40</v>
      </c>
      <c r="F6" s="84" t="s">
        <v>29</v>
      </c>
      <c r="G6" s="85"/>
      <c r="H6" s="34">
        <v>43223</v>
      </c>
      <c r="I6" s="57">
        <v>3776</v>
      </c>
      <c r="J6" s="59">
        <f t="shared" si="0"/>
        <v>10</v>
      </c>
      <c r="K6" s="63"/>
    </row>
    <row r="7" spans="1:14" s="56" customFormat="1" ht="25.5" customHeight="1" x14ac:dyDescent="0.15">
      <c r="A7" s="57">
        <v>1263166</v>
      </c>
      <c r="B7" s="58" t="s">
        <v>68</v>
      </c>
      <c r="C7" s="58" t="s">
        <v>71</v>
      </c>
      <c r="D7" s="45">
        <f>3976+10</f>
        <v>3986</v>
      </c>
      <c r="E7" s="57" t="s">
        <v>40</v>
      </c>
      <c r="F7" s="84" t="s">
        <v>29</v>
      </c>
      <c r="G7" s="85"/>
      <c r="H7" s="34">
        <v>43223</v>
      </c>
      <c r="I7" s="57">
        <v>3976</v>
      </c>
      <c r="J7" s="59">
        <f t="shared" si="0"/>
        <v>10</v>
      </c>
    </row>
    <row r="8" spans="1:14" s="56" customFormat="1" ht="25.5" customHeight="1" x14ac:dyDescent="0.15">
      <c r="A8" s="57">
        <v>1264847</v>
      </c>
      <c r="B8" s="58" t="s">
        <v>72</v>
      </c>
      <c r="C8" s="58" t="s">
        <v>75</v>
      </c>
      <c r="D8" s="45">
        <f>4420+10</f>
        <v>4430</v>
      </c>
      <c r="E8" s="57" t="s">
        <v>40</v>
      </c>
      <c r="F8" s="84" t="s">
        <v>29</v>
      </c>
      <c r="G8" s="85"/>
      <c r="H8" s="34">
        <v>43227</v>
      </c>
      <c r="I8" s="57">
        <v>4420</v>
      </c>
      <c r="J8" s="59">
        <f t="shared" si="0"/>
        <v>10</v>
      </c>
      <c r="K8" s="82" t="s">
        <v>90</v>
      </c>
      <c r="N8" s="69"/>
    </row>
    <row r="9" spans="1:14" s="75" customFormat="1" ht="25.5" customHeight="1" x14ac:dyDescent="0.15">
      <c r="A9" s="72">
        <v>1264846</v>
      </c>
      <c r="B9" s="73" t="s">
        <v>73</v>
      </c>
      <c r="C9" s="73" t="s">
        <v>76</v>
      </c>
      <c r="D9" s="74">
        <f>8940+20</f>
        <v>8960</v>
      </c>
      <c r="E9" s="57" t="s">
        <v>40</v>
      </c>
      <c r="F9" s="84" t="s">
        <v>29</v>
      </c>
      <c r="G9" s="85"/>
      <c r="H9" s="34">
        <v>43227</v>
      </c>
      <c r="I9" s="72">
        <v>8940</v>
      </c>
      <c r="J9" s="59">
        <f t="shared" si="0"/>
        <v>20</v>
      </c>
      <c r="K9" s="83"/>
    </row>
    <row r="10" spans="1:14" s="75" customFormat="1" ht="25.5" customHeight="1" x14ac:dyDescent="0.15">
      <c r="A10" s="72">
        <v>1265017</v>
      </c>
      <c r="B10" s="73" t="s">
        <v>74</v>
      </c>
      <c r="C10" s="73" t="s">
        <v>77</v>
      </c>
      <c r="D10" s="74">
        <f>13660+20</f>
        <v>13680</v>
      </c>
      <c r="E10" s="57" t="s">
        <v>40</v>
      </c>
      <c r="F10" s="84" t="s">
        <v>29</v>
      </c>
      <c r="G10" s="85"/>
      <c r="H10" s="34">
        <v>43227</v>
      </c>
      <c r="I10" s="72">
        <v>13660</v>
      </c>
      <c r="J10" s="59">
        <f t="shared" si="0"/>
        <v>20</v>
      </c>
      <c r="K10" s="75" t="s">
        <v>91</v>
      </c>
      <c r="M10" s="76"/>
    </row>
    <row r="11" spans="1:14" s="75" customFormat="1" ht="25.5" customHeight="1" x14ac:dyDescent="0.15">
      <c r="A11" s="72">
        <v>1265176</v>
      </c>
      <c r="B11" s="73" t="s">
        <v>92</v>
      </c>
      <c r="C11" s="73" t="s">
        <v>101</v>
      </c>
      <c r="D11" s="74">
        <f>9340+20</f>
        <v>9360</v>
      </c>
      <c r="E11" s="57" t="s">
        <v>40</v>
      </c>
      <c r="F11" s="84" t="s">
        <v>29</v>
      </c>
      <c r="G11" s="85"/>
      <c r="H11" s="34">
        <v>43227</v>
      </c>
      <c r="I11" s="72">
        <v>9340</v>
      </c>
      <c r="J11" s="59">
        <f t="shared" si="0"/>
        <v>20</v>
      </c>
      <c r="K11" s="86" t="s">
        <v>86</v>
      </c>
      <c r="L11" s="75" t="s">
        <v>100</v>
      </c>
      <c r="M11" s="76"/>
    </row>
    <row r="12" spans="1:14" s="75" customFormat="1" ht="25.5" customHeight="1" x14ac:dyDescent="0.15">
      <c r="A12" s="72">
        <v>1265175</v>
      </c>
      <c r="B12" s="73" t="s">
        <v>93</v>
      </c>
      <c r="C12" s="73" t="s">
        <v>102</v>
      </c>
      <c r="D12" s="74">
        <f>4420+10</f>
        <v>4430</v>
      </c>
      <c r="E12" s="57" t="s">
        <v>40</v>
      </c>
      <c r="F12" s="84" t="s">
        <v>29</v>
      </c>
      <c r="G12" s="85"/>
      <c r="H12" s="34">
        <v>43227</v>
      </c>
      <c r="I12" s="72">
        <v>4420</v>
      </c>
      <c r="J12" s="59">
        <f t="shared" si="0"/>
        <v>10</v>
      </c>
      <c r="K12" s="86"/>
      <c r="L12" s="75" t="s">
        <v>100</v>
      </c>
      <c r="M12" s="76"/>
    </row>
    <row r="13" spans="1:14" s="75" customFormat="1" ht="25.5" customHeight="1" x14ac:dyDescent="0.15">
      <c r="A13" s="72">
        <v>1265216</v>
      </c>
      <c r="B13" s="73" t="s">
        <v>78</v>
      </c>
      <c r="C13" s="73" t="s">
        <v>81</v>
      </c>
      <c r="D13" s="74">
        <f>4420+10</f>
        <v>4430</v>
      </c>
      <c r="E13" s="57" t="s">
        <v>40</v>
      </c>
      <c r="F13" s="84" t="s">
        <v>29</v>
      </c>
      <c r="G13" s="85"/>
      <c r="H13" s="34">
        <v>43227</v>
      </c>
      <c r="I13" s="72">
        <v>4420</v>
      </c>
      <c r="J13" s="59">
        <f t="shared" si="0"/>
        <v>10</v>
      </c>
      <c r="K13" s="75" t="s">
        <v>85</v>
      </c>
      <c r="L13" s="75" t="s">
        <v>94</v>
      </c>
    </row>
    <row r="14" spans="1:14" s="75" customFormat="1" ht="25.5" customHeight="1" x14ac:dyDescent="0.15">
      <c r="A14" s="58">
        <v>1265286</v>
      </c>
      <c r="B14" s="58" t="s">
        <v>79</v>
      </c>
      <c r="C14" s="58" t="s">
        <v>82</v>
      </c>
      <c r="D14" s="45">
        <f>4420+10</f>
        <v>4430</v>
      </c>
      <c r="E14" s="57" t="s">
        <v>40</v>
      </c>
      <c r="F14" s="84" t="s">
        <v>29</v>
      </c>
      <c r="G14" s="85"/>
      <c r="H14" s="34">
        <v>43227</v>
      </c>
      <c r="I14" s="57">
        <v>4420</v>
      </c>
      <c r="J14" s="59">
        <f t="shared" si="0"/>
        <v>10</v>
      </c>
      <c r="L14" s="75" t="s">
        <v>95</v>
      </c>
    </row>
    <row r="15" spans="1:14" s="56" customFormat="1" ht="25.5" customHeight="1" x14ac:dyDescent="0.15">
      <c r="A15" s="57">
        <v>1265287</v>
      </c>
      <c r="B15" s="58" t="s">
        <v>80</v>
      </c>
      <c r="C15" s="58" t="s">
        <v>83</v>
      </c>
      <c r="D15" s="45">
        <f>9240+20</f>
        <v>9260</v>
      </c>
      <c r="E15" s="57" t="s">
        <v>40</v>
      </c>
      <c r="F15" s="84" t="s">
        <v>29</v>
      </c>
      <c r="G15" s="85"/>
      <c r="H15" s="34">
        <v>43227</v>
      </c>
      <c r="I15" s="57">
        <v>9240</v>
      </c>
      <c r="J15" s="59">
        <f t="shared" si="0"/>
        <v>20</v>
      </c>
      <c r="K15" s="63" t="s">
        <v>84</v>
      </c>
      <c r="L15" s="63" t="s">
        <v>96</v>
      </c>
    </row>
    <row r="16" spans="1:14" s="42" customFormat="1" ht="25.5" customHeight="1" x14ac:dyDescent="0.15">
      <c r="A16" s="57">
        <v>1265321</v>
      </c>
      <c r="B16" s="58" t="s">
        <v>87</v>
      </c>
      <c r="C16" s="58" t="s">
        <v>103</v>
      </c>
      <c r="D16" s="45">
        <f>10+4420</f>
        <v>4430</v>
      </c>
      <c r="E16" s="57" t="s">
        <v>40</v>
      </c>
      <c r="F16" s="84" t="s">
        <v>29</v>
      </c>
      <c r="G16" s="85"/>
      <c r="H16" s="34">
        <v>43227</v>
      </c>
      <c r="I16" s="57">
        <v>4420</v>
      </c>
      <c r="J16" s="59">
        <f t="shared" si="0"/>
        <v>10</v>
      </c>
      <c r="K16" s="63" t="s">
        <v>84</v>
      </c>
      <c r="L16" s="63" t="s">
        <v>97</v>
      </c>
    </row>
    <row r="17" spans="1:12" s="56" customFormat="1" ht="25.5" customHeight="1" x14ac:dyDescent="0.15">
      <c r="A17" s="57">
        <v>1265366</v>
      </c>
      <c r="B17" s="58" t="s">
        <v>88</v>
      </c>
      <c r="C17" s="58" t="s">
        <v>104</v>
      </c>
      <c r="D17" s="45">
        <f>10+4420</f>
        <v>4430</v>
      </c>
      <c r="E17" s="57" t="s">
        <v>40</v>
      </c>
      <c r="F17" s="84" t="s">
        <v>29</v>
      </c>
      <c r="G17" s="85"/>
      <c r="H17" s="34">
        <v>43227</v>
      </c>
      <c r="I17" s="57">
        <v>4420</v>
      </c>
      <c r="J17" s="59">
        <f t="shared" si="0"/>
        <v>10</v>
      </c>
      <c r="K17" s="63" t="s">
        <v>84</v>
      </c>
      <c r="L17" s="63" t="s">
        <v>99</v>
      </c>
    </row>
    <row r="18" spans="1:12" s="56" customFormat="1" ht="25.5" customHeight="1" x14ac:dyDescent="0.15">
      <c r="A18" s="57">
        <v>1265416</v>
      </c>
      <c r="B18" s="58" t="s">
        <v>89</v>
      </c>
      <c r="C18" s="58" t="s">
        <v>105</v>
      </c>
      <c r="D18" s="45">
        <f>10+4420</f>
        <v>4430</v>
      </c>
      <c r="E18" s="57" t="s">
        <v>40</v>
      </c>
      <c r="F18" s="84" t="s">
        <v>29</v>
      </c>
      <c r="G18" s="85"/>
      <c r="H18" s="34">
        <v>43227</v>
      </c>
      <c r="I18" s="57">
        <v>4420</v>
      </c>
      <c r="J18" s="59">
        <f t="shared" si="0"/>
        <v>10</v>
      </c>
      <c r="K18" s="63" t="s">
        <v>84</v>
      </c>
      <c r="L18" s="63" t="s">
        <v>98</v>
      </c>
    </row>
    <row r="19" spans="1:12" s="56" customFormat="1" ht="25.5" customHeight="1" x14ac:dyDescent="0.15">
      <c r="A19" s="57"/>
      <c r="B19" s="58"/>
      <c r="C19" s="58"/>
      <c r="D19" s="45"/>
      <c r="E19" s="57"/>
      <c r="F19" s="84"/>
      <c r="G19" s="85"/>
      <c r="H19" s="34"/>
      <c r="I19" s="57"/>
      <c r="J19" s="59"/>
    </row>
    <row r="20" spans="1:12" s="48" customFormat="1" ht="25.5" customHeight="1" x14ac:dyDescent="0.15">
      <c r="A20" s="57"/>
      <c r="B20" s="58"/>
      <c r="C20" s="58"/>
      <c r="D20" s="45"/>
      <c r="E20" s="57"/>
      <c r="F20" s="84"/>
      <c r="G20" s="85"/>
      <c r="H20" s="34"/>
      <c r="I20" s="57"/>
      <c r="J20" s="59"/>
      <c r="L20" s="56"/>
    </row>
    <row r="21" spans="1:12" s="48" customFormat="1" ht="25.5" customHeight="1" x14ac:dyDescent="0.15">
      <c r="A21" s="77"/>
      <c r="B21" s="78"/>
      <c r="C21" s="78"/>
      <c r="D21" s="79"/>
      <c r="E21" s="77"/>
      <c r="F21" s="90"/>
      <c r="G21" s="91"/>
      <c r="H21" s="80"/>
      <c r="I21" s="77"/>
      <c r="J21" s="81"/>
      <c r="L21" s="56"/>
    </row>
    <row r="22" spans="1:12" s="48" customFormat="1" ht="25.5" customHeight="1" x14ac:dyDescent="0.15">
      <c r="A22" s="57"/>
      <c r="B22" s="58"/>
      <c r="C22" s="58"/>
      <c r="D22" s="45"/>
      <c r="E22" s="57"/>
      <c r="F22" s="84"/>
      <c r="G22" s="85"/>
      <c r="H22" s="34"/>
      <c r="I22" s="57"/>
      <c r="J22" s="59"/>
      <c r="L22" s="56"/>
    </row>
    <row r="23" spans="1:12" s="48" customFormat="1" ht="25.5" customHeight="1" x14ac:dyDescent="0.15">
      <c r="A23" s="57"/>
      <c r="B23" s="58"/>
      <c r="C23" s="58"/>
      <c r="D23" s="45"/>
      <c r="E23" s="57"/>
      <c r="F23" s="84"/>
      <c r="G23" s="85"/>
      <c r="H23" s="34"/>
      <c r="I23" s="57"/>
      <c r="J23" s="59"/>
      <c r="L23" s="56"/>
    </row>
    <row r="24" spans="1:12" s="48" customFormat="1" ht="25.5" hidden="1" customHeight="1" x14ac:dyDescent="0.15">
      <c r="A24" s="57"/>
      <c r="B24" s="60"/>
      <c r="C24" s="58"/>
      <c r="D24" s="45"/>
      <c r="E24" s="57"/>
      <c r="F24" s="84"/>
      <c r="G24" s="85"/>
      <c r="H24" s="34"/>
      <c r="I24" s="57"/>
      <c r="J24" s="59"/>
    </row>
    <row r="25" spans="1:12" s="48" customFormat="1" ht="25.5" hidden="1" customHeight="1" x14ac:dyDescent="0.15">
      <c r="A25" s="57"/>
      <c r="B25" s="60"/>
      <c r="C25" s="58"/>
      <c r="D25" s="45"/>
      <c r="E25" s="57"/>
      <c r="F25" s="84"/>
      <c r="G25" s="85"/>
      <c r="H25" s="34"/>
      <c r="I25" s="57"/>
      <c r="J25" s="59"/>
    </row>
    <row r="26" spans="1:12" s="48" customFormat="1" ht="25.5" hidden="1" customHeight="1" x14ac:dyDescent="0.15">
      <c r="A26" s="57"/>
      <c r="B26" s="60"/>
      <c r="C26" s="58"/>
      <c r="D26" s="45"/>
      <c r="E26" s="57"/>
      <c r="F26" s="84"/>
      <c r="G26" s="85"/>
      <c r="H26" s="34"/>
      <c r="I26" s="57"/>
      <c r="J26" s="59"/>
    </row>
    <row r="27" spans="1:12" s="48" customFormat="1" ht="25.5" hidden="1" customHeight="1" x14ac:dyDescent="0.15">
      <c r="A27" s="57"/>
      <c r="B27" s="60"/>
      <c r="C27" s="58"/>
      <c r="D27" s="45"/>
      <c r="E27" s="57"/>
      <c r="F27" s="84"/>
      <c r="G27" s="85"/>
      <c r="H27" s="34"/>
      <c r="I27" s="57"/>
      <c r="J27" s="59"/>
    </row>
    <row r="28" spans="1:12" s="49" customFormat="1" ht="25.5" customHeight="1" x14ac:dyDescent="0.15">
      <c r="A28" s="57"/>
      <c r="B28" s="58"/>
      <c r="C28" s="58"/>
      <c r="D28" s="45"/>
      <c r="E28" s="57"/>
      <c r="F28" s="84"/>
      <c r="G28" s="85"/>
      <c r="H28" s="34"/>
      <c r="I28" s="57"/>
      <c r="J28" s="59"/>
    </row>
    <row r="29" spans="1:12" s="49" customFormat="1" ht="25.5" customHeight="1" x14ac:dyDescent="0.15">
      <c r="A29" s="57"/>
      <c r="B29" s="58"/>
      <c r="C29" s="58"/>
      <c r="D29" s="45"/>
      <c r="E29" s="57"/>
      <c r="F29" s="84"/>
      <c r="G29" s="85"/>
      <c r="H29" s="34"/>
      <c r="I29" s="57"/>
      <c r="J29" s="59"/>
    </row>
    <row r="30" spans="1:12" s="49" customFormat="1" ht="25.5" customHeight="1" x14ac:dyDescent="0.15">
      <c r="A30" s="57"/>
      <c r="B30" s="58"/>
      <c r="C30" s="58"/>
      <c r="D30" s="45"/>
      <c r="E30" s="57"/>
      <c r="F30" s="84"/>
      <c r="G30" s="85"/>
      <c r="H30" s="34"/>
      <c r="I30" s="57"/>
      <c r="J30" s="59"/>
    </row>
    <row r="31" spans="1:12" s="50" customFormat="1" ht="25.5" customHeight="1" x14ac:dyDescent="0.15">
      <c r="A31" s="57"/>
      <c r="B31" s="58"/>
      <c r="C31" s="58"/>
      <c r="D31" s="45"/>
      <c r="E31" s="57"/>
      <c r="F31" s="84"/>
      <c r="G31" s="85"/>
      <c r="H31" s="61"/>
      <c r="I31" s="57"/>
      <c r="J31" s="59"/>
    </row>
    <row r="32" spans="1:12" s="50" customFormat="1" ht="25.5" customHeight="1" x14ac:dyDescent="0.15">
      <c r="A32" s="57"/>
      <c r="B32" s="58"/>
      <c r="C32" s="58"/>
      <c r="D32" s="45"/>
      <c r="E32" s="57"/>
      <c r="F32" s="84"/>
      <c r="G32" s="85"/>
      <c r="H32" s="34"/>
      <c r="I32" s="57"/>
      <c r="J32" s="59"/>
    </row>
    <row r="33" spans="1:10" s="50" customFormat="1" ht="25.5" customHeight="1" x14ac:dyDescent="0.15">
      <c r="A33" s="57"/>
      <c r="B33" s="58"/>
      <c r="C33" s="58"/>
      <c r="D33" s="45"/>
      <c r="E33" s="57"/>
      <c r="F33" s="84"/>
      <c r="G33" s="85"/>
      <c r="H33" s="34"/>
      <c r="I33" s="57"/>
      <c r="J33" s="59"/>
    </row>
    <row r="34" spans="1:10" s="50" customFormat="1" ht="25.5" customHeight="1" x14ac:dyDescent="0.15">
      <c r="A34" s="57"/>
      <c r="B34" s="58"/>
      <c r="C34" s="58"/>
      <c r="D34" s="45"/>
      <c r="E34" s="57"/>
      <c r="F34" s="84"/>
      <c r="G34" s="85"/>
      <c r="H34" s="34"/>
      <c r="I34" s="57"/>
      <c r="J34" s="59"/>
    </row>
    <row r="35" spans="1:10" s="50" customFormat="1" ht="25.5" customHeight="1" x14ac:dyDescent="0.15">
      <c r="A35" s="57"/>
      <c r="B35" s="58"/>
      <c r="C35" s="58"/>
      <c r="D35" s="45"/>
      <c r="E35" s="57"/>
      <c r="F35" s="84"/>
      <c r="G35" s="85"/>
      <c r="H35" s="34"/>
      <c r="I35" s="57"/>
      <c r="J35" s="59"/>
    </row>
    <row r="36" spans="1:10" s="50" customFormat="1" ht="25.5" customHeight="1" x14ac:dyDescent="0.15">
      <c r="A36" s="57"/>
      <c r="B36" s="58"/>
      <c r="C36" s="58"/>
      <c r="D36" s="45"/>
      <c r="E36" s="57"/>
      <c r="F36" s="84"/>
      <c r="G36" s="85"/>
      <c r="H36" s="34"/>
      <c r="I36" s="57"/>
      <c r="J36" s="59"/>
    </row>
    <row r="37" spans="1:10" s="50" customFormat="1" ht="25.5" customHeight="1" x14ac:dyDescent="0.15">
      <c r="A37" s="57"/>
      <c r="B37" s="58"/>
      <c r="C37" s="58"/>
      <c r="D37" s="45"/>
      <c r="E37" s="57"/>
      <c r="F37" s="84"/>
      <c r="G37" s="85"/>
      <c r="H37" s="34"/>
      <c r="I37" s="57"/>
      <c r="J37" s="59"/>
    </row>
    <row r="38" spans="1:10" s="50" customFormat="1" ht="25.5" customHeight="1" x14ac:dyDescent="0.15">
      <c r="A38" s="57"/>
      <c r="B38" s="58"/>
      <c r="C38" s="58"/>
      <c r="D38" s="45"/>
      <c r="E38" s="57"/>
      <c r="F38" s="84"/>
      <c r="G38" s="85"/>
      <c r="H38" s="34"/>
      <c r="I38" s="57"/>
      <c r="J38" s="59"/>
    </row>
    <row r="39" spans="1:10" s="50" customFormat="1" ht="25.5" customHeight="1" x14ac:dyDescent="0.15">
      <c r="A39" s="57"/>
      <c r="B39" s="58"/>
      <c r="C39" s="58"/>
      <c r="D39" s="45"/>
      <c r="E39" s="57"/>
      <c r="F39" s="84"/>
      <c r="G39" s="85"/>
      <c r="H39" s="34"/>
      <c r="I39" s="57"/>
      <c r="J39" s="59">
        <f t="shared" ref="J39:J52" si="1">D39-I39</f>
        <v>0</v>
      </c>
    </row>
    <row r="40" spans="1:10" s="51" customFormat="1" ht="25.5" customHeight="1" x14ac:dyDescent="0.15">
      <c r="A40" s="57"/>
      <c r="B40" s="58"/>
      <c r="C40" s="58"/>
      <c r="D40" s="45"/>
      <c r="E40" s="57"/>
      <c r="F40" s="84"/>
      <c r="G40" s="85"/>
      <c r="H40" s="34"/>
      <c r="I40" s="57"/>
      <c r="J40" s="59">
        <f t="shared" si="1"/>
        <v>0</v>
      </c>
    </row>
    <row r="41" spans="1:10" s="51" customFormat="1" ht="25.5" customHeight="1" x14ac:dyDescent="0.15">
      <c r="A41" s="57"/>
      <c r="B41" s="58"/>
      <c r="C41" s="58"/>
      <c r="D41" s="45"/>
      <c r="E41" s="57"/>
      <c r="F41" s="84"/>
      <c r="G41" s="85"/>
      <c r="H41" s="34"/>
      <c r="I41" s="57"/>
      <c r="J41" s="59">
        <f t="shared" si="1"/>
        <v>0</v>
      </c>
    </row>
    <row r="42" spans="1:10" s="51" customFormat="1" ht="25.5" customHeight="1" x14ac:dyDescent="0.15">
      <c r="A42" s="57"/>
      <c r="B42" s="58"/>
      <c r="C42" s="58"/>
      <c r="D42" s="45"/>
      <c r="E42" s="57"/>
      <c r="F42" s="84"/>
      <c r="G42" s="85"/>
      <c r="H42" s="34"/>
      <c r="I42" s="57"/>
      <c r="J42" s="59">
        <f t="shared" si="1"/>
        <v>0</v>
      </c>
    </row>
    <row r="43" spans="1:10" s="51" customFormat="1" ht="25.5" customHeight="1" x14ac:dyDescent="0.15">
      <c r="A43" s="57"/>
      <c r="B43" s="58"/>
      <c r="C43" s="58"/>
      <c r="D43" s="45"/>
      <c r="E43" s="57"/>
      <c r="F43" s="84"/>
      <c r="G43" s="85"/>
      <c r="H43" s="34"/>
      <c r="I43" s="57"/>
      <c r="J43" s="59">
        <f t="shared" si="1"/>
        <v>0</v>
      </c>
    </row>
    <row r="44" spans="1:10" s="39" customFormat="1" ht="20.100000000000001" customHeight="1" x14ac:dyDescent="0.15">
      <c r="A44" s="57"/>
      <c r="B44" s="62"/>
      <c r="C44" s="62"/>
      <c r="D44" s="45"/>
      <c r="E44" s="57"/>
      <c r="F44" s="84"/>
      <c r="G44" s="85"/>
      <c r="H44" s="34"/>
      <c r="I44" s="57"/>
      <c r="J44" s="59">
        <f t="shared" si="1"/>
        <v>0</v>
      </c>
    </row>
    <row r="45" spans="1:10" s="51" customFormat="1" ht="25.5" customHeight="1" x14ac:dyDescent="0.15">
      <c r="A45" s="57"/>
      <c r="B45" s="62"/>
      <c r="C45" s="62"/>
      <c r="D45" s="45"/>
      <c r="E45" s="57"/>
      <c r="F45" s="84"/>
      <c r="G45" s="85"/>
      <c r="H45" s="34"/>
      <c r="I45" s="57"/>
      <c r="J45" s="59">
        <f t="shared" si="1"/>
        <v>0</v>
      </c>
    </row>
    <row r="46" spans="1:10" s="51" customFormat="1" ht="25.5" customHeight="1" x14ac:dyDescent="0.15">
      <c r="A46" s="57"/>
      <c r="B46" s="62"/>
      <c r="C46" s="62"/>
      <c r="D46" s="45"/>
      <c r="E46" s="57"/>
      <c r="F46" s="84"/>
      <c r="G46" s="85"/>
      <c r="H46" s="34"/>
      <c r="I46" s="57"/>
      <c r="J46" s="59">
        <f t="shared" si="1"/>
        <v>0</v>
      </c>
    </row>
    <row r="47" spans="1:10" s="51" customFormat="1" ht="25.5" customHeight="1" x14ac:dyDescent="0.15">
      <c r="A47" s="57"/>
      <c r="B47" s="62"/>
      <c r="C47" s="62"/>
      <c r="D47" s="45"/>
      <c r="E47" s="57"/>
      <c r="F47" s="84"/>
      <c r="G47" s="85"/>
      <c r="H47" s="34"/>
      <c r="I47" s="57"/>
      <c r="J47" s="59">
        <f t="shared" si="1"/>
        <v>0</v>
      </c>
    </row>
    <row r="48" spans="1:10" s="51" customFormat="1" ht="25.5" customHeight="1" x14ac:dyDescent="0.15">
      <c r="A48" s="57"/>
      <c r="B48" s="62"/>
      <c r="C48" s="62"/>
      <c r="D48" s="45"/>
      <c r="E48" s="57"/>
      <c r="F48" s="84"/>
      <c r="G48" s="85"/>
      <c r="H48" s="34"/>
      <c r="I48" s="57"/>
      <c r="J48" s="59">
        <f t="shared" si="1"/>
        <v>0</v>
      </c>
    </row>
    <row r="49" spans="1:10" s="39" customFormat="1" ht="20.100000000000001" customHeight="1" x14ac:dyDescent="0.15">
      <c r="A49" s="57"/>
      <c r="B49" s="62"/>
      <c r="C49" s="62"/>
      <c r="D49" s="45"/>
      <c r="E49" s="57"/>
      <c r="F49" s="84"/>
      <c r="G49" s="85"/>
      <c r="H49" s="34"/>
      <c r="I49" s="57"/>
      <c r="J49" s="59">
        <f t="shared" si="1"/>
        <v>0</v>
      </c>
    </row>
    <row r="50" spans="1:10" s="51" customFormat="1" ht="25.5" customHeight="1" x14ac:dyDescent="0.15">
      <c r="A50" s="57"/>
      <c r="B50" s="62"/>
      <c r="C50" s="62"/>
      <c r="D50" s="45"/>
      <c r="E50" s="57"/>
      <c r="F50" s="84"/>
      <c r="G50" s="85"/>
      <c r="H50" s="34"/>
      <c r="I50" s="57"/>
      <c r="J50" s="59">
        <f t="shared" si="1"/>
        <v>0</v>
      </c>
    </row>
    <row r="51" spans="1:10" s="51" customFormat="1" ht="25.5" customHeight="1" x14ac:dyDescent="0.15">
      <c r="A51" s="57"/>
      <c r="B51" s="62"/>
      <c r="C51" s="62"/>
      <c r="D51" s="45"/>
      <c r="E51" s="57"/>
      <c r="F51" s="84"/>
      <c r="G51" s="85"/>
      <c r="H51" s="34"/>
      <c r="I51" s="57"/>
      <c r="J51" s="59">
        <f t="shared" si="1"/>
        <v>0</v>
      </c>
    </row>
    <row r="52" spans="1:10" s="51" customFormat="1" ht="25.5" customHeight="1" x14ac:dyDescent="0.15">
      <c r="A52" s="57"/>
      <c r="B52" s="62"/>
      <c r="C52" s="62"/>
      <c r="D52" s="45"/>
      <c r="E52" s="57"/>
      <c r="F52" s="84"/>
      <c r="G52" s="85"/>
      <c r="H52" s="34"/>
      <c r="I52" s="57"/>
      <c r="J52" s="59">
        <f t="shared" si="1"/>
        <v>0</v>
      </c>
    </row>
    <row r="53" spans="1:10" s="35" customFormat="1" ht="20.100000000000001" customHeight="1" x14ac:dyDescent="0.15">
      <c r="A53" s="12"/>
      <c r="B53" s="17"/>
      <c r="C53" s="19" t="s">
        <v>25</v>
      </c>
      <c r="D53" s="18">
        <f>SUM(J4:J52)</f>
        <v>210</v>
      </c>
      <c r="E53" s="18"/>
      <c r="F53" s="36"/>
      <c r="G53" s="37"/>
      <c r="H53" s="34"/>
      <c r="I53" s="12"/>
      <c r="J53" s="43"/>
    </row>
    <row r="54" spans="1:10" s="35" customFormat="1" ht="20.100000000000001" customHeight="1" x14ac:dyDescent="0.15">
      <c r="A54" s="12"/>
      <c r="B54" s="17"/>
      <c r="C54" s="19" t="s">
        <v>26</v>
      </c>
      <c r="D54" s="18">
        <v>250000</v>
      </c>
      <c r="E54" s="18"/>
      <c r="F54" s="36"/>
      <c r="G54" s="37"/>
      <c r="H54" s="34"/>
      <c r="I54" s="12"/>
      <c r="J54" s="43"/>
    </row>
    <row r="55" spans="1:10" s="35" customFormat="1" ht="20.100000000000001" customHeight="1" x14ac:dyDescent="0.15">
      <c r="A55" s="12"/>
      <c r="B55" s="17"/>
      <c r="C55" s="19" t="s">
        <v>27</v>
      </c>
      <c r="D55" s="18">
        <f>D54-SUM(D4:D52)</f>
        <v>160538</v>
      </c>
      <c r="E55" s="18"/>
      <c r="F55" s="36"/>
      <c r="G55" s="37"/>
      <c r="H55" s="34"/>
      <c r="I55" s="12"/>
      <c r="J55" s="43"/>
    </row>
    <row r="56" spans="1:10" s="14" customFormat="1" ht="20.100000000000001" customHeight="1" x14ac:dyDescent="0.15">
      <c r="A56" s="12"/>
      <c r="B56" s="17"/>
      <c r="C56" s="19" t="s">
        <v>15</v>
      </c>
      <c r="D56" s="18"/>
      <c r="E56" s="18"/>
      <c r="F56" s="15"/>
      <c r="G56" s="16"/>
      <c r="H56" s="21"/>
      <c r="I56" s="21"/>
      <c r="J56" s="43"/>
    </row>
    <row r="57" spans="1:10" ht="20.100000000000001" customHeight="1" x14ac:dyDescent="0.15">
      <c r="A57" s="8" t="s">
        <v>5</v>
      </c>
      <c r="B57" s="9" t="s">
        <v>10</v>
      </c>
      <c r="C57" s="87" t="s">
        <v>11</v>
      </c>
      <c r="D57" s="88"/>
      <c r="E57" s="10" t="s">
        <v>12</v>
      </c>
      <c r="F57" s="89" t="s">
        <v>13</v>
      </c>
      <c r="G57" s="89"/>
      <c r="I57" s="38"/>
      <c r="J57" s="43"/>
    </row>
    <row r="58" spans="1:10" x14ac:dyDescent="0.15">
      <c r="A58" s="11"/>
      <c r="J58" s="43"/>
    </row>
  </sheetData>
  <autoFilter ref="A1:J58"/>
  <mergeCells count="54">
    <mergeCell ref="F35:G35"/>
    <mergeCell ref="F34:G34"/>
    <mergeCell ref="F51:G51"/>
    <mergeCell ref="F50:G50"/>
    <mergeCell ref="F49:G49"/>
    <mergeCell ref="F48:G48"/>
    <mergeCell ref="F47:G47"/>
    <mergeCell ref="F2:G2"/>
    <mergeCell ref="F4:G4"/>
    <mergeCell ref="F18:G18"/>
    <mergeCell ref="F17:G17"/>
    <mergeCell ref="F16:G16"/>
    <mergeCell ref="F15:G15"/>
    <mergeCell ref="F13:G13"/>
    <mergeCell ref="F5:G5"/>
    <mergeCell ref="F6:G6"/>
    <mergeCell ref="F7:G7"/>
    <mergeCell ref="F8:G8"/>
    <mergeCell ref="F14:G14"/>
    <mergeCell ref="F37:G37"/>
    <mergeCell ref="F25:G25"/>
    <mergeCell ref="F24:G24"/>
    <mergeCell ref="F23:G23"/>
    <mergeCell ref="F9:G9"/>
    <mergeCell ref="F22:G22"/>
    <mergeCell ref="F21:G21"/>
    <mergeCell ref="F20:G20"/>
    <mergeCell ref="F19:G19"/>
    <mergeCell ref="F10:G10"/>
    <mergeCell ref="F30:G30"/>
    <mergeCell ref="F29:G29"/>
    <mergeCell ref="F28:G28"/>
    <mergeCell ref="F27:G27"/>
    <mergeCell ref="F26:G26"/>
    <mergeCell ref="F36:G36"/>
    <mergeCell ref="C57:D57"/>
    <mergeCell ref="F57:G57"/>
    <mergeCell ref="F52:G52"/>
    <mergeCell ref="F38:G38"/>
    <mergeCell ref="F46:G46"/>
    <mergeCell ref="F45:G45"/>
    <mergeCell ref="F44:G44"/>
    <mergeCell ref="F39:G39"/>
    <mergeCell ref="F42:G42"/>
    <mergeCell ref="F43:G43"/>
    <mergeCell ref="F41:G41"/>
    <mergeCell ref="F40:G40"/>
    <mergeCell ref="K8:K9"/>
    <mergeCell ref="F11:G11"/>
    <mergeCell ref="F12:G12"/>
    <mergeCell ref="K11:K12"/>
    <mergeCell ref="F33:G33"/>
    <mergeCell ref="F32:G32"/>
    <mergeCell ref="F31:G31"/>
  </mergeCells>
  <phoneticPr fontId="6" type="noConversion"/>
  <pageMargins left="1" right="1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C2" workbookViewId="0">
      <selection activeCell="E3" sqref="E3"/>
    </sheetView>
  </sheetViews>
  <sheetFormatPr defaultRowHeight="13.5" x14ac:dyDescent="0.15"/>
  <cols>
    <col min="1" max="2" width="9" style="54"/>
  </cols>
  <sheetData>
    <row r="1" spans="1:31" x14ac:dyDescent="0.15">
      <c r="C1" s="70">
        <v>43003</v>
      </c>
      <c r="D1" s="70">
        <v>43004</v>
      </c>
      <c r="E1" s="70">
        <v>43005</v>
      </c>
      <c r="F1" s="70">
        <v>43006</v>
      </c>
      <c r="G1" s="70">
        <v>43007</v>
      </c>
      <c r="H1" s="70">
        <v>43008</v>
      </c>
      <c r="I1" s="70">
        <v>43009</v>
      </c>
      <c r="J1" s="70">
        <v>43010</v>
      </c>
      <c r="K1" s="70">
        <v>43011</v>
      </c>
      <c r="L1" s="70">
        <v>43012</v>
      </c>
      <c r="M1" s="70">
        <v>43013</v>
      </c>
      <c r="N1" s="70">
        <v>43014</v>
      </c>
      <c r="O1" s="70">
        <v>43015</v>
      </c>
      <c r="P1" s="70">
        <v>43016</v>
      </c>
      <c r="Q1" s="70">
        <v>43017</v>
      </c>
      <c r="R1" s="70">
        <v>43018</v>
      </c>
      <c r="S1" s="70">
        <v>43019</v>
      </c>
      <c r="T1" s="70">
        <v>43020</v>
      </c>
      <c r="U1" s="70">
        <v>43021</v>
      </c>
      <c r="V1" s="70">
        <v>43022</v>
      </c>
      <c r="W1" s="70">
        <v>43023</v>
      </c>
      <c r="X1" s="70">
        <v>43024</v>
      </c>
      <c r="Y1" s="70">
        <v>43025</v>
      </c>
      <c r="Z1" s="70">
        <v>43026</v>
      </c>
      <c r="AA1" s="70">
        <v>43027</v>
      </c>
      <c r="AB1" s="70">
        <v>43028</v>
      </c>
      <c r="AC1" s="70">
        <v>43029</v>
      </c>
      <c r="AD1" s="70">
        <v>43030</v>
      </c>
      <c r="AE1" s="70">
        <v>43031</v>
      </c>
    </row>
    <row r="2" spans="1:31" x14ac:dyDescent="0.15">
      <c r="A2" s="94" t="s">
        <v>59</v>
      </c>
      <c r="B2" s="20" t="s">
        <v>60</v>
      </c>
      <c r="C2">
        <v>122</v>
      </c>
      <c r="D2">
        <v>134</v>
      </c>
      <c r="E2">
        <v>290</v>
      </c>
      <c r="F2">
        <v>614</v>
      </c>
      <c r="G2">
        <v>713</v>
      </c>
      <c r="H2">
        <v>771</v>
      </c>
      <c r="I2">
        <v>1006</v>
      </c>
      <c r="J2">
        <v>801</v>
      </c>
      <c r="K2">
        <v>904</v>
      </c>
      <c r="L2">
        <v>889</v>
      </c>
      <c r="M2">
        <v>709</v>
      </c>
      <c r="N2">
        <v>609</v>
      </c>
      <c r="O2">
        <v>575</v>
      </c>
      <c r="P2">
        <v>743</v>
      </c>
      <c r="Q2">
        <v>470</v>
      </c>
      <c r="R2">
        <v>413</v>
      </c>
      <c r="S2">
        <v>534</v>
      </c>
      <c r="T2">
        <v>498</v>
      </c>
      <c r="U2">
        <v>398</v>
      </c>
      <c r="V2">
        <v>446</v>
      </c>
      <c r="W2">
        <v>483</v>
      </c>
      <c r="X2">
        <v>523</v>
      </c>
      <c r="Y2">
        <v>350</v>
      </c>
      <c r="Z2">
        <v>316</v>
      </c>
      <c r="AA2">
        <v>375</v>
      </c>
      <c r="AB2">
        <v>298</v>
      </c>
      <c r="AC2">
        <v>406</v>
      </c>
      <c r="AD2">
        <v>445</v>
      </c>
    </row>
    <row r="3" spans="1:31" x14ac:dyDescent="0.15">
      <c r="A3" s="94"/>
      <c r="B3" s="20" t="s">
        <v>61</v>
      </c>
      <c r="C3">
        <v>18</v>
      </c>
      <c r="D3">
        <v>44</v>
      </c>
      <c r="E3">
        <v>105</v>
      </c>
      <c r="F3">
        <v>149</v>
      </c>
      <c r="G3">
        <v>149</v>
      </c>
      <c r="H3">
        <v>188</v>
      </c>
      <c r="I3">
        <v>190</v>
      </c>
      <c r="J3">
        <v>218</v>
      </c>
      <c r="K3">
        <v>296</v>
      </c>
      <c r="L3">
        <v>377</v>
      </c>
      <c r="M3">
        <v>328</v>
      </c>
      <c r="N3">
        <v>465</v>
      </c>
      <c r="O3">
        <v>1577</v>
      </c>
      <c r="P3">
        <v>1051</v>
      </c>
      <c r="Q3">
        <v>649</v>
      </c>
      <c r="R3">
        <v>714</v>
      </c>
      <c r="S3">
        <v>810</v>
      </c>
      <c r="T3">
        <v>892</v>
      </c>
      <c r="U3">
        <v>545</v>
      </c>
      <c r="V3">
        <v>1038</v>
      </c>
      <c r="W3">
        <v>1392</v>
      </c>
      <c r="X3">
        <v>1441</v>
      </c>
      <c r="Y3">
        <v>1387</v>
      </c>
      <c r="Z3">
        <v>697</v>
      </c>
      <c r="AA3">
        <v>1016</v>
      </c>
      <c r="AB3">
        <v>1406</v>
      </c>
      <c r="AC3">
        <v>1761</v>
      </c>
      <c r="AD3">
        <v>2180</v>
      </c>
    </row>
    <row r="4" spans="1:31" x14ac:dyDescent="0.15">
      <c r="A4" s="20" t="s">
        <v>62</v>
      </c>
      <c r="C4">
        <v>0</v>
      </c>
      <c r="D4">
        <v>19</v>
      </c>
      <c r="E4">
        <v>22</v>
      </c>
      <c r="F4">
        <v>26</v>
      </c>
      <c r="G4">
        <v>42</v>
      </c>
      <c r="H4">
        <v>32</v>
      </c>
      <c r="I4">
        <v>29</v>
      </c>
      <c r="J4">
        <v>29</v>
      </c>
      <c r="K4">
        <v>37</v>
      </c>
      <c r="L4">
        <v>38</v>
      </c>
      <c r="M4">
        <v>37</v>
      </c>
      <c r="N4">
        <v>53</v>
      </c>
      <c r="O4">
        <v>58</v>
      </c>
      <c r="P4">
        <v>56</v>
      </c>
      <c r="Q4">
        <v>49</v>
      </c>
      <c r="R4">
        <v>37</v>
      </c>
      <c r="S4">
        <v>51</v>
      </c>
      <c r="T4">
        <v>45</v>
      </c>
      <c r="U4">
        <v>40</v>
      </c>
      <c r="V4">
        <v>158</v>
      </c>
      <c r="W4">
        <v>147</v>
      </c>
      <c r="X4">
        <v>67</v>
      </c>
      <c r="Y4">
        <v>93</v>
      </c>
      <c r="Z4">
        <v>53</v>
      </c>
      <c r="AA4">
        <v>61</v>
      </c>
      <c r="AB4">
        <v>68</v>
      </c>
      <c r="AC4">
        <v>79</v>
      </c>
      <c r="AD4">
        <v>79</v>
      </c>
    </row>
  </sheetData>
  <mergeCells count="1">
    <mergeCell ref="A2:A3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7" sqref="C17"/>
    </sheetView>
  </sheetViews>
  <sheetFormatPr defaultRowHeight="13.5" x14ac:dyDescent="0.15"/>
  <cols>
    <col min="1" max="1" width="13.75" customWidth="1"/>
    <col min="2" max="2" width="17" customWidth="1"/>
    <col min="3" max="3" width="29.875" customWidth="1"/>
    <col min="4" max="4" width="14.5" customWidth="1"/>
  </cols>
  <sheetData>
    <row r="1" spans="1:6" ht="14.25" x14ac:dyDescent="0.15">
      <c r="A1" s="96" t="s">
        <v>42</v>
      </c>
      <c r="B1" s="96" t="s">
        <v>43</v>
      </c>
      <c r="C1" s="96"/>
      <c r="D1" s="107" t="s">
        <v>44</v>
      </c>
    </row>
    <row r="2" spans="1:6" ht="14.25" x14ac:dyDescent="0.15">
      <c r="A2" s="96"/>
      <c r="B2" s="67" t="s">
        <v>45</v>
      </c>
      <c r="C2" s="67" t="s">
        <v>46</v>
      </c>
      <c r="D2" s="109"/>
    </row>
    <row r="3" spans="1:6" ht="14.25" customHeight="1" x14ac:dyDescent="0.15">
      <c r="A3" s="95" t="s">
        <v>47</v>
      </c>
      <c r="B3" s="95" t="s">
        <v>48</v>
      </c>
      <c r="C3" s="110" t="s">
        <v>57</v>
      </c>
      <c r="D3" s="107" t="s">
        <v>49</v>
      </c>
    </row>
    <row r="4" spans="1:6" ht="14.25" customHeight="1" x14ac:dyDescent="0.15">
      <c r="A4" s="95"/>
      <c r="B4" s="95"/>
      <c r="C4" s="111"/>
      <c r="D4" s="108"/>
    </row>
    <row r="5" spans="1:6" ht="14.25" x14ac:dyDescent="0.15">
      <c r="A5" s="67" t="s">
        <v>50</v>
      </c>
      <c r="B5" s="67" t="s">
        <v>48</v>
      </c>
      <c r="C5" s="67" t="s">
        <v>51</v>
      </c>
      <c r="D5" s="109"/>
    </row>
    <row r="10" spans="1:6" ht="14.25" x14ac:dyDescent="0.15">
      <c r="A10" s="96" t="s">
        <v>42</v>
      </c>
      <c r="B10" s="96" t="s">
        <v>43</v>
      </c>
      <c r="C10" s="96"/>
      <c r="D10" s="96"/>
      <c r="E10" s="97" t="s">
        <v>44</v>
      </c>
      <c r="F10" s="98"/>
    </row>
    <row r="11" spans="1:6" ht="14.25" x14ac:dyDescent="0.15">
      <c r="A11" s="96"/>
      <c r="B11" s="66" t="s">
        <v>45</v>
      </c>
      <c r="C11" s="96" t="s">
        <v>46</v>
      </c>
      <c r="D11" s="96"/>
      <c r="E11" s="99"/>
      <c r="F11" s="100"/>
    </row>
    <row r="12" spans="1:6" ht="28.5" x14ac:dyDescent="0.15">
      <c r="A12" s="67" t="s">
        <v>52</v>
      </c>
      <c r="B12" s="68">
        <v>0.04</v>
      </c>
      <c r="C12" s="105" t="s">
        <v>58</v>
      </c>
      <c r="D12" s="106"/>
      <c r="E12" s="101" t="s">
        <v>53</v>
      </c>
      <c r="F12" s="98"/>
    </row>
    <row r="13" spans="1:6" ht="28.5" x14ac:dyDescent="0.15">
      <c r="A13" s="67" t="s">
        <v>54</v>
      </c>
      <c r="B13" s="68">
        <v>0.04</v>
      </c>
      <c r="C13" s="95" t="s">
        <v>51</v>
      </c>
      <c r="D13" s="95"/>
      <c r="E13" s="102"/>
      <c r="F13" s="103"/>
    </row>
    <row r="14" spans="1:6" ht="14.25" x14ac:dyDescent="0.15">
      <c r="A14" s="67" t="s">
        <v>55</v>
      </c>
      <c r="B14" s="67" t="s">
        <v>56</v>
      </c>
      <c r="C14" s="95"/>
      <c r="D14" s="95"/>
      <c r="E14" s="104"/>
      <c r="F14" s="100"/>
    </row>
  </sheetData>
  <mergeCells count="15">
    <mergeCell ref="A10:A11"/>
    <mergeCell ref="C11:D11"/>
    <mergeCell ref="C12:D12"/>
    <mergeCell ref="A1:A2"/>
    <mergeCell ref="B1:C1"/>
    <mergeCell ref="A3:A4"/>
    <mergeCell ref="B3:B4"/>
    <mergeCell ref="D3:D5"/>
    <mergeCell ref="D1:D2"/>
    <mergeCell ref="C3:C4"/>
    <mergeCell ref="C13:D13"/>
    <mergeCell ref="C14:D14"/>
    <mergeCell ref="B10:D10"/>
    <mergeCell ref="E10:F11"/>
    <mergeCell ref="E12:F1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2" sqref="D32"/>
    </sheetView>
  </sheetViews>
  <sheetFormatPr defaultRowHeight="13.5" x14ac:dyDescent="0.15"/>
  <cols>
    <col min="4" max="4" width="11" bestFit="1" customWidth="1"/>
  </cols>
  <sheetData>
    <row r="1" spans="1:4" x14ac:dyDescent="0.15">
      <c r="A1" s="20" t="s">
        <v>33</v>
      </c>
      <c r="B1" s="20" t="s">
        <v>34</v>
      </c>
      <c r="C1" s="20" t="s">
        <v>35</v>
      </c>
      <c r="D1" s="20" t="s">
        <v>37</v>
      </c>
    </row>
    <row r="2" spans="1:4" x14ac:dyDescent="0.15">
      <c r="A2" s="20" t="s">
        <v>36</v>
      </c>
      <c r="B2">
        <v>60000</v>
      </c>
      <c r="C2">
        <f>SUM(虚拟交易退款!D4:D52)</f>
        <v>89462</v>
      </c>
      <c r="D2">
        <f>B2-C2</f>
        <v>-29462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动态得分计算器</vt:lpstr>
      <vt:lpstr>虚拟交易退款</vt:lpstr>
      <vt:lpstr>Sheet2</vt:lpstr>
      <vt:lpstr>Sheet1</vt:lpstr>
      <vt:lpstr>刷单剩余款核对</vt:lpstr>
      <vt:lpstr>虚拟交易退款!Print_Area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xuchen</dc:creator>
  <cp:lastModifiedBy>Yijia</cp:lastModifiedBy>
  <cp:lastPrinted>2014-11-28T03:42:54Z</cp:lastPrinted>
  <dcterms:created xsi:type="dcterms:W3CDTF">2013-05-27T11:48:00Z</dcterms:created>
  <dcterms:modified xsi:type="dcterms:W3CDTF">2018-05-22T01:47:45Z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