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laudiy\Documents\MATLAB\Programmes_Matlab\doc\"/>
    </mc:Choice>
  </mc:AlternateContent>
  <bookViews>
    <workbookView xWindow="0" yWindow="0" windowWidth="19200" windowHeight="6900" firstSheet="5" activeTab="5"/>
  </bookViews>
  <sheets>
    <sheet name="S-IC" sheetId="1" r:id="rId1"/>
    <sheet name="S-II + Tour de svgde" sheetId="2" r:id="rId2"/>
    <sheet name="S-IVB + Case à équipements" sheetId="3" r:id="rId3"/>
    <sheet name="Payload" sheetId="5" r:id="rId4"/>
    <sheet name="Lanceur" sheetId="4" r:id="rId5"/>
    <sheet name="Traj ref" sheetId="6" r:id="rId6"/>
    <sheet name="AoA" sheetId="8" r:id="rId7"/>
    <sheet name="matlab" sheetId="7" r:id="rId8"/>
  </sheets>
  <externalReferences>
    <externalReference r:id="rId9"/>
  </externalReferences>
  <definedNames>
    <definedName name="lbf">4.4482216</definedName>
    <definedName name="lbm">0.45359237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4" i="6" l="1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L38" i="6"/>
  <c r="AL39" i="6"/>
  <c r="AL40" i="6"/>
  <c r="AL41" i="6"/>
  <c r="AL42" i="6"/>
  <c r="AL43" i="6"/>
  <c r="AL44" i="6"/>
  <c r="AL45" i="6"/>
  <c r="AL46" i="6"/>
  <c r="AL47" i="6"/>
  <c r="AL48" i="6"/>
  <c r="AL49" i="6"/>
  <c r="AL50" i="6"/>
  <c r="AL51" i="6"/>
  <c r="AL52" i="6"/>
  <c r="AL53" i="6"/>
  <c r="AL54" i="6"/>
  <c r="AL55" i="6"/>
  <c r="AL56" i="6"/>
  <c r="AL57" i="6"/>
  <c r="AL58" i="6"/>
  <c r="AL59" i="6"/>
  <c r="AL60" i="6"/>
  <c r="AL61" i="6"/>
  <c r="AL62" i="6"/>
  <c r="AL63" i="6"/>
  <c r="AL64" i="6"/>
  <c r="AL65" i="6"/>
  <c r="AL66" i="6"/>
  <c r="AL67" i="6"/>
  <c r="AL68" i="6"/>
  <c r="AL69" i="6"/>
  <c r="AL70" i="6"/>
  <c r="AL71" i="6"/>
  <c r="AL72" i="6"/>
  <c r="AL73" i="6"/>
  <c r="AL74" i="6"/>
  <c r="AL75" i="6"/>
  <c r="AL76" i="6"/>
  <c r="AL77" i="6"/>
  <c r="AL78" i="6"/>
  <c r="AL79" i="6"/>
  <c r="AL80" i="6"/>
  <c r="AL81" i="6"/>
  <c r="AL82" i="6"/>
  <c r="AL83" i="6"/>
  <c r="AL84" i="6"/>
  <c r="AL85" i="6"/>
  <c r="AL86" i="6"/>
  <c r="AL87" i="6"/>
  <c r="AL88" i="6"/>
  <c r="AL89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AL109" i="6"/>
  <c r="AL110" i="6"/>
  <c r="AL111" i="6"/>
  <c r="AL112" i="6"/>
  <c r="AL113" i="6"/>
  <c r="AL114" i="6"/>
  <c r="AL115" i="6"/>
  <c r="AL116" i="6"/>
  <c r="AL117" i="6"/>
  <c r="AL118" i="6"/>
  <c r="AL119" i="6"/>
  <c r="AL120" i="6"/>
  <c r="AL121" i="6"/>
  <c r="AL122" i="6"/>
  <c r="AL123" i="6"/>
  <c r="AL124" i="6"/>
  <c r="AL125" i="6"/>
  <c r="AL126" i="6"/>
  <c r="AL127" i="6"/>
  <c r="AL128" i="6"/>
  <c r="AL129" i="6"/>
  <c r="AL130" i="6"/>
  <c r="AL131" i="6"/>
  <c r="AL132" i="6"/>
  <c r="AL133" i="6"/>
  <c r="AL134" i="6"/>
  <c r="AL135" i="6"/>
  <c r="AL136" i="6"/>
  <c r="AL137" i="6"/>
  <c r="AL138" i="6"/>
  <c r="AL139" i="6"/>
  <c r="AL140" i="6"/>
  <c r="AL141" i="6"/>
  <c r="AL142" i="6"/>
  <c r="AL143" i="6"/>
  <c r="AL144" i="6"/>
  <c r="AL145" i="6"/>
  <c r="AL146" i="6"/>
  <c r="AL147" i="6"/>
  <c r="AL148" i="6"/>
  <c r="AL149" i="6"/>
  <c r="AL150" i="6"/>
  <c r="AL151" i="6"/>
  <c r="AL152" i="6"/>
  <c r="AL153" i="6"/>
  <c r="AL154" i="6"/>
  <c r="AL155" i="6"/>
  <c r="AL156" i="6"/>
  <c r="AL157" i="6"/>
  <c r="AL158" i="6"/>
  <c r="AL159" i="6"/>
  <c r="AL160" i="6"/>
  <c r="AL161" i="6"/>
  <c r="AL162" i="6"/>
  <c r="AL163" i="6"/>
  <c r="AL164" i="6"/>
  <c r="AL165" i="6"/>
  <c r="AL166" i="6"/>
  <c r="AL167" i="6"/>
  <c r="AL168" i="6"/>
  <c r="AL169" i="6"/>
  <c r="AL170" i="6"/>
  <c r="AL171" i="6"/>
  <c r="AL172" i="6"/>
  <c r="AL173" i="6"/>
  <c r="AL174" i="6"/>
  <c r="AL175" i="6"/>
  <c r="AL176" i="6"/>
  <c r="AL177" i="6"/>
  <c r="AL178" i="6"/>
  <c r="AL179" i="6"/>
  <c r="AL180" i="6"/>
  <c r="AL181" i="6"/>
  <c r="AL182" i="6"/>
  <c r="AL183" i="6"/>
  <c r="AL184" i="6"/>
  <c r="AL185" i="6"/>
  <c r="AL186" i="6"/>
  <c r="AL187" i="6"/>
  <c r="AL188" i="6"/>
  <c r="AL189" i="6"/>
  <c r="AL190" i="6"/>
  <c r="AL191" i="6"/>
  <c r="AL192" i="6"/>
  <c r="AL193" i="6"/>
  <c r="AL194" i="6"/>
  <c r="AL195" i="6"/>
  <c r="AL196" i="6"/>
  <c r="AL197" i="6"/>
  <c r="AL198" i="6"/>
  <c r="AL199" i="6"/>
  <c r="AL200" i="6"/>
  <c r="AL201" i="6"/>
  <c r="AL202" i="6"/>
  <c r="AL203" i="6"/>
  <c r="AL204" i="6"/>
  <c r="AL205" i="6"/>
  <c r="AL206" i="6"/>
  <c r="AL207" i="6"/>
  <c r="AL208" i="6"/>
  <c r="AL209" i="6"/>
  <c r="AL210" i="6"/>
  <c r="AL211" i="6"/>
  <c r="AL212" i="6"/>
  <c r="AL213" i="6"/>
  <c r="AL214" i="6"/>
  <c r="AL215" i="6"/>
  <c r="AL216" i="6"/>
  <c r="AL217" i="6"/>
  <c r="AL218" i="6"/>
  <c r="AL219" i="6"/>
  <c r="AL220" i="6"/>
  <c r="AL221" i="6"/>
  <c r="AL222" i="6"/>
  <c r="AL223" i="6"/>
  <c r="AL224" i="6"/>
  <c r="AL225" i="6"/>
  <c r="AL226" i="6"/>
  <c r="AL227" i="6"/>
  <c r="AL228" i="6"/>
  <c r="AL229" i="6"/>
  <c r="AL230" i="6"/>
  <c r="AL231" i="6"/>
  <c r="AL232" i="6"/>
  <c r="AL233" i="6"/>
  <c r="AL234" i="6"/>
  <c r="AL235" i="6"/>
  <c r="AL236" i="6"/>
  <c r="AL237" i="6"/>
  <c r="AL238" i="6"/>
  <c r="AL239" i="6"/>
  <c r="AL240" i="6"/>
  <c r="AL241" i="6"/>
  <c r="AL242" i="6"/>
  <c r="AL243" i="6"/>
  <c r="AL244" i="6"/>
  <c r="AL245" i="6"/>
  <c r="AL246" i="6"/>
  <c r="AL247" i="6"/>
  <c r="AL248" i="6"/>
  <c r="AL249" i="6"/>
  <c r="AL250" i="6"/>
  <c r="AL251" i="6"/>
  <c r="AL252" i="6"/>
  <c r="AL253" i="6"/>
  <c r="AL254" i="6"/>
  <c r="AL255" i="6"/>
  <c r="AL256" i="6"/>
  <c r="AL257" i="6"/>
  <c r="AL258" i="6"/>
  <c r="AL259" i="6"/>
  <c r="AL260" i="6"/>
  <c r="AL261" i="6"/>
  <c r="AL262" i="6"/>
  <c r="AL263" i="6"/>
  <c r="AL264" i="6"/>
  <c r="AL265" i="6"/>
  <c r="AL266" i="6"/>
  <c r="AL267" i="6"/>
  <c r="AL268" i="6"/>
  <c r="AL269" i="6"/>
  <c r="AL270" i="6"/>
  <c r="AL271" i="6"/>
  <c r="AL272" i="6"/>
  <c r="AL273" i="6"/>
  <c r="AL274" i="6"/>
  <c r="AL275" i="6"/>
  <c r="AL276" i="6"/>
  <c r="AL277" i="6"/>
  <c r="AL278" i="6"/>
  <c r="AL279" i="6"/>
  <c r="AL280" i="6"/>
  <c r="AL281" i="6"/>
  <c r="AL282" i="6"/>
  <c r="AL283" i="6"/>
  <c r="AL284" i="6"/>
  <c r="AL285" i="6"/>
  <c r="AL286" i="6"/>
  <c r="AL287" i="6"/>
  <c r="AL288" i="6"/>
  <c r="AL289" i="6"/>
  <c r="AL290" i="6"/>
  <c r="AL291" i="6"/>
  <c r="AL292" i="6"/>
  <c r="AL293" i="6"/>
  <c r="AL294" i="6"/>
  <c r="AL295" i="6"/>
  <c r="AL296" i="6"/>
  <c r="AL297" i="6"/>
  <c r="AL298" i="6"/>
  <c r="AL299" i="6"/>
  <c r="AL300" i="6"/>
  <c r="AL301" i="6"/>
  <c r="AL302" i="6"/>
  <c r="AL303" i="6"/>
  <c r="AL304" i="6"/>
  <c r="AL305" i="6"/>
  <c r="AL306" i="6"/>
  <c r="AL307" i="6"/>
  <c r="AL308" i="6"/>
  <c r="AL309" i="6"/>
  <c r="AL310" i="6"/>
  <c r="AL311" i="6"/>
  <c r="AL312" i="6"/>
  <c r="AL313" i="6"/>
  <c r="AL314" i="6"/>
  <c r="AL315" i="6"/>
  <c r="AL316" i="6"/>
  <c r="AL317" i="6"/>
  <c r="AL318" i="6"/>
  <c r="AL319" i="6"/>
  <c r="AL320" i="6"/>
  <c r="AL321" i="6"/>
  <c r="AL322" i="6"/>
  <c r="AL323" i="6"/>
  <c r="AL324" i="6"/>
  <c r="AL325" i="6"/>
  <c r="AL326" i="6"/>
  <c r="AL327" i="6"/>
  <c r="AL328" i="6"/>
  <c r="AL329" i="6"/>
  <c r="AL330" i="6"/>
  <c r="AL331" i="6"/>
  <c r="AL332" i="6"/>
  <c r="AL333" i="6"/>
  <c r="AL334" i="6"/>
  <c r="AL335" i="6"/>
  <c r="AL336" i="6"/>
  <c r="AL337" i="6"/>
  <c r="AL338" i="6"/>
  <c r="AL339" i="6"/>
  <c r="AL340" i="6"/>
  <c r="AL341" i="6"/>
  <c r="AL342" i="6"/>
  <c r="AL343" i="6"/>
  <c r="AL344" i="6"/>
  <c r="AL345" i="6"/>
  <c r="AL346" i="6"/>
  <c r="AL347" i="6"/>
  <c r="AL348" i="6"/>
  <c r="AL349" i="6"/>
  <c r="AL350" i="6"/>
  <c r="AL351" i="6"/>
  <c r="AL352" i="6"/>
  <c r="AL353" i="6"/>
  <c r="AL354" i="6"/>
  <c r="AL355" i="6"/>
  <c r="AL356" i="6"/>
  <c r="AL357" i="6"/>
  <c r="AL358" i="6"/>
  <c r="AL359" i="6"/>
  <c r="AL360" i="6"/>
  <c r="AL361" i="6"/>
  <c r="AL362" i="6"/>
  <c r="AL363" i="6"/>
  <c r="AL364" i="6"/>
  <c r="AL365" i="6"/>
  <c r="AL366" i="6"/>
  <c r="AL367" i="6"/>
  <c r="AL368" i="6"/>
  <c r="AL369" i="6"/>
  <c r="AL370" i="6"/>
  <c r="AL371" i="6"/>
  <c r="AL372" i="6"/>
  <c r="AL373" i="6"/>
  <c r="AL374" i="6"/>
  <c r="AL375" i="6"/>
  <c r="AL376" i="6"/>
  <c r="AL377" i="6"/>
  <c r="AL378" i="6"/>
  <c r="AL379" i="6"/>
  <c r="AL380" i="6"/>
  <c r="AL381" i="6"/>
  <c r="AL382" i="6"/>
  <c r="AL383" i="6"/>
  <c r="AL384" i="6"/>
  <c r="AL385" i="6"/>
  <c r="AL386" i="6"/>
  <c r="AL387" i="6"/>
  <c r="AL388" i="6"/>
  <c r="AL389" i="6"/>
  <c r="AL390" i="6"/>
  <c r="AL391" i="6"/>
  <c r="AL392" i="6"/>
  <c r="AL393" i="6"/>
  <c r="AL394" i="6"/>
  <c r="AL395" i="6"/>
  <c r="AL396" i="6"/>
  <c r="AL397" i="6"/>
  <c r="AL398" i="6"/>
  <c r="AL399" i="6"/>
  <c r="AL400" i="6"/>
  <c r="AL401" i="6"/>
  <c r="AL402" i="6"/>
  <c r="AL403" i="6"/>
  <c r="AL404" i="6"/>
  <c r="AL405" i="6"/>
  <c r="AL406" i="6"/>
  <c r="AL407" i="6"/>
  <c r="AL408" i="6"/>
  <c r="AL409" i="6"/>
  <c r="AL410" i="6"/>
  <c r="AL411" i="6"/>
  <c r="AL412" i="6"/>
  <c r="AL413" i="6"/>
  <c r="AL414" i="6"/>
  <c r="AL415" i="6"/>
  <c r="AL416" i="6"/>
  <c r="AL417" i="6"/>
  <c r="AL418" i="6"/>
  <c r="AL419" i="6"/>
  <c r="AL420" i="6"/>
  <c r="AL421" i="6"/>
  <c r="AL422" i="6"/>
  <c r="AL423" i="6"/>
  <c r="AL424" i="6"/>
  <c r="AL425" i="6"/>
  <c r="AL426" i="6"/>
  <c r="AL427" i="6"/>
  <c r="AL428" i="6"/>
  <c r="AL429" i="6"/>
  <c r="AL430" i="6"/>
  <c r="AL431" i="6"/>
  <c r="AL432" i="6"/>
  <c r="AL433" i="6"/>
  <c r="AL434" i="6"/>
  <c r="AL435" i="6"/>
  <c r="AL436" i="6"/>
  <c r="AL437" i="6"/>
  <c r="AL438" i="6"/>
  <c r="AL439" i="6"/>
  <c r="AL440" i="6"/>
  <c r="AL441" i="6"/>
  <c r="AL442" i="6"/>
  <c r="AL443" i="6"/>
  <c r="AL444" i="6"/>
  <c r="AL445" i="6"/>
  <c r="AL446" i="6"/>
  <c r="AL447" i="6"/>
  <c r="AL448" i="6"/>
  <c r="AL449" i="6"/>
  <c r="AL450" i="6"/>
  <c r="AL451" i="6"/>
  <c r="AL3" i="6"/>
  <c r="AH4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H301" i="6"/>
  <c r="AH302" i="6"/>
  <c r="AH303" i="6"/>
  <c r="AH304" i="6"/>
  <c r="AH305" i="6"/>
  <c r="AH306" i="6"/>
  <c r="AH307" i="6"/>
  <c r="AH308" i="6"/>
  <c r="AH309" i="6"/>
  <c r="AH310" i="6"/>
  <c r="AH311" i="6"/>
  <c r="AH312" i="6"/>
  <c r="AH313" i="6"/>
  <c r="AH314" i="6"/>
  <c r="AH315" i="6"/>
  <c r="AH316" i="6"/>
  <c r="AH317" i="6"/>
  <c r="AH318" i="6"/>
  <c r="AH319" i="6"/>
  <c r="AH320" i="6"/>
  <c r="AH321" i="6"/>
  <c r="AH322" i="6"/>
  <c r="AH323" i="6"/>
  <c r="AH324" i="6"/>
  <c r="AH325" i="6"/>
  <c r="AH326" i="6"/>
  <c r="AH327" i="6"/>
  <c r="AH328" i="6"/>
  <c r="AH329" i="6"/>
  <c r="AH330" i="6"/>
  <c r="AH331" i="6"/>
  <c r="AH332" i="6"/>
  <c r="AH333" i="6"/>
  <c r="AH334" i="6"/>
  <c r="AH335" i="6"/>
  <c r="AH336" i="6"/>
  <c r="AH337" i="6"/>
  <c r="AH338" i="6"/>
  <c r="AH339" i="6"/>
  <c r="AH340" i="6"/>
  <c r="AH341" i="6"/>
  <c r="AH342" i="6"/>
  <c r="AH343" i="6"/>
  <c r="AH344" i="6"/>
  <c r="AH345" i="6"/>
  <c r="AH346" i="6"/>
  <c r="AH347" i="6"/>
  <c r="AH348" i="6"/>
  <c r="AH349" i="6"/>
  <c r="AH350" i="6"/>
  <c r="AH351" i="6"/>
  <c r="AH352" i="6"/>
  <c r="AH353" i="6"/>
  <c r="AH354" i="6"/>
  <c r="AH355" i="6"/>
  <c r="AH356" i="6"/>
  <c r="AH357" i="6"/>
  <c r="AH358" i="6"/>
  <c r="AH359" i="6"/>
  <c r="AH360" i="6"/>
  <c r="AH361" i="6"/>
  <c r="AH362" i="6"/>
  <c r="AH363" i="6"/>
  <c r="AH364" i="6"/>
  <c r="AH365" i="6"/>
  <c r="AH366" i="6"/>
  <c r="AH367" i="6"/>
  <c r="AH368" i="6"/>
  <c r="AH369" i="6"/>
  <c r="AH370" i="6"/>
  <c r="AH371" i="6"/>
  <c r="AH372" i="6"/>
  <c r="AH373" i="6"/>
  <c r="AH374" i="6"/>
  <c r="AH375" i="6"/>
  <c r="AH376" i="6"/>
  <c r="AH377" i="6"/>
  <c r="AH378" i="6"/>
  <c r="AH379" i="6"/>
  <c r="AH380" i="6"/>
  <c r="AH381" i="6"/>
  <c r="AH382" i="6"/>
  <c r="AH383" i="6"/>
  <c r="AH384" i="6"/>
  <c r="AH385" i="6"/>
  <c r="AH386" i="6"/>
  <c r="AH387" i="6"/>
  <c r="AH388" i="6"/>
  <c r="AH389" i="6"/>
  <c r="AH390" i="6"/>
  <c r="AH391" i="6"/>
  <c r="AH392" i="6"/>
  <c r="AH393" i="6"/>
  <c r="AH394" i="6"/>
  <c r="AH395" i="6"/>
  <c r="AH396" i="6"/>
  <c r="AH397" i="6"/>
  <c r="AH398" i="6"/>
  <c r="AH399" i="6"/>
  <c r="AH400" i="6"/>
  <c r="AH401" i="6"/>
  <c r="AH402" i="6"/>
  <c r="AH403" i="6"/>
  <c r="AH404" i="6"/>
  <c r="AH405" i="6"/>
  <c r="AH406" i="6"/>
  <c r="AH407" i="6"/>
  <c r="AH408" i="6"/>
  <c r="AH409" i="6"/>
  <c r="AH410" i="6"/>
  <c r="AH411" i="6"/>
  <c r="AH412" i="6"/>
  <c r="AH413" i="6"/>
  <c r="AH414" i="6"/>
  <c r="AH415" i="6"/>
  <c r="AH416" i="6"/>
  <c r="AH417" i="6"/>
  <c r="AH418" i="6"/>
  <c r="AH419" i="6"/>
  <c r="AH420" i="6"/>
  <c r="AH421" i="6"/>
  <c r="AH422" i="6"/>
  <c r="AH423" i="6"/>
  <c r="AH424" i="6"/>
  <c r="AH425" i="6"/>
  <c r="AH426" i="6"/>
  <c r="AH427" i="6"/>
  <c r="AH428" i="6"/>
  <c r="AH429" i="6"/>
  <c r="AH430" i="6"/>
  <c r="AH431" i="6"/>
  <c r="AH432" i="6"/>
  <c r="AH433" i="6"/>
  <c r="AH434" i="6"/>
  <c r="AH435" i="6"/>
  <c r="AH436" i="6"/>
  <c r="AH437" i="6"/>
  <c r="AH438" i="6"/>
  <c r="AH439" i="6"/>
  <c r="AH440" i="6"/>
  <c r="AH441" i="6"/>
  <c r="AH442" i="6"/>
  <c r="AH443" i="6"/>
  <c r="AH444" i="6"/>
  <c r="AH445" i="6"/>
  <c r="AH446" i="6"/>
  <c r="AH447" i="6"/>
  <c r="AH448" i="6"/>
  <c r="AH449" i="6"/>
  <c r="AH450" i="6"/>
  <c r="AH451" i="6"/>
  <c r="AH3" i="6"/>
  <c r="A444" i="6"/>
  <c r="AP5" i="6"/>
  <c r="AP6" i="6"/>
  <c r="AP7" i="6"/>
  <c r="AP8" i="6"/>
  <c r="AP9" i="6"/>
  <c r="AP10" i="6"/>
  <c r="AP11" i="6"/>
  <c r="AP12" i="6"/>
  <c r="AP13" i="6"/>
  <c r="AP14" i="6"/>
  <c r="AP15" i="6"/>
  <c r="AP16" i="6"/>
  <c r="AP17" i="6"/>
  <c r="AP18" i="6"/>
  <c r="AP19" i="6"/>
  <c r="AP20" i="6"/>
  <c r="AP21" i="6"/>
  <c r="AP22" i="6"/>
  <c r="AP23" i="6"/>
  <c r="AP24" i="6"/>
  <c r="AP25" i="6"/>
  <c r="AP26" i="6"/>
  <c r="AP27" i="6"/>
  <c r="AP28" i="6"/>
  <c r="AP29" i="6"/>
  <c r="AP30" i="6"/>
  <c r="AP31" i="6"/>
  <c r="AP32" i="6"/>
  <c r="AP33" i="6"/>
  <c r="AP34" i="6"/>
  <c r="AP35" i="6"/>
  <c r="AP36" i="6"/>
  <c r="AP37" i="6"/>
  <c r="AP38" i="6"/>
  <c r="AP39" i="6"/>
  <c r="AP40" i="6"/>
  <c r="AP41" i="6"/>
  <c r="AP42" i="6"/>
  <c r="AP43" i="6"/>
  <c r="AP44" i="6"/>
  <c r="AP45" i="6"/>
  <c r="AP46" i="6"/>
  <c r="AP47" i="6"/>
  <c r="AP48" i="6"/>
  <c r="AP49" i="6"/>
  <c r="AP50" i="6"/>
  <c r="AP51" i="6"/>
  <c r="AP52" i="6"/>
  <c r="AP53" i="6"/>
  <c r="AP54" i="6"/>
  <c r="AP55" i="6"/>
  <c r="AP56" i="6"/>
  <c r="AP57" i="6"/>
  <c r="AP58" i="6"/>
  <c r="AP59" i="6"/>
  <c r="AP60" i="6"/>
  <c r="AP61" i="6"/>
  <c r="AP62" i="6"/>
  <c r="AP63" i="6"/>
  <c r="AP64" i="6"/>
  <c r="AP65" i="6"/>
  <c r="AP66" i="6"/>
  <c r="AP67" i="6"/>
  <c r="AP68" i="6"/>
  <c r="AP69" i="6"/>
  <c r="AP70" i="6"/>
  <c r="AP71" i="6"/>
  <c r="AP72" i="6"/>
  <c r="AP73" i="6"/>
  <c r="AP74" i="6"/>
  <c r="AP75" i="6"/>
  <c r="AP76" i="6"/>
  <c r="AP77" i="6"/>
  <c r="AP78" i="6"/>
  <c r="AP79" i="6"/>
  <c r="AP80" i="6"/>
  <c r="AP81" i="6"/>
  <c r="AP82" i="6"/>
  <c r="AP83" i="6"/>
  <c r="AP84" i="6"/>
  <c r="AP85" i="6"/>
  <c r="AP86" i="6"/>
  <c r="AP87" i="6"/>
  <c r="AP88" i="6"/>
  <c r="AP89" i="6"/>
  <c r="AP90" i="6"/>
  <c r="AP91" i="6"/>
  <c r="AP92" i="6"/>
  <c r="AP93" i="6"/>
  <c r="AP94" i="6"/>
  <c r="AP95" i="6"/>
  <c r="AP96" i="6"/>
  <c r="AP97" i="6"/>
  <c r="AP98" i="6"/>
  <c r="AP99" i="6"/>
  <c r="AP100" i="6"/>
  <c r="AP101" i="6"/>
  <c r="AP102" i="6"/>
  <c r="AP103" i="6"/>
  <c r="AP104" i="6"/>
  <c r="AP105" i="6"/>
  <c r="AP106" i="6"/>
  <c r="AP107" i="6"/>
  <c r="AP108" i="6"/>
  <c r="AP109" i="6"/>
  <c r="AP110" i="6"/>
  <c r="AP111" i="6"/>
  <c r="AP112" i="6"/>
  <c r="AP113" i="6"/>
  <c r="AP114" i="6"/>
  <c r="AP115" i="6"/>
  <c r="AP116" i="6"/>
  <c r="AP117" i="6"/>
  <c r="AP118" i="6"/>
  <c r="AP119" i="6"/>
  <c r="AP120" i="6"/>
  <c r="AP121" i="6"/>
  <c r="AP122" i="6"/>
  <c r="AP123" i="6"/>
  <c r="AP124" i="6"/>
  <c r="AP125" i="6"/>
  <c r="AP126" i="6"/>
  <c r="AP127" i="6"/>
  <c r="AP128" i="6"/>
  <c r="AP129" i="6"/>
  <c r="AP130" i="6"/>
  <c r="AP131" i="6"/>
  <c r="AP132" i="6"/>
  <c r="AP133" i="6"/>
  <c r="AP134" i="6"/>
  <c r="AP135" i="6"/>
  <c r="AP136" i="6"/>
  <c r="AP137" i="6"/>
  <c r="AP138" i="6"/>
  <c r="AP139" i="6"/>
  <c r="AP140" i="6"/>
  <c r="AP141" i="6"/>
  <c r="AP142" i="6"/>
  <c r="AP143" i="6"/>
  <c r="AP144" i="6"/>
  <c r="AP145" i="6"/>
  <c r="AP146" i="6"/>
  <c r="AP147" i="6"/>
  <c r="AP148" i="6"/>
  <c r="AP149" i="6"/>
  <c r="AP150" i="6"/>
  <c r="AP151" i="6"/>
  <c r="AP152" i="6"/>
  <c r="AP153" i="6"/>
  <c r="AP154" i="6"/>
  <c r="AP155" i="6"/>
  <c r="AP156" i="6"/>
  <c r="AP157" i="6"/>
  <c r="AP158" i="6"/>
  <c r="AP159" i="6"/>
  <c r="AP160" i="6"/>
  <c r="AP161" i="6"/>
  <c r="AP162" i="6"/>
  <c r="AP163" i="6"/>
  <c r="AP164" i="6"/>
  <c r="AP165" i="6"/>
  <c r="AP166" i="6"/>
  <c r="AP167" i="6"/>
  <c r="AP168" i="6"/>
  <c r="AP169" i="6"/>
  <c r="AP170" i="6"/>
  <c r="AP171" i="6"/>
  <c r="AP172" i="6"/>
  <c r="AP173" i="6"/>
  <c r="AP174" i="6"/>
  <c r="AP175" i="6"/>
  <c r="AP176" i="6"/>
  <c r="AP177" i="6"/>
  <c r="AP178" i="6"/>
  <c r="AP179" i="6"/>
  <c r="AP180" i="6"/>
  <c r="AP181" i="6"/>
  <c r="AP182" i="6"/>
  <c r="AP183" i="6"/>
  <c r="AP184" i="6"/>
  <c r="AP185" i="6"/>
  <c r="AP186" i="6"/>
  <c r="AP187" i="6"/>
  <c r="AP188" i="6"/>
  <c r="AP189" i="6"/>
  <c r="AP190" i="6"/>
  <c r="AP191" i="6"/>
  <c r="AP192" i="6"/>
  <c r="AP193" i="6"/>
  <c r="AP194" i="6"/>
  <c r="AP195" i="6"/>
  <c r="AP196" i="6"/>
  <c r="AP197" i="6"/>
  <c r="AP198" i="6"/>
  <c r="AP199" i="6"/>
  <c r="AP200" i="6"/>
  <c r="AP201" i="6"/>
  <c r="AP202" i="6"/>
  <c r="AP203" i="6"/>
  <c r="AP204" i="6"/>
  <c r="AP205" i="6"/>
  <c r="AP206" i="6"/>
  <c r="AP207" i="6"/>
  <c r="AP208" i="6"/>
  <c r="AP209" i="6"/>
  <c r="AP210" i="6"/>
  <c r="AP211" i="6"/>
  <c r="AP212" i="6"/>
  <c r="AP213" i="6"/>
  <c r="AP214" i="6"/>
  <c r="AP215" i="6"/>
  <c r="AP216" i="6"/>
  <c r="AP217" i="6"/>
  <c r="AP218" i="6"/>
  <c r="AP219" i="6"/>
  <c r="AP220" i="6"/>
  <c r="AP221" i="6"/>
  <c r="AP222" i="6"/>
  <c r="AP223" i="6"/>
  <c r="AP224" i="6"/>
  <c r="AP225" i="6"/>
  <c r="AP226" i="6"/>
  <c r="AP227" i="6"/>
  <c r="AP228" i="6"/>
  <c r="AP229" i="6"/>
  <c r="AP230" i="6"/>
  <c r="AP231" i="6"/>
  <c r="AP232" i="6"/>
  <c r="AP233" i="6"/>
  <c r="AP234" i="6"/>
  <c r="AP235" i="6"/>
  <c r="AP236" i="6"/>
  <c r="AP237" i="6"/>
  <c r="AP238" i="6"/>
  <c r="AP239" i="6"/>
  <c r="AP240" i="6"/>
  <c r="AP241" i="6"/>
  <c r="AP242" i="6"/>
  <c r="AP243" i="6"/>
  <c r="AP244" i="6"/>
  <c r="AP245" i="6"/>
  <c r="AP246" i="6"/>
  <c r="AP247" i="6"/>
  <c r="AP248" i="6"/>
  <c r="AP249" i="6"/>
  <c r="AP250" i="6"/>
  <c r="AP251" i="6"/>
  <c r="AP252" i="6"/>
  <c r="AP253" i="6"/>
  <c r="AP254" i="6"/>
  <c r="AP255" i="6"/>
  <c r="AP256" i="6"/>
  <c r="AP257" i="6"/>
  <c r="AP258" i="6"/>
  <c r="AP259" i="6"/>
  <c r="AP260" i="6"/>
  <c r="AP261" i="6"/>
  <c r="AP262" i="6"/>
  <c r="AP263" i="6"/>
  <c r="AP264" i="6"/>
  <c r="AP265" i="6"/>
  <c r="AP266" i="6"/>
  <c r="AP267" i="6"/>
  <c r="AP268" i="6"/>
  <c r="AP269" i="6"/>
  <c r="AP270" i="6"/>
  <c r="AP271" i="6"/>
  <c r="AP272" i="6"/>
  <c r="AP273" i="6"/>
  <c r="AP274" i="6"/>
  <c r="AP275" i="6"/>
  <c r="AP276" i="6"/>
  <c r="AP277" i="6"/>
  <c r="AP278" i="6"/>
  <c r="AP279" i="6"/>
  <c r="AP280" i="6"/>
  <c r="AP281" i="6"/>
  <c r="AP282" i="6"/>
  <c r="AP283" i="6"/>
  <c r="AP284" i="6"/>
  <c r="AP285" i="6"/>
  <c r="AP286" i="6"/>
  <c r="AP287" i="6"/>
  <c r="AP288" i="6"/>
  <c r="AP289" i="6"/>
  <c r="AP290" i="6"/>
  <c r="AP291" i="6"/>
  <c r="AP292" i="6"/>
  <c r="AP293" i="6"/>
  <c r="AP294" i="6"/>
  <c r="AP295" i="6"/>
  <c r="AP296" i="6"/>
  <c r="AP297" i="6"/>
  <c r="AP298" i="6"/>
  <c r="AP299" i="6"/>
  <c r="AP300" i="6"/>
  <c r="AP301" i="6"/>
  <c r="AP302" i="6"/>
  <c r="AP303" i="6"/>
  <c r="AP304" i="6"/>
  <c r="AP305" i="6"/>
  <c r="AP306" i="6"/>
  <c r="AP307" i="6"/>
  <c r="AP308" i="6"/>
  <c r="AP309" i="6"/>
  <c r="AP310" i="6"/>
  <c r="AP311" i="6"/>
  <c r="AP312" i="6"/>
  <c r="AP313" i="6"/>
  <c r="AP314" i="6"/>
  <c r="AP315" i="6"/>
  <c r="AP316" i="6"/>
  <c r="AP317" i="6"/>
  <c r="AP318" i="6"/>
  <c r="AP319" i="6"/>
  <c r="AP320" i="6"/>
  <c r="AP321" i="6"/>
  <c r="AP322" i="6"/>
  <c r="AP323" i="6"/>
  <c r="AP324" i="6"/>
  <c r="AP325" i="6"/>
  <c r="AP326" i="6"/>
  <c r="AP327" i="6"/>
  <c r="AP328" i="6"/>
  <c r="AP329" i="6"/>
  <c r="AP330" i="6"/>
  <c r="AP331" i="6"/>
  <c r="AP332" i="6"/>
  <c r="AP333" i="6"/>
  <c r="AP334" i="6"/>
  <c r="AP335" i="6"/>
  <c r="AP336" i="6"/>
  <c r="AP337" i="6"/>
  <c r="AP338" i="6"/>
  <c r="AP339" i="6"/>
  <c r="AP340" i="6"/>
  <c r="AP341" i="6"/>
  <c r="AP342" i="6"/>
  <c r="AP343" i="6"/>
  <c r="AP344" i="6"/>
  <c r="AP345" i="6"/>
  <c r="AP346" i="6"/>
  <c r="AP347" i="6"/>
  <c r="AP348" i="6"/>
  <c r="AP349" i="6"/>
  <c r="AP350" i="6"/>
  <c r="AP351" i="6"/>
  <c r="AP352" i="6"/>
  <c r="AP353" i="6"/>
  <c r="AP354" i="6"/>
  <c r="AP355" i="6"/>
  <c r="AP356" i="6"/>
  <c r="AP357" i="6"/>
  <c r="AP358" i="6"/>
  <c r="AP359" i="6"/>
  <c r="AP360" i="6"/>
  <c r="AP361" i="6"/>
  <c r="AP362" i="6"/>
  <c r="AP363" i="6"/>
  <c r="AP364" i="6"/>
  <c r="AP365" i="6"/>
  <c r="AP366" i="6"/>
  <c r="AP367" i="6"/>
  <c r="AP368" i="6"/>
  <c r="AP369" i="6"/>
  <c r="AP370" i="6"/>
  <c r="AP371" i="6"/>
  <c r="AP372" i="6"/>
  <c r="AP373" i="6"/>
  <c r="AP374" i="6"/>
  <c r="AP375" i="6"/>
  <c r="AP376" i="6"/>
  <c r="AP377" i="6"/>
  <c r="AP378" i="6"/>
  <c r="AP379" i="6"/>
  <c r="AP380" i="6"/>
  <c r="AP381" i="6"/>
  <c r="AP382" i="6"/>
  <c r="AP383" i="6"/>
  <c r="AP384" i="6"/>
  <c r="AP385" i="6"/>
  <c r="AP386" i="6"/>
  <c r="AP387" i="6"/>
  <c r="AP388" i="6"/>
  <c r="AP389" i="6"/>
  <c r="AP390" i="6"/>
  <c r="AP391" i="6"/>
  <c r="AP392" i="6"/>
  <c r="AP393" i="6"/>
  <c r="AP394" i="6"/>
  <c r="AP395" i="6"/>
  <c r="AP396" i="6"/>
  <c r="AP397" i="6"/>
  <c r="AP398" i="6"/>
  <c r="AP399" i="6"/>
  <c r="AP400" i="6"/>
  <c r="AP401" i="6"/>
  <c r="AP402" i="6"/>
  <c r="AP403" i="6"/>
  <c r="AP404" i="6"/>
  <c r="AP405" i="6"/>
  <c r="AP406" i="6"/>
  <c r="AP407" i="6"/>
  <c r="AP408" i="6"/>
  <c r="AP409" i="6"/>
  <c r="AP410" i="6"/>
  <c r="AP411" i="6"/>
  <c r="AP412" i="6"/>
  <c r="AP413" i="6"/>
  <c r="AP414" i="6"/>
  <c r="AP415" i="6"/>
  <c r="AP416" i="6"/>
  <c r="AP417" i="6"/>
  <c r="AP418" i="6"/>
  <c r="AP419" i="6"/>
  <c r="AP420" i="6"/>
  <c r="AP421" i="6"/>
  <c r="AP422" i="6"/>
  <c r="AP423" i="6"/>
  <c r="AP424" i="6"/>
  <c r="AP425" i="6"/>
  <c r="AP426" i="6"/>
  <c r="AP427" i="6"/>
  <c r="AP428" i="6"/>
  <c r="AP429" i="6"/>
  <c r="AP430" i="6"/>
  <c r="AP431" i="6"/>
  <c r="AP432" i="6"/>
  <c r="AP433" i="6"/>
  <c r="AP434" i="6"/>
  <c r="AP435" i="6"/>
  <c r="AP436" i="6"/>
  <c r="AP437" i="6"/>
  <c r="AP438" i="6"/>
  <c r="AP439" i="6"/>
  <c r="AP440" i="6"/>
  <c r="AP441" i="6"/>
  <c r="AP442" i="6"/>
  <c r="AP443" i="6"/>
  <c r="AP444" i="6"/>
  <c r="AP445" i="6"/>
  <c r="AP446" i="6"/>
  <c r="AP447" i="6"/>
  <c r="AP448" i="6"/>
  <c r="AP449" i="6"/>
  <c r="AP450" i="6"/>
  <c r="AP451" i="6"/>
  <c r="U4" i="6"/>
  <c r="V4" i="6"/>
  <c r="W4" i="6"/>
  <c r="U5" i="6"/>
  <c r="V5" i="6"/>
  <c r="W5" i="6"/>
  <c r="U6" i="6"/>
  <c r="V6" i="6"/>
  <c r="W6" i="6"/>
  <c r="U7" i="6"/>
  <c r="V7" i="6"/>
  <c r="W7" i="6"/>
  <c r="U8" i="6"/>
  <c r="V8" i="6"/>
  <c r="W8" i="6"/>
  <c r="U9" i="6"/>
  <c r="V9" i="6"/>
  <c r="W9" i="6"/>
  <c r="U10" i="6"/>
  <c r="V10" i="6"/>
  <c r="W10" i="6"/>
  <c r="U11" i="6"/>
  <c r="V11" i="6"/>
  <c r="W11" i="6"/>
  <c r="U12" i="6"/>
  <c r="V12" i="6"/>
  <c r="W12" i="6"/>
  <c r="U13" i="6"/>
  <c r="V13" i="6"/>
  <c r="W13" i="6"/>
  <c r="U14" i="6"/>
  <c r="V14" i="6"/>
  <c r="W14" i="6"/>
  <c r="U15" i="6"/>
  <c r="V15" i="6"/>
  <c r="W15" i="6"/>
  <c r="U16" i="6"/>
  <c r="V16" i="6"/>
  <c r="W16" i="6"/>
  <c r="U17" i="6"/>
  <c r="V17" i="6"/>
  <c r="W17" i="6"/>
  <c r="U18" i="6"/>
  <c r="V18" i="6"/>
  <c r="W18" i="6"/>
  <c r="U19" i="6"/>
  <c r="V19" i="6"/>
  <c r="W19" i="6"/>
  <c r="U20" i="6"/>
  <c r="V20" i="6"/>
  <c r="W20" i="6"/>
  <c r="U21" i="6"/>
  <c r="V21" i="6"/>
  <c r="W21" i="6"/>
  <c r="U22" i="6"/>
  <c r="V22" i="6"/>
  <c r="W22" i="6"/>
  <c r="U23" i="6"/>
  <c r="V23" i="6"/>
  <c r="W23" i="6"/>
  <c r="U24" i="6"/>
  <c r="V24" i="6"/>
  <c r="W24" i="6"/>
  <c r="U25" i="6"/>
  <c r="V25" i="6"/>
  <c r="W25" i="6"/>
  <c r="U26" i="6"/>
  <c r="V26" i="6"/>
  <c r="W26" i="6"/>
  <c r="U27" i="6"/>
  <c r="V27" i="6"/>
  <c r="W27" i="6"/>
  <c r="U28" i="6"/>
  <c r="V28" i="6"/>
  <c r="W28" i="6"/>
  <c r="U29" i="6"/>
  <c r="V29" i="6"/>
  <c r="W29" i="6"/>
  <c r="U30" i="6"/>
  <c r="V30" i="6"/>
  <c r="W30" i="6"/>
  <c r="U31" i="6"/>
  <c r="V31" i="6"/>
  <c r="W31" i="6"/>
  <c r="U32" i="6"/>
  <c r="V32" i="6"/>
  <c r="W32" i="6"/>
  <c r="U33" i="6"/>
  <c r="V33" i="6"/>
  <c r="W33" i="6"/>
  <c r="U34" i="6"/>
  <c r="V34" i="6"/>
  <c r="W34" i="6"/>
  <c r="U35" i="6"/>
  <c r="V35" i="6"/>
  <c r="W35" i="6"/>
  <c r="U36" i="6"/>
  <c r="V36" i="6"/>
  <c r="W36" i="6"/>
  <c r="U37" i="6"/>
  <c r="V37" i="6"/>
  <c r="W37" i="6"/>
  <c r="U38" i="6"/>
  <c r="V38" i="6"/>
  <c r="W38" i="6"/>
  <c r="U39" i="6"/>
  <c r="V39" i="6"/>
  <c r="W39" i="6"/>
  <c r="U40" i="6"/>
  <c r="V40" i="6"/>
  <c r="W40" i="6"/>
  <c r="U41" i="6"/>
  <c r="V41" i="6"/>
  <c r="W41" i="6"/>
  <c r="U42" i="6"/>
  <c r="V42" i="6"/>
  <c r="W42" i="6"/>
  <c r="U43" i="6"/>
  <c r="V43" i="6"/>
  <c r="W43" i="6"/>
  <c r="U44" i="6"/>
  <c r="V44" i="6"/>
  <c r="W44" i="6"/>
  <c r="U45" i="6"/>
  <c r="V45" i="6"/>
  <c r="W45" i="6"/>
  <c r="U46" i="6"/>
  <c r="V46" i="6"/>
  <c r="W46" i="6"/>
  <c r="U47" i="6"/>
  <c r="V47" i="6"/>
  <c r="W47" i="6"/>
  <c r="U48" i="6"/>
  <c r="V48" i="6"/>
  <c r="W48" i="6"/>
  <c r="U49" i="6"/>
  <c r="V49" i="6"/>
  <c r="W49" i="6"/>
  <c r="U50" i="6"/>
  <c r="V50" i="6"/>
  <c r="W50" i="6"/>
  <c r="U51" i="6"/>
  <c r="V51" i="6"/>
  <c r="W51" i="6"/>
  <c r="U52" i="6"/>
  <c r="V52" i="6"/>
  <c r="W52" i="6"/>
  <c r="U53" i="6"/>
  <c r="V53" i="6"/>
  <c r="W53" i="6"/>
  <c r="U54" i="6"/>
  <c r="V54" i="6"/>
  <c r="W54" i="6"/>
  <c r="U55" i="6"/>
  <c r="V55" i="6"/>
  <c r="W55" i="6"/>
  <c r="U56" i="6"/>
  <c r="V56" i="6"/>
  <c r="W56" i="6"/>
  <c r="U57" i="6"/>
  <c r="V57" i="6"/>
  <c r="W57" i="6"/>
  <c r="U58" i="6"/>
  <c r="V58" i="6"/>
  <c r="W58" i="6"/>
  <c r="U59" i="6"/>
  <c r="V59" i="6"/>
  <c r="W59" i="6"/>
  <c r="U60" i="6"/>
  <c r="V60" i="6"/>
  <c r="W60" i="6"/>
  <c r="U61" i="6"/>
  <c r="V61" i="6"/>
  <c r="W61" i="6"/>
  <c r="U62" i="6"/>
  <c r="V62" i="6"/>
  <c r="W62" i="6"/>
  <c r="U63" i="6"/>
  <c r="V63" i="6"/>
  <c r="W63" i="6"/>
  <c r="U64" i="6"/>
  <c r="V64" i="6"/>
  <c r="W64" i="6"/>
  <c r="U65" i="6"/>
  <c r="V65" i="6"/>
  <c r="W65" i="6"/>
  <c r="U66" i="6"/>
  <c r="V66" i="6"/>
  <c r="W66" i="6"/>
  <c r="U67" i="6"/>
  <c r="V67" i="6"/>
  <c r="W67" i="6"/>
  <c r="U68" i="6"/>
  <c r="V68" i="6"/>
  <c r="W68" i="6"/>
  <c r="U69" i="6"/>
  <c r="V69" i="6"/>
  <c r="W69" i="6"/>
  <c r="U70" i="6"/>
  <c r="V70" i="6"/>
  <c r="W70" i="6"/>
  <c r="U71" i="6"/>
  <c r="V71" i="6"/>
  <c r="W71" i="6"/>
  <c r="U72" i="6"/>
  <c r="V72" i="6"/>
  <c r="W72" i="6"/>
  <c r="U73" i="6"/>
  <c r="V73" i="6"/>
  <c r="W73" i="6"/>
  <c r="U74" i="6"/>
  <c r="V74" i="6"/>
  <c r="W74" i="6"/>
  <c r="U75" i="6"/>
  <c r="V75" i="6"/>
  <c r="W75" i="6"/>
  <c r="U76" i="6"/>
  <c r="V76" i="6"/>
  <c r="W76" i="6"/>
  <c r="U77" i="6"/>
  <c r="V77" i="6"/>
  <c r="W77" i="6"/>
  <c r="U78" i="6"/>
  <c r="V78" i="6"/>
  <c r="W78" i="6"/>
  <c r="U79" i="6"/>
  <c r="V79" i="6"/>
  <c r="W79" i="6"/>
  <c r="U80" i="6"/>
  <c r="V80" i="6"/>
  <c r="W80" i="6"/>
  <c r="U81" i="6"/>
  <c r="V81" i="6"/>
  <c r="W81" i="6"/>
  <c r="U82" i="6"/>
  <c r="V82" i="6"/>
  <c r="W82" i="6"/>
  <c r="U83" i="6"/>
  <c r="V83" i="6"/>
  <c r="W83" i="6"/>
  <c r="U84" i="6"/>
  <c r="V84" i="6"/>
  <c r="W84" i="6"/>
  <c r="U85" i="6"/>
  <c r="V85" i="6"/>
  <c r="W85" i="6"/>
  <c r="U86" i="6"/>
  <c r="V86" i="6"/>
  <c r="W86" i="6"/>
  <c r="U87" i="6"/>
  <c r="V87" i="6"/>
  <c r="W87" i="6"/>
  <c r="U88" i="6"/>
  <c r="V88" i="6"/>
  <c r="W88" i="6"/>
  <c r="U89" i="6"/>
  <c r="V89" i="6"/>
  <c r="W89" i="6"/>
  <c r="U90" i="6"/>
  <c r="V90" i="6"/>
  <c r="W90" i="6"/>
  <c r="U91" i="6"/>
  <c r="V91" i="6"/>
  <c r="W91" i="6"/>
  <c r="U92" i="6"/>
  <c r="V92" i="6"/>
  <c r="W92" i="6"/>
  <c r="U93" i="6"/>
  <c r="V93" i="6"/>
  <c r="W93" i="6"/>
  <c r="U94" i="6"/>
  <c r="V94" i="6"/>
  <c r="W94" i="6"/>
  <c r="U95" i="6"/>
  <c r="V95" i="6"/>
  <c r="W95" i="6"/>
  <c r="U96" i="6"/>
  <c r="V96" i="6"/>
  <c r="W96" i="6"/>
  <c r="U97" i="6"/>
  <c r="V97" i="6"/>
  <c r="W97" i="6"/>
  <c r="U98" i="6"/>
  <c r="V98" i="6"/>
  <c r="W98" i="6"/>
  <c r="U99" i="6"/>
  <c r="V99" i="6"/>
  <c r="W99" i="6"/>
  <c r="U100" i="6"/>
  <c r="V100" i="6"/>
  <c r="W100" i="6"/>
  <c r="U101" i="6"/>
  <c r="V101" i="6"/>
  <c r="W101" i="6"/>
  <c r="U102" i="6"/>
  <c r="V102" i="6"/>
  <c r="W102" i="6"/>
  <c r="U103" i="6"/>
  <c r="V103" i="6"/>
  <c r="W103" i="6"/>
  <c r="U104" i="6"/>
  <c r="V104" i="6"/>
  <c r="W104" i="6"/>
  <c r="U105" i="6"/>
  <c r="V105" i="6"/>
  <c r="W105" i="6"/>
  <c r="U106" i="6"/>
  <c r="V106" i="6"/>
  <c r="W106" i="6"/>
  <c r="U107" i="6"/>
  <c r="V107" i="6"/>
  <c r="W107" i="6"/>
  <c r="U108" i="6"/>
  <c r="V108" i="6"/>
  <c r="W108" i="6"/>
  <c r="U109" i="6"/>
  <c r="V109" i="6"/>
  <c r="W109" i="6"/>
  <c r="U110" i="6"/>
  <c r="V110" i="6"/>
  <c r="W110" i="6"/>
  <c r="U111" i="6"/>
  <c r="V111" i="6"/>
  <c r="W111" i="6"/>
  <c r="U112" i="6"/>
  <c r="V112" i="6"/>
  <c r="W112" i="6"/>
  <c r="U113" i="6"/>
  <c r="V113" i="6"/>
  <c r="W113" i="6"/>
  <c r="U114" i="6"/>
  <c r="V114" i="6"/>
  <c r="W114" i="6"/>
  <c r="U115" i="6"/>
  <c r="V115" i="6"/>
  <c r="W115" i="6"/>
  <c r="U116" i="6"/>
  <c r="V116" i="6"/>
  <c r="W116" i="6"/>
  <c r="U117" i="6"/>
  <c r="V117" i="6"/>
  <c r="W117" i="6"/>
  <c r="U118" i="6"/>
  <c r="V118" i="6"/>
  <c r="W118" i="6"/>
  <c r="U119" i="6"/>
  <c r="V119" i="6"/>
  <c r="W119" i="6"/>
  <c r="U120" i="6"/>
  <c r="V120" i="6"/>
  <c r="W120" i="6"/>
  <c r="U121" i="6"/>
  <c r="V121" i="6"/>
  <c r="W121" i="6"/>
  <c r="U122" i="6"/>
  <c r="V122" i="6"/>
  <c r="W122" i="6"/>
  <c r="U123" i="6"/>
  <c r="V123" i="6"/>
  <c r="W123" i="6"/>
  <c r="U124" i="6"/>
  <c r="V124" i="6"/>
  <c r="W124" i="6"/>
  <c r="U125" i="6"/>
  <c r="V125" i="6"/>
  <c r="W125" i="6"/>
  <c r="U126" i="6"/>
  <c r="V126" i="6"/>
  <c r="W126" i="6"/>
  <c r="U127" i="6"/>
  <c r="V127" i="6"/>
  <c r="W127" i="6"/>
  <c r="U128" i="6"/>
  <c r="V128" i="6"/>
  <c r="W128" i="6"/>
  <c r="U129" i="6"/>
  <c r="V129" i="6"/>
  <c r="W129" i="6"/>
  <c r="U130" i="6"/>
  <c r="V130" i="6"/>
  <c r="W130" i="6"/>
  <c r="U131" i="6"/>
  <c r="V131" i="6"/>
  <c r="W131" i="6"/>
  <c r="U132" i="6"/>
  <c r="V132" i="6"/>
  <c r="W132" i="6"/>
  <c r="U133" i="6"/>
  <c r="V133" i="6"/>
  <c r="W133" i="6"/>
  <c r="U134" i="6"/>
  <c r="V134" i="6"/>
  <c r="W134" i="6"/>
  <c r="U135" i="6"/>
  <c r="V135" i="6"/>
  <c r="W135" i="6"/>
  <c r="U136" i="6"/>
  <c r="V136" i="6"/>
  <c r="W136" i="6"/>
  <c r="U137" i="6"/>
  <c r="V137" i="6"/>
  <c r="W137" i="6"/>
  <c r="U138" i="6"/>
  <c r="V138" i="6"/>
  <c r="W138" i="6"/>
  <c r="U139" i="6"/>
  <c r="V139" i="6"/>
  <c r="W139" i="6"/>
  <c r="U140" i="6"/>
  <c r="V140" i="6"/>
  <c r="W140" i="6"/>
  <c r="U141" i="6"/>
  <c r="V141" i="6"/>
  <c r="W141" i="6"/>
  <c r="U142" i="6"/>
  <c r="V142" i="6"/>
  <c r="W142" i="6"/>
  <c r="U143" i="6"/>
  <c r="V143" i="6"/>
  <c r="W143" i="6"/>
  <c r="U144" i="6"/>
  <c r="V144" i="6"/>
  <c r="W144" i="6"/>
  <c r="U145" i="6"/>
  <c r="V145" i="6"/>
  <c r="W145" i="6"/>
  <c r="U146" i="6"/>
  <c r="V146" i="6"/>
  <c r="W146" i="6"/>
  <c r="U147" i="6"/>
  <c r="V147" i="6"/>
  <c r="W147" i="6"/>
  <c r="U148" i="6"/>
  <c r="V148" i="6"/>
  <c r="W148" i="6"/>
  <c r="U149" i="6"/>
  <c r="V149" i="6"/>
  <c r="W149" i="6"/>
  <c r="U150" i="6"/>
  <c r="V150" i="6"/>
  <c r="W150" i="6"/>
  <c r="U151" i="6"/>
  <c r="V151" i="6"/>
  <c r="W151" i="6"/>
  <c r="U152" i="6"/>
  <c r="V152" i="6"/>
  <c r="W152" i="6"/>
  <c r="U153" i="6"/>
  <c r="V153" i="6"/>
  <c r="W153" i="6"/>
  <c r="U154" i="6"/>
  <c r="V154" i="6"/>
  <c r="W154" i="6"/>
  <c r="U155" i="6"/>
  <c r="V155" i="6"/>
  <c r="W155" i="6"/>
  <c r="U156" i="6"/>
  <c r="V156" i="6"/>
  <c r="W156" i="6"/>
  <c r="U157" i="6"/>
  <c r="V157" i="6"/>
  <c r="W157" i="6"/>
  <c r="U158" i="6"/>
  <c r="V158" i="6"/>
  <c r="W158" i="6"/>
  <c r="U159" i="6"/>
  <c r="V159" i="6"/>
  <c r="W159" i="6"/>
  <c r="U160" i="6"/>
  <c r="V160" i="6"/>
  <c r="W160" i="6"/>
  <c r="U161" i="6"/>
  <c r="V161" i="6"/>
  <c r="W161" i="6"/>
  <c r="U162" i="6"/>
  <c r="V162" i="6"/>
  <c r="W162" i="6"/>
  <c r="U163" i="6"/>
  <c r="V163" i="6"/>
  <c r="W163" i="6"/>
  <c r="U164" i="6"/>
  <c r="V164" i="6"/>
  <c r="W164" i="6"/>
  <c r="U165" i="6"/>
  <c r="V165" i="6"/>
  <c r="W165" i="6"/>
  <c r="U166" i="6"/>
  <c r="V166" i="6"/>
  <c r="W166" i="6"/>
  <c r="U167" i="6"/>
  <c r="V167" i="6"/>
  <c r="W167" i="6"/>
  <c r="U168" i="6"/>
  <c r="V168" i="6"/>
  <c r="W168" i="6"/>
  <c r="U169" i="6"/>
  <c r="V169" i="6"/>
  <c r="W169" i="6"/>
  <c r="U170" i="6"/>
  <c r="V170" i="6"/>
  <c r="W170" i="6"/>
  <c r="U171" i="6"/>
  <c r="V171" i="6"/>
  <c r="W171" i="6"/>
  <c r="U172" i="6"/>
  <c r="V172" i="6"/>
  <c r="W172" i="6"/>
  <c r="U173" i="6"/>
  <c r="V173" i="6"/>
  <c r="W173" i="6"/>
  <c r="U174" i="6"/>
  <c r="V174" i="6"/>
  <c r="W174" i="6"/>
  <c r="U175" i="6"/>
  <c r="V175" i="6"/>
  <c r="W175" i="6"/>
  <c r="U176" i="6"/>
  <c r="V176" i="6"/>
  <c r="W176" i="6"/>
  <c r="U177" i="6"/>
  <c r="V177" i="6"/>
  <c r="W177" i="6"/>
  <c r="U178" i="6"/>
  <c r="V178" i="6"/>
  <c r="W178" i="6"/>
  <c r="U179" i="6"/>
  <c r="V179" i="6"/>
  <c r="W179" i="6"/>
  <c r="U180" i="6"/>
  <c r="V180" i="6"/>
  <c r="W180" i="6"/>
  <c r="U181" i="6"/>
  <c r="V181" i="6"/>
  <c r="W181" i="6"/>
  <c r="U182" i="6"/>
  <c r="V182" i="6"/>
  <c r="W182" i="6"/>
  <c r="U183" i="6"/>
  <c r="V183" i="6"/>
  <c r="W183" i="6"/>
  <c r="U184" i="6"/>
  <c r="V184" i="6"/>
  <c r="W184" i="6"/>
  <c r="U185" i="6"/>
  <c r="V185" i="6"/>
  <c r="W185" i="6"/>
  <c r="U186" i="6"/>
  <c r="V186" i="6"/>
  <c r="W186" i="6"/>
  <c r="U187" i="6"/>
  <c r="V187" i="6"/>
  <c r="W187" i="6"/>
  <c r="U188" i="6"/>
  <c r="V188" i="6"/>
  <c r="W188" i="6"/>
  <c r="U189" i="6"/>
  <c r="V189" i="6"/>
  <c r="W189" i="6"/>
  <c r="U190" i="6"/>
  <c r="V190" i="6"/>
  <c r="W190" i="6"/>
  <c r="U191" i="6"/>
  <c r="V191" i="6"/>
  <c r="W191" i="6"/>
  <c r="U192" i="6"/>
  <c r="V192" i="6"/>
  <c r="W192" i="6"/>
  <c r="U193" i="6"/>
  <c r="V193" i="6"/>
  <c r="W193" i="6"/>
  <c r="U194" i="6"/>
  <c r="V194" i="6"/>
  <c r="W194" i="6"/>
  <c r="U195" i="6"/>
  <c r="V195" i="6"/>
  <c r="W195" i="6"/>
  <c r="U196" i="6"/>
  <c r="V196" i="6"/>
  <c r="W196" i="6"/>
  <c r="U197" i="6"/>
  <c r="V197" i="6"/>
  <c r="W197" i="6"/>
  <c r="U198" i="6"/>
  <c r="V198" i="6"/>
  <c r="W198" i="6"/>
  <c r="U199" i="6"/>
  <c r="V199" i="6"/>
  <c r="W199" i="6"/>
  <c r="U200" i="6"/>
  <c r="V200" i="6"/>
  <c r="W200" i="6"/>
  <c r="U201" i="6"/>
  <c r="V201" i="6"/>
  <c r="W201" i="6"/>
  <c r="U202" i="6"/>
  <c r="V202" i="6"/>
  <c r="W202" i="6"/>
  <c r="U203" i="6"/>
  <c r="V203" i="6"/>
  <c r="W203" i="6"/>
  <c r="U204" i="6"/>
  <c r="V204" i="6"/>
  <c r="W204" i="6"/>
  <c r="U205" i="6"/>
  <c r="V205" i="6"/>
  <c r="W205" i="6"/>
  <c r="U206" i="6"/>
  <c r="V206" i="6"/>
  <c r="W206" i="6"/>
  <c r="U207" i="6"/>
  <c r="V207" i="6"/>
  <c r="W207" i="6"/>
  <c r="U208" i="6"/>
  <c r="V208" i="6"/>
  <c r="W208" i="6"/>
  <c r="U209" i="6"/>
  <c r="V209" i="6"/>
  <c r="W209" i="6"/>
  <c r="U210" i="6"/>
  <c r="V210" i="6"/>
  <c r="W210" i="6"/>
  <c r="U211" i="6"/>
  <c r="V211" i="6"/>
  <c r="W211" i="6"/>
  <c r="U212" i="6"/>
  <c r="V212" i="6"/>
  <c r="W212" i="6"/>
  <c r="U213" i="6"/>
  <c r="V213" i="6"/>
  <c r="W213" i="6"/>
  <c r="U214" i="6"/>
  <c r="V214" i="6"/>
  <c r="W214" i="6"/>
  <c r="U215" i="6"/>
  <c r="V215" i="6"/>
  <c r="W215" i="6"/>
  <c r="U216" i="6"/>
  <c r="V216" i="6"/>
  <c r="W216" i="6"/>
  <c r="U217" i="6"/>
  <c r="V217" i="6"/>
  <c r="W217" i="6"/>
  <c r="U218" i="6"/>
  <c r="V218" i="6"/>
  <c r="W218" i="6"/>
  <c r="U219" i="6"/>
  <c r="V219" i="6"/>
  <c r="W219" i="6"/>
  <c r="U220" i="6"/>
  <c r="V220" i="6"/>
  <c r="W220" i="6"/>
  <c r="U221" i="6"/>
  <c r="V221" i="6"/>
  <c r="W221" i="6"/>
  <c r="U222" i="6"/>
  <c r="V222" i="6"/>
  <c r="W222" i="6"/>
  <c r="U223" i="6"/>
  <c r="V223" i="6"/>
  <c r="W223" i="6"/>
  <c r="U224" i="6"/>
  <c r="V224" i="6"/>
  <c r="W224" i="6"/>
  <c r="U225" i="6"/>
  <c r="V225" i="6"/>
  <c r="W225" i="6"/>
  <c r="U226" i="6"/>
  <c r="V226" i="6"/>
  <c r="W226" i="6"/>
  <c r="U227" i="6"/>
  <c r="V227" i="6"/>
  <c r="W227" i="6"/>
  <c r="U228" i="6"/>
  <c r="V228" i="6"/>
  <c r="W228" i="6"/>
  <c r="U229" i="6"/>
  <c r="V229" i="6"/>
  <c r="W229" i="6"/>
  <c r="U230" i="6"/>
  <c r="V230" i="6"/>
  <c r="W230" i="6"/>
  <c r="U231" i="6"/>
  <c r="V231" i="6"/>
  <c r="W231" i="6"/>
  <c r="U232" i="6"/>
  <c r="V232" i="6"/>
  <c r="W232" i="6"/>
  <c r="U233" i="6"/>
  <c r="V233" i="6"/>
  <c r="W233" i="6"/>
  <c r="U234" i="6"/>
  <c r="V234" i="6"/>
  <c r="W234" i="6"/>
  <c r="U235" i="6"/>
  <c r="V235" i="6"/>
  <c r="W235" i="6"/>
  <c r="U236" i="6"/>
  <c r="V236" i="6"/>
  <c r="W236" i="6"/>
  <c r="U237" i="6"/>
  <c r="V237" i="6"/>
  <c r="W237" i="6"/>
  <c r="U238" i="6"/>
  <c r="V238" i="6"/>
  <c r="W238" i="6"/>
  <c r="U239" i="6"/>
  <c r="V239" i="6"/>
  <c r="W239" i="6"/>
  <c r="U240" i="6"/>
  <c r="V240" i="6"/>
  <c r="W240" i="6"/>
  <c r="U241" i="6"/>
  <c r="V241" i="6"/>
  <c r="W241" i="6"/>
  <c r="U242" i="6"/>
  <c r="V242" i="6"/>
  <c r="W242" i="6"/>
  <c r="U243" i="6"/>
  <c r="V243" i="6"/>
  <c r="W243" i="6"/>
  <c r="U244" i="6"/>
  <c r="V244" i="6"/>
  <c r="W244" i="6"/>
  <c r="U245" i="6"/>
  <c r="V245" i="6"/>
  <c r="W245" i="6"/>
  <c r="U246" i="6"/>
  <c r="V246" i="6"/>
  <c r="W246" i="6"/>
  <c r="U247" i="6"/>
  <c r="V247" i="6"/>
  <c r="W247" i="6"/>
  <c r="U248" i="6"/>
  <c r="V248" i="6"/>
  <c r="W248" i="6"/>
  <c r="U249" i="6"/>
  <c r="V249" i="6"/>
  <c r="W249" i="6"/>
  <c r="U250" i="6"/>
  <c r="V250" i="6"/>
  <c r="W250" i="6"/>
  <c r="U251" i="6"/>
  <c r="V251" i="6"/>
  <c r="W251" i="6"/>
  <c r="U252" i="6"/>
  <c r="V252" i="6"/>
  <c r="W252" i="6"/>
  <c r="U253" i="6"/>
  <c r="V253" i="6"/>
  <c r="W253" i="6"/>
  <c r="U254" i="6"/>
  <c r="V254" i="6"/>
  <c r="W254" i="6"/>
  <c r="U255" i="6"/>
  <c r="V255" i="6"/>
  <c r="W255" i="6"/>
  <c r="U256" i="6"/>
  <c r="V256" i="6"/>
  <c r="W256" i="6"/>
  <c r="U257" i="6"/>
  <c r="V257" i="6"/>
  <c r="W257" i="6"/>
  <c r="U258" i="6"/>
  <c r="V258" i="6"/>
  <c r="W258" i="6"/>
  <c r="U259" i="6"/>
  <c r="V259" i="6"/>
  <c r="W259" i="6"/>
  <c r="U260" i="6"/>
  <c r="V260" i="6"/>
  <c r="W260" i="6"/>
  <c r="U261" i="6"/>
  <c r="V261" i="6"/>
  <c r="W261" i="6"/>
  <c r="U262" i="6"/>
  <c r="V262" i="6"/>
  <c r="W262" i="6"/>
  <c r="U263" i="6"/>
  <c r="V263" i="6"/>
  <c r="W263" i="6"/>
  <c r="U264" i="6"/>
  <c r="V264" i="6"/>
  <c r="W264" i="6"/>
  <c r="U265" i="6"/>
  <c r="V265" i="6"/>
  <c r="W265" i="6"/>
  <c r="U266" i="6"/>
  <c r="V266" i="6"/>
  <c r="W266" i="6"/>
  <c r="U267" i="6"/>
  <c r="V267" i="6"/>
  <c r="W267" i="6"/>
  <c r="U268" i="6"/>
  <c r="V268" i="6"/>
  <c r="W268" i="6"/>
  <c r="U269" i="6"/>
  <c r="V269" i="6"/>
  <c r="W269" i="6"/>
  <c r="U270" i="6"/>
  <c r="V270" i="6"/>
  <c r="W270" i="6"/>
  <c r="U271" i="6"/>
  <c r="V271" i="6"/>
  <c r="W271" i="6"/>
  <c r="U272" i="6"/>
  <c r="V272" i="6"/>
  <c r="W272" i="6"/>
  <c r="U273" i="6"/>
  <c r="V273" i="6"/>
  <c r="W273" i="6"/>
  <c r="U274" i="6"/>
  <c r="V274" i="6"/>
  <c r="W274" i="6"/>
  <c r="U275" i="6"/>
  <c r="V275" i="6"/>
  <c r="W275" i="6"/>
  <c r="U276" i="6"/>
  <c r="V276" i="6"/>
  <c r="W276" i="6"/>
  <c r="U277" i="6"/>
  <c r="V277" i="6"/>
  <c r="W277" i="6"/>
  <c r="U278" i="6"/>
  <c r="V278" i="6"/>
  <c r="W278" i="6"/>
  <c r="U279" i="6"/>
  <c r="V279" i="6"/>
  <c r="W279" i="6"/>
  <c r="U280" i="6"/>
  <c r="V280" i="6"/>
  <c r="W280" i="6"/>
  <c r="U281" i="6"/>
  <c r="V281" i="6"/>
  <c r="W281" i="6"/>
  <c r="U282" i="6"/>
  <c r="V282" i="6"/>
  <c r="W282" i="6"/>
  <c r="U283" i="6"/>
  <c r="V283" i="6"/>
  <c r="W283" i="6"/>
  <c r="U284" i="6"/>
  <c r="V284" i="6"/>
  <c r="W284" i="6"/>
  <c r="U285" i="6"/>
  <c r="V285" i="6"/>
  <c r="W285" i="6"/>
  <c r="U286" i="6"/>
  <c r="V286" i="6"/>
  <c r="W286" i="6"/>
  <c r="U287" i="6"/>
  <c r="V287" i="6"/>
  <c r="W287" i="6"/>
  <c r="U288" i="6"/>
  <c r="V288" i="6"/>
  <c r="W288" i="6"/>
  <c r="U289" i="6"/>
  <c r="V289" i="6"/>
  <c r="W289" i="6"/>
  <c r="U290" i="6"/>
  <c r="V290" i="6"/>
  <c r="W290" i="6"/>
  <c r="U291" i="6"/>
  <c r="V291" i="6"/>
  <c r="W291" i="6"/>
  <c r="U292" i="6"/>
  <c r="V292" i="6"/>
  <c r="W292" i="6"/>
  <c r="U293" i="6"/>
  <c r="V293" i="6"/>
  <c r="W293" i="6"/>
  <c r="U294" i="6"/>
  <c r="V294" i="6"/>
  <c r="W294" i="6"/>
  <c r="U295" i="6"/>
  <c r="V295" i="6"/>
  <c r="W295" i="6"/>
  <c r="U296" i="6"/>
  <c r="V296" i="6"/>
  <c r="W296" i="6"/>
  <c r="U297" i="6"/>
  <c r="V297" i="6"/>
  <c r="W297" i="6"/>
  <c r="U298" i="6"/>
  <c r="V298" i="6"/>
  <c r="W298" i="6"/>
  <c r="U299" i="6"/>
  <c r="V299" i="6"/>
  <c r="W299" i="6"/>
  <c r="U300" i="6"/>
  <c r="V300" i="6"/>
  <c r="W300" i="6"/>
  <c r="U301" i="6"/>
  <c r="V301" i="6"/>
  <c r="W301" i="6"/>
  <c r="U302" i="6"/>
  <c r="V302" i="6"/>
  <c r="W302" i="6"/>
  <c r="U303" i="6"/>
  <c r="V303" i="6"/>
  <c r="W303" i="6"/>
  <c r="U304" i="6"/>
  <c r="V304" i="6"/>
  <c r="W304" i="6"/>
  <c r="U305" i="6"/>
  <c r="V305" i="6"/>
  <c r="W305" i="6"/>
  <c r="U306" i="6"/>
  <c r="V306" i="6"/>
  <c r="W306" i="6"/>
  <c r="U307" i="6"/>
  <c r="V307" i="6"/>
  <c r="W307" i="6"/>
  <c r="U308" i="6"/>
  <c r="V308" i="6"/>
  <c r="W308" i="6"/>
  <c r="U309" i="6"/>
  <c r="V309" i="6"/>
  <c r="W309" i="6"/>
  <c r="U310" i="6"/>
  <c r="V310" i="6"/>
  <c r="W310" i="6"/>
  <c r="U311" i="6"/>
  <c r="V311" i="6"/>
  <c r="W311" i="6"/>
  <c r="U312" i="6"/>
  <c r="V312" i="6"/>
  <c r="W312" i="6"/>
  <c r="U313" i="6"/>
  <c r="V313" i="6"/>
  <c r="W313" i="6"/>
  <c r="U314" i="6"/>
  <c r="V314" i="6"/>
  <c r="W314" i="6"/>
  <c r="U315" i="6"/>
  <c r="V315" i="6"/>
  <c r="W315" i="6"/>
  <c r="U316" i="6"/>
  <c r="V316" i="6"/>
  <c r="W316" i="6"/>
  <c r="U317" i="6"/>
  <c r="V317" i="6"/>
  <c r="W317" i="6"/>
  <c r="U318" i="6"/>
  <c r="V318" i="6"/>
  <c r="W318" i="6"/>
  <c r="U319" i="6"/>
  <c r="V319" i="6"/>
  <c r="W319" i="6"/>
  <c r="U320" i="6"/>
  <c r="V320" i="6"/>
  <c r="W320" i="6"/>
  <c r="U321" i="6"/>
  <c r="V321" i="6"/>
  <c r="W321" i="6"/>
  <c r="U322" i="6"/>
  <c r="V322" i="6"/>
  <c r="W322" i="6"/>
  <c r="U323" i="6"/>
  <c r="V323" i="6"/>
  <c r="W323" i="6"/>
  <c r="U324" i="6"/>
  <c r="V324" i="6"/>
  <c r="W324" i="6"/>
  <c r="U325" i="6"/>
  <c r="V325" i="6"/>
  <c r="W325" i="6"/>
  <c r="U326" i="6"/>
  <c r="V326" i="6"/>
  <c r="W326" i="6"/>
  <c r="U327" i="6"/>
  <c r="V327" i="6"/>
  <c r="W327" i="6"/>
  <c r="U328" i="6"/>
  <c r="V328" i="6"/>
  <c r="W328" i="6"/>
  <c r="U329" i="6"/>
  <c r="V329" i="6"/>
  <c r="W329" i="6"/>
  <c r="U330" i="6"/>
  <c r="V330" i="6"/>
  <c r="W330" i="6"/>
  <c r="U331" i="6"/>
  <c r="V331" i="6"/>
  <c r="W331" i="6"/>
  <c r="U332" i="6"/>
  <c r="V332" i="6"/>
  <c r="W332" i="6"/>
  <c r="U333" i="6"/>
  <c r="V333" i="6"/>
  <c r="W333" i="6"/>
  <c r="U334" i="6"/>
  <c r="V334" i="6"/>
  <c r="W334" i="6"/>
  <c r="U335" i="6"/>
  <c r="V335" i="6"/>
  <c r="W335" i="6"/>
  <c r="U336" i="6"/>
  <c r="V336" i="6"/>
  <c r="W336" i="6"/>
  <c r="U337" i="6"/>
  <c r="V337" i="6"/>
  <c r="W337" i="6"/>
  <c r="U338" i="6"/>
  <c r="V338" i="6"/>
  <c r="W338" i="6"/>
  <c r="U339" i="6"/>
  <c r="V339" i="6"/>
  <c r="W339" i="6"/>
  <c r="U340" i="6"/>
  <c r="V340" i="6"/>
  <c r="W340" i="6"/>
  <c r="U341" i="6"/>
  <c r="V341" i="6"/>
  <c r="W341" i="6"/>
  <c r="U342" i="6"/>
  <c r="V342" i="6"/>
  <c r="W342" i="6"/>
  <c r="U343" i="6"/>
  <c r="V343" i="6"/>
  <c r="W343" i="6"/>
  <c r="U344" i="6"/>
  <c r="V344" i="6"/>
  <c r="W344" i="6"/>
  <c r="U345" i="6"/>
  <c r="V345" i="6"/>
  <c r="W345" i="6"/>
  <c r="U346" i="6"/>
  <c r="V346" i="6"/>
  <c r="W346" i="6"/>
  <c r="U347" i="6"/>
  <c r="V347" i="6"/>
  <c r="W347" i="6"/>
  <c r="U348" i="6"/>
  <c r="V348" i="6"/>
  <c r="W348" i="6"/>
  <c r="U349" i="6"/>
  <c r="V349" i="6"/>
  <c r="W349" i="6"/>
  <c r="U350" i="6"/>
  <c r="V350" i="6"/>
  <c r="W350" i="6"/>
  <c r="U351" i="6"/>
  <c r="V351" i="6"/>
  <c r="W351" i="6"/>
  <c r="U352" i="6"/>
  <c r="V352" i="6"/>
  <c r="W352" i="6"/>
  <c r="U353" i="6"/>
  <c r="V353" i="6"/>
  <c r="W353" i="6"/>
  <c r="U354" i="6"/>
  <c r="V354" i="6"/>
  <c r="W354" i="6"/>
  <c r="U355" i="6"/>
  <c r="V355" i="6"/>
  <c r="W355" i="6"/>
  <c r="U356" i="6"/>
  <c r="V356" i="6"/>
  <c r="W356" i="6"/>
  <c r="U357" i="6"/>
  <c r="V357" i="6"/>
  <c r="W357" i="6"/>
  <c r="U358" i="6"/>
  <c r="V358" i="6"/>
  <c r="W358" i="6"/>
  <c r="U359" i="6"/>
  <c r="V359" i="6"/>
  <c r="W359" i="6"/>
  <c r="U360" i="6"/>
  <c r="V360" i="6"/>
  <c r="W360" i="6"/>
  <c r="U361" i="6"/>
  <c r="V361" i="6"/>
  <c r="W361" i="6"/>
  <c r="U362" i="6"/>
  <c r="V362" i="6"/>
  <c r="W362" i="6"/>
  <c r="U363" i="6"/>
  <c r="V363" i="6"/>
  <c r="W363" i="6"/>
  <c r="U364" i="6"/>
  <c r="V364" i="6"/>
  <c r="W364" i="6"/>
  <c r="U365" i="6"/>
  <c r="V365" i="6"/>
  <c r="W365" i="6"/>
  <c r="U366" i="6"/>
  <c r="V366" i="6"/>
  <c r="W366" i="6"/>
  <c r="U367" i="6"/>
  <c r="V367" i="6"/>
  <c r="W367" i="6"/>
  <c r="U368" i="6"/>
  <c r="V368" i="6"/>
  <c r="W368" i="6"/>
  <c r="U369" i="6"/>
  <c r="V369" i="6"/>
  <c r="W369" i="6"/>
  <c r="U370" i="6"/>
  <c r="V370" i="6"/>
  <c r="W370" i="6"/>
  <c r="U371" i="6"/>
  <c r="V371" i="6"/>
  <c r="W371" i="6"/>
  <c r="U372" i="6"/>
  <c r="V372" i="6"/>
  <c r="W372" i="6"/>
  <c r="U373" i="6"/>
  <c r="V373" i="6"/>
  <c r="W373" i="6"/>
  <c r="U374" i="6"/>
  <c r="V374" i="6"/>
  <c r="W374" i="6"/>
  <c r="U375" i="6"/>
  <c r="V375" i="6"/>
  <c r="W375" i="6"/>
  <c r="U376" i="6"/>
  <c r="V376" i="6"/>
  <c r="W376" i="6"/>
  <c r="U377" i="6"/>
  <c r="V377" i="6"/>
  <c r="W377" i="6"/>
  <c r="U378" i="6"/>
  <c r="V378" i="6"/>
  <c r="W378" i="6"/>
  <c r="U379" i="6"/>
  <c r="V379" i="6"/>
  <c r="W379" i="6"/>
  <c r="U380" i="6"/>
  <c r="V380" i="6"/>
  <c r="W380" i="6"/>
  <c r="U381" i="6"/>
  <c r="V381" i="6"/>
  <c r="W381" i="6"/>
  <c r="U382" i="6"/>
  <c r="V382" i="6"/>
  <c r="W382" i="6"/>
  <c r="U383" i="6"/>
  <c r="V383" i="6"/>
  <c r="W383" i="6"/>
  <c r="U384" i="6"/>
  <c r="V384" i="6"/>
  <c r="W384" i="6"/>
  <c r="U385" i="6"/>
  <c r="V385" i="6"/>
  <c r="W385" i="6"/>
  <c r="U386" i="6"/>
  <c r="V386" i="6"/>
  <c r="W386" i="6"/>
  <c r="U387" i="6"/>
  <c r="V387" i="6"/>
  <c r="W387" i="6"/>
  <c r="U388" i="6"/>
  <c r="V388" i="6"/>
  <c r="W388" i="6"/>
  <c r="U389" i="6"/>
  <c r="V389" i="6"/>
  <c r="W389" i="6"/>
  <c r="U390" i="6"/>
  <c r="V390" i="6"/>
  <c r="W390" i="6"/>
  <c r="U391" i="6"/>
  <c r="V391" i="6"/>
  <c r="W391" i="6"/>
  <c r="U392" i="6"/>
  <c r="V392" i="6"/>
  <c r="W392" i="6"/>
  <c r="U393" i="6"/>
  <c r="V393" i="6"/>
  <c r="W393" i="6"/>
  <c r="U394" i="6"/>
  <c r="V394" i="6"/>
  <c r="W394" i="6"/>
  <c r="U395" i="6"/>
  <c r="V395" i="6"/>
  <c r="W395" i="6"/>
  <c r="U396" i="6"/>
  <c r="V396" i="6"/>
  <c r="W396" i="6"/>
  <c r="U397" i="6"/>
  <c r="V397" i="6"/>
  <c r="W397" i="6"/>
  <c r="U398" i="6"/>
  <c r="V398" i="6"/>
  <c r="W398" i="6"/>
  <c r="U399" i="6"/>
  <c r="V399" i="6"/>
  <c r="W399" i="6"/>
  <c r="U400" i="6"/>
  <c r="V400" i="6"/>
  <c r="W400" i="6"/>
  <c r="U401" i="6"/>
  <c r="V401" i="6"/>
  <c r="W401" i="6"/>
  <c r="U402" i="6"/>
  <c r="V402" i="6"/>
  <c r="W402" i="6"/>
  <c r="U403" i="6"/>
  <c r="V403" i="6"/>
  <c r="W403" i="6"/>
  <c r="U404" i="6"/>
  <c r="V404" i="6"/>
  <c r="W404" i="6"/>
  <c r="U405" i="6"/>
  <c r="V405" i="6"/>
  <c r="W405" i="6"/>
  <c r="U406" i="6"/>
  <c r="V406" i="6"/>
  <c r="W406" i="6"/>
  <c r="U407" i="6"/>
  <c r="V407" i="6"/>
  <c r="W407" i="6"/>
  <c r="U408" i="6"/>
  <c r="V408" i="6"/>
  <c r="W408" i="6"/>
  <c r="U409" i="6"/>
  <c r="V409" i="6"/>
  <c r="W409" i="6"/>
  <c r="U410" i="6"/>
  <c r="V410" i="6"/>
  <c r="W410" i="6"/>
  <c r="U411" i="6"/>
  <c r="V411" i="6"/>
  <c r="W411" i="6"/>
  <c r="U412" i="6"/>
  <c r="V412" i="6"/>
  <c r="W412" i="6"/>
  <c r="U413" i="6"/>
  <c r="V413" i="6"/>
  <c r="W413" i="6"/>
  <c r="U414" i="6"/>
  <c r="V414" i="6"/>
  <c r="W414" i="6"/>
  <c r="U415" i="6"/>
  <c r="V415" i="6"/>
  <c r="W415" i="6"/>
  <c r="U416" i="6"/>
  <c r="V416" i="6"/>
  <c r="W416" i="6"/>
  <c r="U417" i="6"/>
  <c r="V417" i="6"/>
  <c r="W417" i="6"/>
  <c r="U418" i="6"/>
  <c r="V418" i="6"/>
  <c r="W418" i="6"/>
  <c r="U419" i="6"/>
  <c r="V419" i="6"/>
  <c r="W419" i="6"/>
  <c r="U420" i="6"/>
  <c r="V420" i="6"/>
  <c r="W420" i="6"/>
  <c r="U421" i="6"/>
  <c r="V421" i="6"/>
  <c r="W421" i="6"/>
  <c r="U422" i="6"/>
  <c r="V422" i="6"/>
  <c r="W422" i="6"/>
  <c r="U423" i="6"/>
  <c r="V423" i="6"/>
  <c r="W423" i="6"/>
  <c r="U424" i="6"/>
  <c r="V424" i="6"/>
  <c r="W424" i="6"/>
  <c r="U425" i="6"/>
  <c r="V425" i="6"/>
  <c r="W425" i="6"/>
  <c r="U426" i="6"/>
  <c r="V426" i="6"/>
  <c r="W426" i="6"/>
  <c r="U427" i="6"/>
  <c r="V427" i="6"/>
  <c r="W427" i="6"/>
  <c r="U428" i="6"/>
  <c r="V428" i="6"/>
  <c r="W428" i="6"/>
  <c r="U429" i="6"/>
  <c r="V429" i="6"/>
  <c r="W429" i="6"/>
  <c r="U430" i="6"/>
  <c r="V430" i="6"/>
  <c r="W430" i="6"/>
  <c r="U431" i="6"/>
  <c r="V431" i="6"/>
  <c r="W431" i="6"/>
  <c r="U432" i="6"/>
  <c r="V432" i="6"/>
  <c r="W432" i="6"/>
  <c r="U433" i="6"/>
  <c r="V433" i="6"/>
  <c r="W433" i="6"/>
  <c r="U434" i="6"/>
  <c r="V434" i="6"/>
  <c r="W434" i="6"/>
  <c r="U435" i="6"/>
  <c r="V435" i="6"/>
  <c r="W435" i="6"/>
  <c r="U436" i="6"/>
  <c r="V436" i="6"/>
  <c r="W436" i="6"/>
  <c r="U437" i="6"/>
  <c r="V437" i="6"/>
  <c r="W437" i="6"/>
  <c r="U438" i="6"/>
  <c r="V438" i="6"/>
  <c r="W438" i="6"/>
  <c r="U439" i="6"/>
  <c r="V439" i="6"/>
  <c r="W439" i="6"/>
  <c r="U440" i="6"/>
  <c r="V440" i="6"/>
  <c r="W440" i="6"/>
  <c r="U441" i="6"/>
  <c r="V441" i="6"/>
  <c r="W441" i="6"/>
  <c r="U442" i="6"/>
  <c r="V442" i="6"/>
  <c r="W442" i="6"/>
  <c r="U443" i="6"/>
  <c r="V443" i="6"/>
  <c r="W443" i="6"/>
  <c r="U444" i="6"/>
  <c r="V444" i="6"/>
  <c r="W444" i="6"/>
  <c r="U445" i="6"/>
  <c r="V445" i="6"/>
  <c r="W445" i="6"/>
  <c r="U446" i="6"/>
  <c r="V446" i="6"/>
  <c r="W446" i="6"/>
  <c r="U447" i="6"/>
  <c r="V447" i="6"/>
  <c r="W447" i="6"/>
  <c r="U448" i="6"/>
  <c r="V448" i="6"/>
  <c r="W448" i="6"/>
  <c r="U449" i="6"/>
  <c r="V449" i="6"/>
  <c r="W449" i="6"/>
  <c r="U450" i="6"/>
  <c r="V450" i="6"/>
  <c r="W450" i="6"/>
  <c r="U451" i="6"/>
  <c r="V451" i="6"/>
  <c r="W451" i="6"/>
  <c r="U3" i="6"/>
  <c r="V3" i="6"/>
  <c r="W3" i="6"/>
  <c r="A443" i="6"/>
  <c r="AE4" i="6" l="1"/>
  <c r="AF4" i="6"/>
  <c r="AG4" i="6"/>
  <c r="AE5" i="6"/>
  <c r="AF5" i="6"/>
  <c r="AG5" i="6"/>
  <c r="AE6" i="6"/>
  <c r="AF6" i="6"/>
  <c r="AG6" i="6"/>
  <c r="AE7" i="6"/>
  <c r="AF7" i="6"/>
  <c r="AG7" i="6"/>
  <c r="AE8" i="6"/>
  <c r="AF8" i="6"/>
  <c r="AG8" i="6"/>
  <c r="AE9" i="6"/>
  <c r="AF9" i="6"/>
  <c r="AG9" i="6"/>
  <c r="AE10" i="6"/>
  <c r="AF10" i="6"/>
  <c r="AG10" i="6"/>
  <c r="AE11" i="6"/>
  <c r="AF11" i="6"/>
  <c r="AG11" i="6"/>
  <c r="AE12" i="6"/>
  <c r="AF12" i="6"/>
  <c r="AG12" i="6"/>
  <c r="AE13" i="6"/>
  <c r="AF13" i="6"/>
  <c r="AG13" i="6"/>
  <c r="AE14" i="6"/>
  <c r="AF14" i="6"/>
  <c r="AG14" i="6"/>
  <c r="AE15" i="6"/>
  <c r="AF15" i="6"/>
  <c r="AG15" i="6"/>
  <c r="AE16" i="6"/>
  <c r="AF16" i="6"/>
  <c r="AG16" i="6"/>
  <c r="AE17" i="6"/>
  <c r="AF17" i="6"/>
  <c r="AG17" i="6"/>
  <c r="AE18" i="6"/>
  <c r="AF18" i="6"/>
  <c r="AG18" i="6"/>
  <c r="AE19" i="6"/>
  <c r="AF19" i="6"/>
  <c r="AG19" i="6"/>
  <c r="AE20" i="6"/>
  <c r="AF20" i="6"/>
  <c r="AG20" i="6"/>
  <c r="AE21" i="6"/>
  <c r="AF21" i="6"/>
  <c r="AG21" i="6"/>
  <c r="AE22" i="6"/>
  <c r="AF22" i="6"/>
  <c r="AG22" i="6"/>
  <c r="AE23" i="6"/>
  <c r="AF23" i="6"/>
  <c r="AG23" i="6"/>
  <c r="AE24" i="6"/>
  <c r="AF24" i="6"/>
  <c r="AG24" i="6"/>
  <c r="AE25" i="6"/>
  <c r="AF25" i="6"/>
  <c r="AG25" i="6"/>
  <c r="AE26" i="6"/>
  <c r="AF26" i="6"/>
  <c r="AG26" i="6"/>
  <c r="AE27" i="6"/>
  <c r="AF27" i="6"/>
  <c r="AG27" i="6"/>
  <c r="AE28" i="6"/>
  <c r="AF28" i="6"/>
  <c r="AG28" i="6"/>
  <c r="AE29" i="6"/>
  <c r="AF29" i="6"/>
  <c r="AG29" i="6"/>
  <c r="AE30" i="6"/>
  <c r="AF30" i="6"/>
  <c r="AG30" i="6"/>
  <c r="AE31" i="6"/>
  <c r="AF31" i="6"/>
  <c r="AG31" i="6"/>
  <c r="AE32" i="6"/>
  <c r="AF32" i="6"/>
  <c r="AG32" i="6"/>
  <c r="AE33" i="6"/>
  <c r="AF33" i="6"/>
  <c r="AG33" i="6"/>
  <c r="AE34" i="6"/>
  <c r="AF34" i="6"/>
  <c r="AG34" i="6"/>
  <c r="AE35" i="6"/>
  <c r="AF35" i="6"/>
  <c r="AG35" i="6"/>
  <c r="AE36" i="6"/>
  <c r="AF36" i="6"/>
  <c r="AG36" i="6"/>
  <c r="AE37" i="6"/>
  <c r="AF37" i="6"/>
  <c r="AG37" i="6"/>
  <c r="AE38" i="6"/>
  <c r="AF38" i="6"/>
  <c r="AG38" i="6"/>
  <c r="AE39" i="6"/>
  <c r="AF39" i="6"/>
  <c r="AG39" i="6"/>
  <c r="AE40" i="6"/>
  <c r="AF40" i="6"/>
  <c r="AG40" i="6"/>
  <c r="AE41" i="6"/>
  <c r="AF41" i="6"/>
  <c r="AG41" i="6"/>
  <c r="AE42" i="6"/>
  <c r="AF42" i="6"/>
  <c r="AG42" i="6"/>
  <c r="AE43" i="6"/>
  <c r="AF43" i="6"/>
  <c r="AG43" i="6"/>
  <c r="AE44" i="6"/>
  <c r="AF44" i="6"/>
  <c r="AG44" i="6"/>
  <c r="AE45" i="6"/>
  <c r="AF45" i="6"/>
  <c r="AG45" i="6"/>
  <c r="AE46" i="6"/>
  <c r="AF46" i="6"/>
  <c r="AG46" i="6"/>
  <c r="AE47" i="6"/>
  <c r="AF47" i="6"/>
  <c r="AG47" i="6"/>
  <c r="AE48" i="6"/>
  <c r="AF48" i="6"/>
  <c r="AG48" i="6"/>
  <c r="AE49" i="6"/>
  <c r="AF49" i="6"/>
  <c r="AG49" i="6"/>
  <c r="AE50" i="6"/>
  <c r="AF50" i="6"/>
  <c r="AG50" i="6"/>
  <c r="AE51" i="6"/>
  <c r="AF51" i="6"/>
  <c r="AG51" i="6"/>
  <c r="AE52" i="6"/>
  <c r="AF52" i="6"/>
  <c r="AG52" i="6"/>
  <c r="AE53" i="6"/>
  <c r="AF53" i="6"/>
  <c r="AG53" i="6"/>
  <c r="AE54" i="6"/>
  <c r="AF54" i="6"/>
  <c r="AG54" i="6"/>
  <c r="AE55" i="6"/>
  <c r="AF55" i="6"/>
  <c r="AG55" i="6"/>
  <c r="AE56" i="6"/>
  <c r="AF56" i="6"/>
  <c r="AG56" i="6"/>
  <c r="AE57" i="6"/>
  <c r="AF57" i="6"/>
  <c r="AG57" i="6"/>
  <c r="AE58" i="6"/>
  <c r="AF58" i="6"/>
  <c r="AG58" i="6"/>
  <c r="AE59" i="6"/>
  <c r="AF59" i="6"/>
  <c r="AG59" i="6"/>
  <c r="AE60" i="6"/>
  <c r="AF60" i="6"/>
  <c r="AG60" i="6"/>
  <c r="AE61" i="6"/>
  <c r="AF61" i="6"/>
  <c r="AG61" i="6"/>
  <c r="AE62" i="6"/>
  <c r="AF62" i="6"/>
  <c r="AG62" i="6"/>
  <c r="AE63" i="6"/>
  <c r="AF63" i="6"/>
  <c r="AG63" i="6"/>
  <c r="AE64" i="6"/>
  <c r="AF64" i="6"/>
  <c r="AG64" i="6"/>
  <c r="AE65" i="6"/>
  <c r="AF65" i="6"/>
  <c r="AG65" i="6"/>
  <c r="AE66" i="6"/>
  <c r="AF66" i="6"/>
  <c r="AG66" i="6"/>
  <c r="AE67" i="6"/>
  <c r="AF67" i="6"/>
  <c r="AG67" i="6"/>
  <c r="AE68" i="6"/>
  <c r="AF68" i="6"/>
  <c r="AG68" i="6"/>
  <c r="AE69" i="6"/>
  <c r="AF69" i="6"/>
  <c r="AG69" i="6"/>
  <c r="AE70" i="6"/>
  <c r="AF70" i="6"/>
  <c r="AG70" i="6"/>
  <c r="AE71" i="6"/>
  <c r="AF71" i="6"/>
  <c r="AG71" i="6"/>
  <c r="AE72" i="6"/>
  <c r="AF72" i="6"/>
  <c r="AG72" i="6"/>
  <c r="AE73" i="6"/>
  <c r="AF73" i="6"/>
  <c r="AG73" i="6"/>
  <c r="AE74" i="6"/>
  <c r="AF74" i="6"/>
  <c r="AG74" i="6"/>
  <c r="AE75" i="6"/>
  <c r="AF75" i="6"/>
  <c r="AG75" i="6"/>
  <c r="AE76" i="6"/>
  <c r="AF76" i="6"/>
  <c r="AG76" i="6"/>
  <c r="AE77" i="6"/>
  <c r="AF77" i="6"/>
  <c r="AG77" i="6"/>
  <c r="AE78" i="6"/>
  <c r="AF78" i="6"/>
  <c r="AG78" i="6"/>
  <c r="AE79" i="6"/>
  <c r="AF79" i="6"/>
  <c r="AG79" i="6"/>
  <c r="AE80" i="6"/>
  <c r="AF80" i="6"/>
  <c r="AG80" i="6"/>
  <c r="AE81" i="6"/>
  <c r="AF81" i="6"/>
  <c r="AG81" i="6"/>
  <c r="AE82" i="6"/>
  <c r="AF82" i="6"/>
  <c r="AG82" i="6"/>
  <c r="AE83" i="6"/>
  <c r="AF83" i="6"/>
  <c r="AG83" i="6"/>
  <c r="AE84" i="6"/>
  <c r="AF84" i="6"/>
  <c r="AG84" i="6"/>
  <c r="AE85" i="6"/>
  <c r="AF85" i="6"/>
  <c r="AG85" i="6"/>
  <c r="AE86" i="6"/>
  <c r="AF86" i="6"/>
  <c r="AG86" i="6"/>
  <c r="AE87" i="6"/>
  <c r="AF87" i="6"/>
  <c r="AG87" i="6"/>
  <c r="AE88" i="6"/>
  <c r="AF88" i="6"/>
  <c r="AG88" i="6"/>
  <c r="AE89" i="6"/>
  <c r="AF89" i="6"/>
  <c r="AG89" i="6"/>
  <c r="AE90" i="6"/>
  <c r="AF90" i="6"/>
  <c r="AG90" i="6"/>
  <c r="AE91" i="6"/>
  <c r="AF91" i="6"/>
  <c r="AG91" i="6"/>
  <c r="AE92" i="6"/>
  <c r="AF92" i="6"/>
  <c r="AG92" i="6"/>
  <c r="AE93" i="6"/>
  <c r="AF93" i="6"/>
  <c r="AG93" i="6"/>
  <c r="AE94" i="6"/>
  <c r="AF94" i="6"/>
  <c r="AG94" i="6"/>
  <c r="AE95" i="6"/>
  <c r="AF95" i="6"/>
  <c r="AG95" i="6"/>
  <c r="AE96" i="6"/>
  <c r="AF96" i="6"/>
  <c r="AG96" i="6"/>
  <c r="AE97" i="6"/>
  <c r="AF97" i="6"/>
  <c r="AG97" i="6"/>
  <c r="AE98" i="6"/>
  <c r="AF98" i="6"/>
  <c r="AG98" i="6"/>
  <c r="AE99" i="6"/>
  <c r="AF99" i="6"/>
  <c r="AG99" i="6"/>
  <c r="AE100" i="6"/>
  <c r="AF100" i="6"/>
  <c r="AG100" i="6"/>
  <c r="AE101" i="6"/>
  <c r="AF101" i="6"/>
  <c r="AG101" i="6"/>
  <c r="AE102" i="6"/>
  <c r="AF102" i="6"/>
  <c r="AG102" i="6"/>
  <c r="AE103" i="6"/>
  <c r="AF103" i="6"/>
  <c r="AG103" i="6"/>
  <c r="AE104" i="6"/>
  <c r="AF104" i="6"/>
  <c r="AG104" i="6"/>
  <c r="AE105" i="6"/>
  <c r="AF105" i="6"/>
  <c r="AG105" i="6"/>
  <c r="AE106" i="6"/>
  <c r="AF106" i="6"/>
  <c r="AG106" i="6"/>
  <c r="AE107" i="6"/>
  <c r="AF107" i="6"/>
  <c r="AG107" i="6"/>
  <c r="AE108" i="6"/>
  <c r="AF108" i="6"/>
  <c r="AG108" i="6"/>
  <c r="AE109" i="6"/>
  <c r="AF109" i="6"/>
  <c r="AG109" i="6"/>
  <c r="AE110" i="6"/>
  <c r="AF110" i="6"/>
  <c r="AG110" i="6"/>
  <c r="AE111" i="6"/>
  <c r="AF111" i="6"/>
  <c r="AG111" i="6"/>
  <c r="AE112" i="6"/>
  <c r="AF112" i="6"/>
  <c r="AG112" i="6"/>
  <c r="AE113" i="6"/>
  <c r="AF113" i="6"/>
  <c r="AG113" i="6"/>
  <c r="AE114" i="6"/>
  <c r="AF114" i="6"/>
  <c r="AG114" i="6"/>
  <c r="AE115" i="6"/>
  <c r="AF115" i="6"/>
  <c r="AG115" i="6"/>
  <c r="AE116" i="6"/>
  <c r="AF116" i="6"/>
  <c r="AG116" i="6"/>
  <c r="AE117" i="6"/>
  <c r="AF117" i="6"/>
  <c r="AG117" i="6"/>
  <c r="AE118" i="6"/>
  <c r="AF118" i="6"/>
  <c r="AG118" i="6"/>
  <c r="AE119" i="6"/>
  <c r="AF119" i="6"/>
  <c r="AG119" i="6"/>
  <c r="AE120" i="6"/>
  <c r="AF120" i="6"/>
  <c r="AG120" i="6"/>
  <c r="AE121" i="6"/>
  <c r="AF121" i="6"/>
  <c r="AG121" i="6"/>
  <c r="AE122" i="6"/>
  <c r="AF122" i="6"/>
  <c r="AG122" i="6"/>
  <c r="AE123" i="6"/>
  <c r="AF123" i="6"/>
  <c r="AG123" i="6"/>
  <c r="AE124" i="6"/>
  <c r="AF124" i="6"/>
  <c r="AG124" i="6"/>
  <c r="AE125" i="6"/>
  <c r="AF125" i="6"/>
  <c r="AG125" i="6"/>
  <c r="AE126" i="6"/>
  <c r="AF126" i="6"/>
  <c r="AG126" i="6"/>
  <c r="AE127" i="6"/>
  <c r="AF127" i="6"/>
  <c r="AG127" i="6"/>
  <c r="AE128" i="6"/>
  <c r="AF128" i="6"/>
  <c r="AG128" i="6"/>
  <c r="AE129" i="6"/>
  <c r="AF129" i="6"/>
  <c r="AG129" i="6"/>
  <c r="AE130" i="6"/>
  <c r="AF130" i="6"/>
  <c r="AG130" i="6"/>
  <c r="AE131" i="6"/>
  <c r="AF131" i="6"/>
  <c r="AG131" i="6"/>
  <c r="AE132" i="6"/>
  <c r="AF132" i="6"/>
  <c r="AG132" i="6"/>
  <c r="AE133" i="6"/>
  <c r="AF133" i="6"/>
  <c r="AG133" i="6"/>
  <c r="AE134" i="6"/>
  <c r="AF134" i="6"/>
  <c r="AG134" i="6"/>
  <c r="AE135" i="6"/>
  <c r="AF135" i="6"/>
  <c r="AG135" i="6"/>
  <c r="AE136" i="6"/>
  <c r="AF136" i="6"/>
  <c r="AG136" i="6"/>
  <c r="AE137" i="6"/>
  <c r="AF137" i="6"/>
  <c r="AG137" i="6"/>
  <c r="AE138" i="6"/>
  <c r="AF138" i="6"/>
  <c r="AG138" i="6"/>
  <c r="AE139" i="6"/>
  <c r="AF139" i="6"/>
  <c r="AG139" i="6"/>
  <c r="AE140" i="6"/>
  <c r="AF140" i="6"/>
  <c r="AG140" i="6"/>
  <c r="AE141" i="6"/>
  <c r="AF141" i="6"/>
  <c r="AG141" i="6"/>
  <c r="AE142" i="6"/>
  <c r="AF142" i="6"/>
  <c r="AG142" i="6"/>
  <c r="AE143" i="6"/>
  <c r="AF143" i="6"/>
  <c r="AG143" i="6"/>
  <c r="AE144" i="6"/>
  <c r="AF144" i="6"/>
  <c r="AG144" i="6"/>
  <c r="AE145" i="6"/>
  <c r="AF145" i="6"/>
  <c r="AG145" i="6"/>
  <c r="AE146" i="6"/>
  <c r="AF146" i="6"/>
  <c r="AG146" i="6"/>
  <c r="AE147" i="6"/>
  <c r="AF147" i="6"/>
  <c r="AG147" i="6"/>
  <c r="AE148" i="6"/>
  <c r="AF148" i="6"/>
  <c r="AG148" i="6"/>
  <c r="AE149" i="6"/>
  <c r="AF149" i="6"/>
  <c r="AG149" i="6"/>
  <c r="AE150" i="6"/>
  <c r="AF150" i="6"/>
  <c r="AG150" i="6"/>
  <c r="AE151" i="6"/>
  <c r="AF151" i="6"/>
  <c r="AG151" i="6"/>
  <c r="AE152" i="6"/>
  <c r="AF152" i="6"/>
  <c r="AG152" i="6"/>
  <c r="AE153" i="6"/>
  <c r="AF153" i="6"/>
  <c r="AG153" i="6"/>
  <c r="AE154" i="6"/>
  <c r="AF154" i="6"/>
  <c r="AG154" i="6"/>
  <c r="AE155" i="6"/>
  <c r="AF155" i="6"/>
  <c r="AG155" i="6"/>
  <c r="AE156" i="6"/>
  <c r="AF156" i="6"/>
  <c r="AG156" i="6"/>
  <c r="AE157" i="6"/>
  <c r="AF157" i="6"/>
  <c r="AG157" i="6"/>
  <c r="AE158" i="6"/>
  <c r="AF158" i="6"/>
  <c r="AG158" i="6"/>
  <c r="AE159" i="6"/>
  <c r="AF159" i="6"/>
  <c r="AG159" i="6"/>
  <c r="AE160" i="6"/>
  <c r="AF160" i="6"/>
  <c r="AG160" i="6"/>
  <c r="AE161" i="6"/>
  <c r="AF161" i="6"/>
  <c r="AG161" i="6"/>
  <c r="AE162" i="6"/>
  <c r="AF162" i="6"/>
  <c r="AG162" i="6"/>
  <c r="AE163" i="6"/>
  <c r="AF163" i="6"/>
  <c r="AG163" i="6"/>
  <c r="AE164" i="6"/>
  <c r="AF164" i="6"/>
  <c r="AG164" i="6"/>
  <c r="AE165" i="6"/>
  <c r="AF165" i="6"/>
  <c r="AG165" i="6"/>
  <c r="AE166" i="6"/>
  <c r="AF166" i="6"/>
  <c r="AG166" i="6"/>
  <c r="AE167" i="6"/>
  <c r="AF167" i="6"/>
  <c r="AG167" i="6"/>
  <c r="AE168" i="6"/>
  <c r="AF168" i="6"/>
  <c r="AG168" i="6"/>
  <c r="AE169" i="6"/>
  <c r="AF169" i="6"/>
  <c r="AG169" i="6"/>
  <c r="AE170" i="6"/>
  <c r="AF170" i="6"/>
  <c r="AG170" i="6"/>
  <c r="AE171" i="6"/>
  <c r="AF171" i="6"/>
  <c r="AG171" i="6"/>
  <c r="AE172" i="6"/>
  <c r="AF172" i="6"/>
  <c r="AG172" i="6"/>
  <c r="AE173" i="6"/>
  <c r="AF173" i="6"/>
  <c r="AG173" i="6"/>
  <c r="AE174" i="6"/>
  <c r="AF174" i="6"/>
  <c r="AG174" i="6"/>
  <c r="AE175" i="6"/>
  <c r="AF175" i="6"/>
  <c r="AG175" i="6"/>
  <c r="AE176" i="6"/>
  <c r="AF176" i="6"/>
  <c r="AG176" i="6"/>
  <c r="AE177" i="6"/>
  <c r="AF177" i="6"/>
  <c r="AG177" i="6"/>
  <c r="AE178" i="6"/>
  <c r="AF178" i="6"/>
  <c r="AG178" i="6"/>
  <c r="AE179" i="6"/>
  <c r="AF179" i="6"/>
  <c r="AG179" i="6"/>
  <c r="AE180" i="6"/>
  <c r="AF180" i="6"/>
  <c r="AG180" i="6"/>
  <c r="AE181" i="6"/>
  <c r="AF181" i="6"/>
  <c r="AG181" i="6"/>
  <c r="AE182" i="6"/>
  <c r="AF182" i="6"/>
  <c r="AG182" i="6"/>
  <c r="AE183" i="6"/>
  <c r="AF183" i="6"/>
  <c r="AG183" i="6"/>
  <c r="AE184" i="6"/>
  <c r="AF184" i="6"/>
  <c r="AG184" i="6"/>
  <c r="AE185" i="6"/>
  <c r="AF185" i="6"/>
  <c r="AG185" i="6"/>
  <c r="AE186" i="6"/>
  <c r="AF186" i="6"/>
  <c r="AG186" i="6"/>
  <c r="AE187" i="6"/>
  <c r="AF187" i="6"/>
  <c r="AG187" i="6"/>
  <c r="AE188" i="6"/>
  <c r="AF188" i="6"/>
  <c r="AG188" i="6"/>
  <c r="AE189" i="6"/>
  <c r="AF189" i="6"/>
  <c r="AG189" i="6"/>
  <c r="AE190" i="6"/>
  <c r="AF190" i="6"/>
  <c r="AG190" i="6"/>
  <c r="AE191" i="6"/>
  <c r="AF191" i="6"/>
  <c r="AG191" i="6"/>
  <c r="AE192" i="6"/>
  <c r="AF192" i="6"/>
  <c r="AG192" i="6"/>
  <c r="AE193" i="6"/>
  <c r="AF193" i="6"/>
  <c r="AG193" i="6"/>
  <c r="AE194" i="6"/>
  <c r="AF194" i="6"/>
  <c r="AG194" i="6"/>
  <c r="AE195" i="6"/>
  <c r="AF195" i="6"/>
  <c r="AG195" i="6"/>
  <c r="AE196" i="6"/>
  <c r="AF196" i="6"/>
  <c r="AG196" i="6"/>
  <c r="AE197" i="6"/>
  <c r="AF197" i="6"/>
  <c r="AG197" i="6"/>
  <c r="AE198" i="6"/>
  <c r="AF198" i="6"/>
  <c r="AG198" i="6"/>
  <c r="AE199" i="6"/>
  <c r="AF199" i="6"/>
  <c r="AG199" i="6"/>
  <c r="AE200" i="6"/>
  <c r="AF200" i="6"/>
  <c r="AG200" i="6"/>
  <c r="AE201" i="6"/>
  <c r="AF201" i="6"/>
  <c r="AG201" i="6"/>
  <c r="AE202" i="6"/>
  <c r="AF202" i="6"/>
  <c r="AG202" i="6"/>
  <c r="AE203" i="6"/>
  <c r="AF203" i="6"/>
  <c r="AG203" i="6"/>
  <c r="AE204" i="6"/>
  <c r="AF204" i="6"/>
  <c r="AG204" i="6"/>
  <c r="AE205" i="6"/>
  <c r="AF205" i="6"/>
  <c r="AG205" i="6"/>
  <c r="AE206" i="6"/>
  <c r="AF206" i="6"/>
  <c r="AG206" i="6"/>
  <c r="AE207" i="6"/>
  <c r="AF207" i="6"/>
  <c r="AG207" i="6"/>
  <c r="AE208" i="6"/>
  <c r="AF208" i="6"/>
  <c r="AG208" i="6"/>
  <c r="AE209" i="6"/>
  <c r="AF209" i="6"/>
  <c r="AG209" i="6"/>
  <c r="AE210" i="6"/>
  <c r="AF210" i="6"/>
  <c r="AG210" i="6"/>
  <c r="AE211" i="6"/>
  <c r="AF211" i="6"/>
  <c r="AG211" i="6"/>
  <c r="AE212" i="6"/>
  <c r="AF212" i="6"/>
  <c r="AG212" i="6"/>
  <c r="AE213" i="6"/>
  <c r="AF213" i="6"/>
  <c r="AG213" i="6"/>
  <c r="AE214" i="6"/>
  <c r="AF214" i="6"/>
  <c r="AG214" i="6"/>
  <c r="AE215" i="6"/>
  <c r="AF215" i="6"/>
  <c r="AG215" i="6"/>
  <c r="AE216" i="6"/>
  <c r="AF216" i="6"/>
  <c r="AG216" i="6"/>
  <c r="AE217" i="6"/>
  <c r="AF217" i="6"/>
  <c r="AG217" i="6"/>
  <c r="AE218" i="6"/>
  <c r="AF218" i="6"/>
  <c r="AG218" i="6"/>
  <c r="AE219" i="6"/>
  <c r="AF219" i="6"/>
  <c r="AG219" i="6"/>
  <c r="AE220" i="6"/>
  <c r="AF220" i="6"/>
  <c r="AG220" i="6"/>
  <c r="AE221" i="6"/>
  <c r="AF221" i="6"/>
  <c r="AG221" i="6"/>
  <c r="AE222" i="6"/>
  <c r="AF222" i="6"/>
  <c r="AG222" i="6"/>
  <c r="AE223" i="6"/>
  <c r="AF223" i="6"/>
  <c r="AG223" i="6"/>
  <c r="AE224" i="6"/>
  <c r="AF224" i="6"/>
  <c r="AG224" i="6"/>
  <c r="AE225" i="6"/>
  <c r="AF225" i="6"/>
  <c r="AG225" i="6"/>
  <c r="AE226" i="6"/>
  <c r="AF226" i="6"/>
  <c r="AG226" i="6"/>
  <c r="AE227" i="6"/>
  <c r="AF227" i="6"/>
  <c r="AG227" i="6"/>
  <c r="AE228" i="6"/>
  <c r="AF228" i="6"/>
  <c r="AG228" i="6"/>
  <c r="AE229" i="6"/>
  <c r="AF229" i="6"/>
  <c r="AG229" i="6"/>
  <c r="AE230" i="6"/>
  <c r="AF230" i="6"/>
  <c r="AG230" i="6"/>
  <c r="AE231" i="6"/>
  <c r="AF231" i="6"/>
  <c r="AG231" i="6"/>
  <c r="AE232" i="6"/>
  <c r="AF232" i="6"/>
  <c r="AG232" i="6"/>
  <c r="AE233" i="6"/>
  <c r="AF233" i="6"/>
  <c r="AG233" i="6"/>
  <c r="AE234" i="6"/>
  <c r="AF234" i="6"/>
  <c r="AG234" i="6"/>
  <c r="AE235" i="6"/>
  <c r="AF235" i="6"/>
  <c r="AG235" i="6"/>
  <c r="AE236" i="6"/>
  <c r="AF236" i="6"/>
  <c r="AG236" i="6"/>
  <c r="AE237" i="6"/>
  <c r="AF237" i="6"/>
  <c r="AG237" i="6"/>
  <c r="AE238" i="6"/>
  <c r="AF238" i="6"/>
  <c r="AG238" i="6"/>
  <c r="AE239" i="6"/>
  <c r="AF239" i="6"/>
  <c r="AG239" i="6"/>
  <c r="AE240" i="6"/>
  <c r="AF240" i="6"/>
  <c r="AG240" i="6"/>
  <c r="AE241" i="6"/>
  <c r="AF241" i="6"/>
  <c r="AG241" i="6"/>
  <c r="AE242" i="6"/>
  <c r="AF242" i="6"/>
  <c r="AG242" i="6"/>
  <c r="AE243" i="6"/>
  <c r="AF243" i="6"/>
  <c r="AG243" i="6"/>
  <c r="AE244" i="6"/>
  <c r="AF244" i="6"/>
  <c r="AG244" i="6"/>
  <c r="AE245" i="6"/>
  <c r="AF245" i="6"/>
  <c r="AG245" i="6"/>
  <c r="AE246" i="6"/>
  <c r="AF246" i="6"/>
  <c r="AG246" i="6"/>
  <c r="AE247" i="6"/>
  <c r="AF247" i="6"/>
  <c r="AG247" i="6"/>
  <c r="AE248" i="6"/>
  <c r="AF248" i="6"/>
  <c r="AG248" i="6"/>
  <c r="AE249" i="6"/>
  <c r="AF249" i="6"/>
  <c r="AG249" i="6"/>
  <c r="AE250" i="6"/>
  <c r="AF250" i="6"/>
  <c r="AG250" i="6"/>
  <c r="AE251" i="6"/>
  <c r="AF251" i="6"/>
  <c r="AG251" i="6"/>
  <c r="AE252" i="6"/>
  <c r="AF252" i="6"/>
  <c r="AG252" i="6"/>
  <c r="AE253" i="6"/>
  <c r="AF253" i="6"/>
  <c r="AG253" i="6"/>
  <c r="AE254" i="6"/>
  <c r="AF254" i="6"/>
  <c r="AG254" i="6"/>
  <c r="AE255" i="6"/>
  <c r="AF255" i="6"/>
  <c r="AG255" i="6"/>
  <c r="AE256" i="6"/>
  <c r="AF256" i="6"/>
  <c r="AG256" i="6"/>
  <c r="AE257" i="6"/>
  <c r="AF257" i="6"/>
  <c r="AG257" i="6"/>
  <c r="AE258" i="6"/>
  <c r="AF258" i="6"/>
  <c r="AG258" i="6"/>
  <c r="AE259" i="6"/>
  <c r="AF259" i="6"/>
  <c r="AG259" i="6"/>
  <c r="AE260" i="6"/>
  <c r="AF260" i="6"/>
  <c r="AG260" i="6"/>
  <c r="AE261" i="6"/>
  <c r="AF261" i="6"/>
  <c r="AG261" i="6"/>
  <c r="AE262" i="6"/>
  <c r="AF262" i="6"/>
  <c r="AG262" i="6"/>
  <c r="AE263" i="6"/>
  <c r="AF263" i="6"/>
  <c r="AG263" i="6"/>
  <c r="AE264" i="6"/>
  <c r="AF264" i="6"/>
  <c r="AG264" i="6"/>
  <c r="AE265" i="6"/>
  <c r="AF265" i="6"/>
  <c r="AG265" i="6"/>
  <c r="AE266" i="6"/>
  <c r="AF266" i="6"/>
  <c r="AG266" i="6"/>
  <c r="AE267" i="6"/>
  <c r="AF267" i="6"/>
  <c r="AG267" i="6"/>
  <c r="AE268" i="6"/>
  <c r="AF268" i="6"/>
  <c r="AG268" i="6"/>
  <c r="AE269" i="6"/>
  <c r="AF269" i="6"/>
  <c r="AG269" i="6"/>
  <c r="AE270" i="6"/>
  <c r="AF270" i="6"/>
  <c r="AG270" i="6"/>
  <c r="AE271" i="6"/>
  <c r="AF271" i="6"/>
  <c r="AG271" i="6"/>
  <c r="AE272" i="6"/>
  <c r="AF272" i="6"/>
  <c r="AG272" i="6"/>
  <c r="AE273" i="6"/>
  <c r="AF273" i="6"/>
  <c r="AG273" i="6"/>
  <c r="AE274" i="6"/>
  <c r="AF274" i="6"/>
  <c r="AG274" i="6"/>
  <c r="AE275" i="6"/>
  <c r="AF275" i="6"/>
  <c r="AG275" i="6"/>
  <c r="AE276" i="6"/>
  <c r="AF276" i="6"/>
  <c r="AG276" i="6"/>
  <c r="AE277" i="6"/>
  <c r="AF277" i="6"/>
  <c r="AG277" i="6"/>
  <c r="AE278" i="6"/>
  <c r="AF278" i="6"/>
  <c r="AG278" i="6"/>
  <c r="AE279" i="6"/>
  <c r="AF279" i="6"/>
  <c r="AG279" i="6"/>
  <c r="AE280" i="6"/>
  <c r="AF280" i="6"/>
  <c r="AG280" i="6"/>
  <c r="AE281" i="6"/>
  <c r="AF281" i="6"/>
  <c r="AG281" i="6"/>
  <c r="AE282" i="6"/>
  <c r="AF282" i="6"/>
  <c r="AG282" i="6"/>
  <c r="AE283" i="6"/>
  <c r="AF283" i="6"/>
  <c r="AG283" i="6"/>
  <c r="AE284" i="6"/>
  <c r="AF284" i="6"/>
  <c r="AG284" i="6"/>
  <c r="AE285" i="6"/>
  <c r="AF285" i="6"/>
  <c r="AG285" i="6"/>
  <c r="AE286" i="6"/>
  <c r="AF286" i="6"/>
  <c r="AG286" i="6"/>
  <c r="AE287" i="6"/>
  <c r="AF287" i="6"/>
  <c r="AG287" i="6"/>
  <c r="AE288" i="6"/>
  <c r="AF288" i="6"/>
  <c r="AG288" i="6"/>
  <c r="AE289" i="6"/>
  <c r="AF289" i="6"/>
  <c r="AG289" i="6"/>
  <c r="AE290" i="6"/>
  <c r="AF290" i="6"/>
  <c r="AG290" i="6"/>
  <c r="AE291" i="6"/>
  <c r="AF291" i="6"/>
  <c r="AG291" i="6"/>
  <c r="AE292" i="6"/>
  <c r="AF292" i="6"/>
  <c r="AG292" i="6"/>
  <c r="AE293" i="6"/>
  <c r="AF293" i="6"/>
  <c r="AG293" i="6"/>
  <c r="AE294" i="6"/>
  <c r="AF294" i="6"/>
  <c r="AG294" i="6"/>
  <c r="AE295" i="6"/>
  <c r="AF295" i="6"/>
  <c r="AG295" i="6"/>
  <c r="AE296" i="6"/>
  <c r="AF296" i="6"/>
  <c r="AG296" i="6"/>
  <c r="AE297" i="6"/>
  <c r="AF297" i="6"/>
  <c r="AG297" i="6"/>
  <c r="AE298" i="6"/>
  <c r="AF298" i="6"/>
  <c r="AG298" i="6"/>
  <c r="AE299" i="6"/>
  <c r="AF299" i="6"/>
  <c r="AG299" i="6"/>
  <c r="AE300" i="6"/>
  <c r="AF300" i="6"/>
  <c r="AG300" i="6"/>
  <c r="AE301" i="6"/>
  <c r="AF301" i="6"/>
  <c r="AG301" i="6"/>
  <c r="AE302" i="6"/>
  <c r="AF302" i="6"/>
  <c r="AG302" i="6"/>
  <c r="AE303" i="6"/>
  <c r="AF303" i="6"/>
  <c r="AG303" i="6"/>
  <c r="AE304" i="6"/>
  <c r="AF304" i="6"/>
  <c r="AG304" i="6"/>
  <c r="AE305" i="6"/>
  <c r="AF305" i="6"/>
  <c r="AG305" i="6"/>
  <c r="AE306" i="6"/>
  <c r="AF306" i="6"/>
  <c r="AG306" i="6"/>
  <c r="AE307" i="6"/>
  <c r="AF307" i="6"/>
  <c r="AG307" i="6"/>
  <c r="AE308" i="6"/>
  <c r="AF308" i="6"/>
  <c r="AG308" i="6"/>
  <c r="AE309" i="6"/>
  <c r="AF309" i="6"/>
  <c r="AG309" i="6"/>
  <c r="AE310" i="6"/>
  <c r="AF310" i="6"/>
  <c r="AG310" i="6"/>
  <c r="AE311" i="6"/>
  <c r="AF311" i="6"/>
  <c r="AG311" i="6"/>
  <c r="AE312" i="6"/>
  <c r="AF312" i="6"/>
  <c r="AG312" i="6"/>
  <c r="AE313" i="6"/>
  <c r="AF313" i="6"/>
  <c r="AG313" i="6"/>
  <c r="AE314" i="6"/>
  <c r="AF314" i="6"/>
  <c r="AG314" i="6"/>
  <c r="AE315" i="6"/>
  <c r="AF315" i="6"/>
  <c r="AG315" i="6"/>
  <c r="AE316" i="6"/>
  <c r="AF316" i="6"/>
  <c r="AG316" i="6"/>
  <c r="AE317" i="6"/>
  <c r="AF317" i="6"/>
  <c r="AG317" i="6"/>
  <c r="AE318" i="6"/>
  <c r="AF318" i="6"/>
  <c r="AG318" i="6"/>
  <c r="AE319" i="6"/>
  <c r="AF319" i="6"/>
  <c r="AG319" i="6"/>
  <c r="AE320" i="6"/>
  <c r="AF320" i="6"/>
  <c r="AG320" i="6"/>
  <c r="AE321" i="6"/>
  <c r="AF321" i="6"/>
  <c r="AG321" i="6"/>
  <c r="AE322" i="6"/>
  <c r="AF322" i="6"/>
  <c r="AG322" i="6"/>
  <c r="AE323" i="6"/>
  <c r="AF323" i="6"/>
  <c r="AG323" i="6"/>
  <c r="AE324" i="6"/>
  <c r="AF324" i="6"/>
  <c r="AG324" i="6"/>
  <c r="AE325" i="6"/>
  <c r="AF325" i="6"/>
  <c r="AG325" i="6"/>
  <c r="AE326" i="6"/>
  <c r="AF326" i="6"/>
  <c r="AG326" i="6"/>
  <c r="AE327" i="6"/>
  <c r="AF327" i="6"/>
  <c r="AG327" i="6"/>
  <c r="AE328" i="6"/>
  <c r="AF328" i="6"/>
  <c r="AG328" i="6"/>
  <c r="AE329" i="6"/>
  <c r="AF329" i="6"/>
  <c r="AG329" i="6"/>
  <c r="AE330" i="6"/>
  <c r="AF330" i="6"/>
  <c r="AG330" i="6"/>
  <c r="AE331" i="6"/>
  <c r="AF331" i="6"/>
  <c r="AG331" i="6"/>
  <c r="AE332" i="6"/>
  <c r="AF332" i="6"/>
  <c r="AG332" i="6"/>
  <c r="AE333" i="6"/>
  <c r="AF333" i="6"/>
  <c r="AG333" i="6"/>
  <c r="AE334" i="6"/>
  <c r="AF334" i="6"/>
  <c r="AG334" i="6"/>
  <c r="AE335" i="6"/>
  <c r="AF335" i="6"/>
  <c r="AG335" i="6"/>
  <c r="AE336" i="6"/>
  <c r="AF336" i="6"/>
  <c r="AG336" i="6"/>
  <c r="AE337" i="6"/>
  <c r="AF337" i="6"/>
  <c r="AG337" i="6"/>
  <c r="AE338" i="6"/>
  <c r="AF338" i="6"/>
  <c r="AG338" i="6"/>
  <c r="AE339" i="6"/>
  <c r="AF339" i="6"/>
  <c r="AG339" i="6"/>
  <c r="AE340" i="6"/>
  <c r="AF340" i="6"/>
  <c r="AG340" i="6"/>
  <c r="AE341" i="6"/>
  <c r="AF341" i="6"/>
  <c r="AG341" i="6"/>
  <c r="AE342" i="6"/>
  <c r="AF342" i="6"/>
  <c r="AG342" i="6"/>
  <c r="AE343" i="6"/>
  <c r="AF343" i="6"/>
  <c r="AG343" i="6"/>
  <c r="AE344" i="6"/>
  <c r="AF344" i="6"/>
  <c r="AG344" i="6"/>
  <c r="AE345" i="6"/>
  <c r="AF345" i="6"/>
  <c r="AG345" i="6"/>
  <c r="AE346" i="6"/>
  <c r="AF346" i="6"/>
  <c r="AG346" i="6"/>
  <c r="AE347" i="6"/>
  <c r="AF347" i="6"/>
  <c r="AG347" i="6"/>
  <c r="AE348" i="6"/>
  <c r="AF348" i="6"/>
  <c r="AG348" i="6"/>
  <c r="AE349" i="6"/>
  <c r="AF349" i="6"/>
  <c r="AG349" i="6"/>
  <c r="AE350" i="6"/>
  <c r="AF350" i="6"/>
  <c r="AG350" i="6"/>
  <c r="AE351" i="6"/>
  <c r="AF351" i="6"/>
  <c r="AG351" i="6"/>
  <c r="AE352" i="6"/>
  <c r="AF352" i="6"/>
  <c r="AG352" i="6"/>
  <c r="AE353" i="6"/>
  <c r="AF353" i="6"/>
  <c r="AG353" i="6"/>
  <c r="AE354" i="6"/>
  <c r="AF354" i="6"/>
  <c r="AG354" i="6"/>
  <c r="AE355" i="6"/>
  <c r="AF355" i="6"/>
  <c r="AG355" i="6"/>
  <c r="AE356" i="6"/>
  <c r="AF356" i="6"/>
  <c r="AG356" i="6"/>
  <c r="AE357" i="6"/>
  <c r="AF357" i="6"/>
  <c r="AG357" i="6"/>
  <c r="AE358" i="6"/>
  <c r="AF358" i="6"/>
  <c r="AG358" i="6"/>
  <c r="AE359" i="6"/>
  <c r="AF359" i="6"/>
  <c r="AG359" i="6"/>
  <c r="AE360" i="6"/>
  <c r="AF360" i="6"/>
  <c r="AG360" i="6"/>
  <c r="AE361" i="6"/>
  <c r="AF361" i="6"/>
  <c r="AG361" i="6"/>
  <c r="AE362" i="6"/>
  <c r="AF362" i="6"/>
  <c r="AG362" i="6"/>
  <c r="AE363" i="6"/>
  <c r="AF363" i="6"/>
  <c r="AG363" i="6"/>
  <c r="AE364" i="6"/>
  <c r="AF364" i="6"/>
  <c r="AG364" i="6"/>
  <c r="AE365" i="6"/>
  <c r="AF365" i="6"/>
  <c r="AG365" i="6"/>
  <c r="AE366" i="6"/>
  <c r="AF366" i="6"/>
  <c r="AG366" i="6"/>
  <c r="AE367" i="6"/>
  <c r="AF367" i="6"/>
  <c r="AG367" i="6"/>
  <c r="AE368" i="6"/>
  <c r="AF368" i="6"/>
  <c r="AG368" i="6"/>
  <c r="AE369" i="6"/>
  <c r="AF369" i="6"/>
  <c r="AG369" i="6"/>
  <c r="AE370" i="6"/>
  <c r="AF370" i="6"/>
  <c r="AG370" i="6"/>
  <c r="AE371" i="6"/>
  <c r="AF371" i="6"/>
  <c r="AG371" i="6"/>
  <c r="AE372" i="6"/>
  <c r="AF372" i="6"/>
  <c r="AG372" i="6"/>
  <c r="AE373" i="6"/>
  <c r="AF373" i="6"/>
  <c r="AG373" i="6"/>
  <c r="AE374" i="6"/>
  <c r="AF374" i="6"/>
  <c r="AG374" i="6"/>
  <c r="AE375" i="6"/>
  <c r="AF375" i="6"/>
  <c r="AG375" i="6"/>
  <c r="AE376" i="6"/>
  <c r="AF376" i="6"/>
  <c r="AG376" i="6"/>
  <c r="AE377" i="6"/>
  <c r="AF377" i="6"/>
  <c r="AG377" i="6"/>
  <c r="AE378" i="6"/>
  <c r="AF378" i="6"/>
  <c r="AG378" i="6"/>
  <c r="AE379" i="6"/>
  <c r="AF379" i="6"/>
  <c r="AG379" i="6"/>
  <c r="AE380" i="6"/>
  <c r="AF380" i="6"/>
  <c r="AG380" i="6"/>
  <c r="AE381" i="6"/>
  <c r="AF381" i="6"/>
  <c r="AG381" i="6"/>
  <c r="AE382" i="6"/>
  <c r="AF382" i="6"/>
  <c r="AG382" i="6"/>
  <c r="AE383" i="6"/>
  <c r="AF383" i="6"/>
  <c r="AG383" i="6"/>
  <c r="AE384" i="6"/>
  <c r="AF384" i="6"/>
  <c r="AG384" i="6"/>
  <c r="AE385" i="6"/>
  <c r="AF385" i="6"/>
  <c r="AG385" i="6"/>
  <c r="AE386" i="6"/>
  <c r="AF386" i="6"/>
  <c r="AG386" i="6"/>
  <c r="AE387" i="6"/>
  <c r="AF387" i="6"/>
  <c r="AG387" i="6"/>
  <c r="AE388" i="6"/>
  <c r="AF388" i="6"/>
  <c r="AG388" i="6"/>
  <c r="AE389" i="6"/>
  <c r="AF389" i="6"/>
  <c r="AG389" i="6"/>
  <c r="AE390" i="6"/>
  <c r="AF390" i="6"/>
  <c r="AG390" i="6"/>
  <c r="AE391" i="6"/>
  <c r="AF391" i="6"/>
  <c r="AG391" i="6"/>
  <c r="AE392" i="6"/>
  <c r="AF392" i="6"/>
  <c r="AG392" i="6"/>
  <c r="AE393" i="6"/>
  <c r="AF393" i="6"/>
  <c r="AG393" i="6"/>
  <c r="AE394" i="6"/>
  <c r="AF394" i="6"/>
  <c r="AG394" i="6"/>
  <c r="AE395" i="6"/>
  <c r="AF395" i="6"/>
  <c r="AG395" i="6"/>
  <c r="AE396" i="6"/>
  <c r="AF396" i="6"/>
  <c r="AG396" i="6"/>
  <c r="AE397" i="6"/>
  <c r="AF397" i="6"/>
  <c r="AG397" i="6"/>
  <c r="AE398" i="6"/>
  <c r="AF398" i="6"/>
  <c r="AG398" i="6"/>
  <c r="AE399" i="6"/>
  <c r="AF399" i="6"/>
  <c r="AG399" i="6"/>
  <c r="AE400" i="6"/>
  <c r="AF400" i="6"/>
  <c r="AG400" i="6"/>
  <c r="AE401" i="6"/>
  <c r="AF401" i="6"/>
  <c r="AG401" i="6"/>
  <c r="AE402" i="6"/>
  <c r="AF402" i="6"/>
  <c r="AG402" i="6"/>
  <c r="AE403" i="6"/>
  <c r="AF403" i="6"/>
  <c r="AG403" i="6"/>
  <c r="AE404" i="6"/>
  <c r="AF404" i="6"/>
  <c r="AG404" i="6"/>
  <c r="AE405" i="6"/>
  <c r="AF405" i="6"/>
  <c r="AG405" i="6"/>
  <c r="AE406" i="6"/>
  <c r="AF406" i="6"/>
  <c r="AG406" i="6"/>
  <c r="AE407" i="6"/>
  <c r="AF407" i="6"/>
  <c r="AG407" i="6"/>
  <c r="AE408" i="6"/>
  <c r="AF408" i="6"/>
  <c r="AG408" i="6"/>
  <c r="AE409" i="6"/>
  <c r="AF409" i="6"/>
  <c r="AG409" i="6"/>
  <c r="AE410" i="6"/>
  <c r="AF410" i="6"/>
  <c r="AG410" i="6"/>
  <c r="AE411" i="6"/>
  <c r="AF411" i="6"/>
  <c r="AG411" i="6"/>
  <c r="AE412" i="6"/>
  <c r="AF412" i="6"/>
  <c r="AG412" i="6"/>
  <c r="AE413" i="6"/>
  <c r="AF413" i="6"/>
  <c r="AG413" i="6"/>
  <c r="AE414" i="6"/>
  <c r="AF414" i="6"/>
  <c r="AG414" i="6"/>
  <c r="AE415" i="6"/>
  <c r="AF415" i="6"/>
  <c r="AG415" i="6"/>
  <c r="AE416" i="6"/>
  <c r="AF416" i="6"/>
  <c r="AG416" i="6"/>
  <c r="AE417" i="6"/>
  <c r="AF417" i="6"/>
  <c r="AG417" i="6"/>
  <c r="AE418" i="6"/>
  <c r="AF418" i="6"/>
  <c r="AG418" i="6"/>
  <c r="AE419" i="6"/>
  <c r="AF419" i="6"/>
  <c r="AG419" i="6"/>
  <c r="AE420" i="6"/>
  <c r="AF420" i="6"/>
  <c r="AG420" i="6"/>
  <c r="AE421" i="6"/>
  <c r="AF421" i="6"/>
  <c r="AG421" i="6"/>
  <c r="AE422" i="6"/>
  <c r="AF422" i="6"/>
  <c r="AG422" i="6"/>
  <c r="AE423" i="6"/>
  <c r="AF423" i="6"/>
  <c r="AG423" i="6"/>
  <c r="AE424" i="6"/>
  <c r="AF424" i="6"/>
  <c r="AG424" i="6"/>
  <c r="AE425" i="6"/>
  <c r="AF425" i="6"/>
  <c r="AG425" i="6"/>
  <c r="AE426" i="6"/>
  <c r="AF426" i="6"/>
  <c r="AG426" i="6"/>
  <c r="AE427" i="6"/>
  <c r="AF427" i="6"/>
  <c r="AG427" i="6"/>
  <c r="AE428" i="6"/>
  <c r="AF428" i="6"/>
  <c r="AG428" i="6"/>
  <c r="AE429" i="6"/>
  <c r="AF429" i="6"/>
  <c r="AG429" i="6"/>
  <c r="AE430" i="6"/>
  <c r="AF430" i="6"/>
  <c r="AG430" i="6"/>
  <c r="AE431" i="6"/>
  <c r="AF431" i="6"/>
  <c r="AG431" i="6"/>
  <c r="AE432" i="6"/>
  <c r="AF432" i="6"/>
  <c r="AG432" i="6"/>
  <c r="AE433" i="6"/>
  <c r="AF433" i="6"/>
  <c r="AG433" i="6"/>
  <c r="AE434" i="6"/>
  <c r="AF434" i="6"/>
  <c r="AG434" i="6"/>
  <c r="AE435" i="6"/>
  <c r="AF435" i="6"/>
  <c r="AG435" i="6"/>
  <c r="AE436" i="6"/>
  <c r="AF436" i="6"/>
  <c r="AG436" i="6"/>
  <c r="AE437" i="6"/>
  <c r="AF437" i="6"/>
  <c r="AG437" i="6"/>
  <c r="AE438" i="6"/>
  <c r="AF438" i="6"/>
  <c r="AG438" i="6"/>
  <c r="AE439" i="6"/>
  <c r="AF439" i="6"/>
  <c r="AG439" i="6"/>
  <c r="AE440" i="6"/>
  <c r="AF440" i="6"/>
  <c r="AG440" i="6"/>
  <c r="AE441" i="6"/>
  <c r="AF441" i="6"/>
  <c r="AG441" i="6"/>
  <c r="AE442" i="6"/>
  <c r="AF442" i="6"/>
  <c r="AG442" i="6"/>
  <c r="AE443" i="6"/>
  <c r="AF443" i="6"/>
  <c r="AG443" i="6"/>
  <c r="AE444" i="6"/>
  <c r="AF444" i="6"/>
  <c r="AG444" i="6"/>
  <c r="AE445" i="6"/>
  <c r="AF445" i="6"/>
  <c r="AG445" i="6"/>
  <c r="AE446" i="6"/>
  <c r="AF446" i="6"/>
  <c r="AG446" i="6"/>
  <c r="AE447" i="6"/>
  <c r="AF447" i="6"/>
  <c r="AG447" i="6"/>
  <c r="AE448" i="6"/>
  <c r="AF448" i="6"/>
  <c r="AG448" i="6"/>
  <c r="AE449" i="6"/>
  <c r="AF449" i="6"/>
  <c r="AG449" i="6"/>
  <c r="AE450" i="6"/>
  <c r="AF450" i="6"/>
  <c r="AG450" i="6"/>
  <c r="AE451" i="6"/>
  <c r="AF451" i="6"/>
  <c r="AG451" i="6"/>
  <c r="AG3" i="6"/>
  <c r="AF3" i="6"/>
  <c r="AE3" i="6"/>
  <c r="A368" i="6" l="1"/>
  <c r="D4" i="7" s="1"/>
  <c r="K2" i="7"/>
  <c r="H2" i="7"/>
  <c r="E2" i="7"/>
  <c r="A170" i="6"/>
  <c r="D3" i="7" s="1"/>
  <c r="E3" i="7" s="1"/>
  <c r="A168" i="6"/>
  <c r="A446" i="6"/>
  <c r="E4" i="7" l="1"/>
  <c r="K3" i="7"/>
  <c r="H3" i="7"/>
  <c r="A366" i="6"/>
  <c r="G4" i="7" l="1"/>
  <c r="M3" i="7"/>
  <c r="J3" i="7"/>
  <c r="G3" i="7"/>
  <c r="M2" i="7"/>
  <c r="J2" i="7"/>
  <c r="G2" i="7"/>
  <c r="B5" i="7"/>
  <c r="N4" i="7"/>
  <c r="F4" i="7"/>
  <c r="C4" i="7"/>
  <c r="B4" i="7"/>
  <c r="N3" i="7"/>
  <c r="L3" i="7"/>
  <c r="I3" i="7"/>
  <c r="F3" i="7"/>
  <c r="C3" i="7"/>
  <c r="B3" i="7"/>
  <c r="N2" i="7"/>
  <c r="L2" i="7"/>
  <c r="I2" i="7"/>
  <c r="F2" i="7"/>
  <c r="C2" i="7"/>
  <c r="B2" i="7"/>
  <c r="AZ4" i="6" l="1"/>
  <c r="AZ5" i="6"/>
  <c r="AZ6" i="6"/>
  <c r="AZ7" i="6"/>
  <c r="AZ8" i="6"/>
  <c r="AZ9" i="6"/>
  <c r="AZ10" i="6"/>
  <c r="AZ11" i="6"/>
  <c r="AZ12" i="6"/>
  <c r="AZ13" i="6"/>
  <c r="AZ14" i="6"/>
  <c r="AZ15" i="6"/>
  <c r="AZ16" i="6"/>
  <c r="AZ17" i="6"/>
  <c r="AZ18" i="6"/>
  <c r="AZ19" i="6"/>
  <c r="AZ20" i="6"/>
  <c r="AZ21" i="6"/>
  <c r="AZ22" i="6"/>
  <c r="AZ23" i="6"/>
  <c r="AZ24" i="6"/>
  <c r="AZ25" i="6"/>
  <c r="AZ26" i="6"/>
  <c r="AZ27" i="6"/>
  <c r="AZ28" i="6"/>
  <c r="AZ29" i="6"/>
  <c r="AZ30" i="6"/>
  <c r="AZ31" i="6"/>
  <c r="AZ32" i="6"/>
  <c r="AZ33" i="6"/>
  <c r="AZ34" i="6"/>
  <c r="AZ35" i="6"/>
  <c r="AZ36" i="6"/>
  <c r="AZ37" i="6"/>
  <c r="AZ38" i="6"/>
  <c r="AZ39" i="6"/>
  <c r="AZ40" i="6"/>
  <c r="AZ41" i="6"/>
  <c r="AZ42" i="6"/>
  <c r="AZ43" i="6"/>
  <c r="AZ44" i="6"/>
  <c r="AZ45" i="6"/>
  <c r="AZ46" i="6"/>
  <c r="AZ47" i="6"/>
  <c r="AZ48" i="6"/>
  <c r="AZ49" i="6"/>
  <c r="AZ50" i="6"/>
  <c r="AZ51" i="6"/>
  <c r="AZ52" i="6"/>
  <c r="AZ53" i="6"/>
  <c r="AZ54" i="6"/>
  <c r="AZ55" i="6"/>
  <c r="AZ56" i="6"/>
  <c r="AZ57" i="6"/>
  <c r="AZ58" i="6"/>
  <c r="AZ59" i="6"/>
  <c r="AZ60" i="6"/>
  <c r="AZ61" i="6"/>
  <c r="AZ62" i="6"/>
  <c r="AZ63" i="6"/>
  <c r="AZ64" i="6"/>
  <c r="AZ65" i="6"/>
  <c r="AZ66" i="6"/>
  <c r="AZ67" i="6"/>
  <c r="AZ68" i="6"/>
  <c r="AZ69" i="6"/>
  <c r="AZ70" i="6"/>
  <c r="AZ71" i="6"/>
  <c r="AZ72" i="6"/>
  <c r="AZ73" i="6"/>
  <c r="AZ74" i="6"/>
  <c r="AZ75" i="6"/>
  <c r="AZ76" i="6"/>
  <c r="AZ77" i="6"/>
  <c r="AZ78" i="6"/>
  <c r="AZ79" i="6"/>
  <c r="AZ80" i="6"/>
  <c r="AZ81" i="6"/>
  <c r="AZ82" i="6"/>
  <c r="AZ83" i="6"/>
  <c r="AZ84" i="6"/>
  <c r="AZ85" i="6"/>
  <c r="AZ86" i="6"/>
  <c r="AZ87" i="6"/>
  <c r="AZ88" i="6"/>
  <c r="AZ89" i="6"/>
  <c r="AZ90" i="6"/>
  <c r="AZ91" i="6"/>
  <c r="AZ92" i="6"/>
  <c r="AZ93" i="6"/>
  <c r="AZ94" i="6"/>
  <c r="AZ95" i="6"/>
  <c r="AZ96" i="6"/>
  <c r="AZ97" i="6"/>
  <c r="AZ98" i="6"/>
  <c r="AZ99" i="6"/>
  <c r="AZ100" i="6"/>
  <c r="AZ101" i="6"/>
  <c r="AZ102" i="6"/>
  <c r="AZ103" i="6"/>
  <c r="AZ104" i="6"/>
  <c r="AZ105" i="6"/>
  <c r="AZ106" i="6"/>
  <c r="AZ107" i="6"/>
  <c r="AZ108" i="6"/>
  <c r="AZ109" i="6"/>
  <c r="AZ110" i="6"/>
  <c r="AZ111" i="6"/>
  <c r="AZ112" i="6"/>
  <c r="AZ113" i="6"/>
  <c r="AZ114" i="6"/>
  <c r="AZ115" i="6"/>
  <c r="AZ116" i="6"/>
  <c r="AZ117" i="6"/>
  <c r="AZ118" i="6"/>
  <c r="AZ119" i="6"/>
  <c r="AZ120" i="6"/>
  <c r="AZ121" i="6"/>
  <c r="AZ122" i="6"/>
  <c r="AZ123" i="6"/>
  <c r="AZ124" i="6"/>
  <c r="AZ125" i="6"/>
  <c r="AZ126" i="6"/>
  <c r="AZ127" i="6"/>
  <c r="AZ128" i="6"/>
  <c r="AZ129" i="6"/>
  <c r="AZ130" i="6"/>
  <c r="AZ131" i="6"/>
  <c r="AZ132" i="6"/>
  <c r="AZ133" i="6"/>
  <c r="AZ134" i="6"/>
  <c r="AZ135" i="6"/>
  <c r="AZ136" i="6"/>
  <c r="AZ137" i="6"/>
  <c r="AZ138" i="6"/>
  <c r="AZ139" i="6"/>
  <c r="AZ140" i="6"/>
  <c r="AZ141" i="6"/>
  <c r="AZ142" i="6"/>
  <c r="AZ143" i="6"/>
  <c r="AZ144" i="6"/>
  <c r="AZ145" i="6"/>
  <c r="AZ146" i="6"/>
  <c r="AZ147" i="6"/>
  <c r="AZ148" i="6"/>
  <c r="AZ149" i="6"/>
  <c r="AZ150" i="6"/>
  <c r="AZ151" i="6"/>
  <c r="AZ152" i="6"/>
  <c r="AZ153" i="6"/>
  <c r="AZ154" i="6"/>
  <c r="AZ155" i="6"/>
  <c r="AZ156" i="6"/>
  <c r="AZ157" i="6"/>
  <c r="AZ158" i="6"/>
  <c r="AZ159" i="6"/>
  <c r="AZ160" i="6"/>
  <c r="AZ161" i="6"/>
  <c r="AZ162" i="6"/>
  <c r="AZ163" i="6"/>
  <c r="AZ164" i="6"/>
  <c r="AZ165" i="6"/>
  <c r="AZ166" i="6"/>
  <c r="AZ167" i="6"/>
  <c r="AZ168" i="6"/>
  <c r="AZ169" i="6"/>
  <c r="AZ170" i="6"/>
  <c r="AZ171" i="6"/>
  <c r="AZ172" i="6"/>
  <c r="AZ173" i="6"/>
  <c r="AZ174" i="6"/>
  <c r="AZ175" i="6"/>
  <c r="AZ176" i="6"/>
  <c r="AZ177" i="6"/>
  <c r="AZ178" i="6"/>
  <c r="AZ179" i="6"/>
  <c r="AZ180" i="6"/>
  <c r="AZ181" i="6"/>
  <c r="AZ182" i="6"/>
  <c r="AZ183" i="6"/>
  <c r="AZ184" i="6"/>
  <c r="AZ185" i="6"/>
  <c r="AZ186" i="6"/>
  <c r="AZ187" i="6"/>
  <c r="AZ188" i="6"/>
  <c r="AZ189" i="6"/>
  <c r="AZ190" i="6"/>
  <c r="AZ191" i="6"/>
  <c r="AZ192" i="6"/>
  <c r="AZ193" i="6"/>
  <c r="AZ194" i="6"/>
  <c r="AZ195" i="6"/>
  <c r="AZ196" i="6"/>
  <c r="AZ197" i="6"/>
  <c r="AZ198" i="6"/>
  <c r="AZ199" i="6"/>
  <c r="AZ200" i="6"/>
  <c r="AZ201" i="6"/>
  <c r="AZ202" i="6"/>
  <c r="AZ203" i="6"/>
  <c r="AZ204" i="6"/>
  <c r="AZ205" i="6"/>
  <c r="AZ206" i="6"/>
  <c r="AZ207" i="6"/>
  <c r="AZ208" i="6"/>
  <c r="AZ209" i="6"/>
  <c r="AZ210" i="6"/>
  <c r="AZ211" i="6"/>
  <c r="AZ212" i="6"/>
  <c r="AZ213" i="6"/>
  <c r="AZ214" i="6"/>
  <c r="AZ215" i="6"/>
  <c r="AZ216" i="6"/>
  <c r="AZ217" i="6"/>
  <c r="AZ218" i="6"/>
  <c r="AZ219" i="6"/>
  <c r="AZ220" i="6"/>
  <c r="AZ221" i="6"/>
  <c r="AZ222" i="6"/>
  <c r="AZ223" i="6"/>
  <c r="AZ224" i="6"/>
  <c r="AZ225" i="6"/>
  <c r="AZ226" i="6"/>
  <c r="AZ227" i="6"/>
  <c r="AZ228" i="6"/>
  <c r="AZ229" i="6"/>
  <c r="AZ230" i="6"/>
  <c r="AZ231" i="6"/>
  <c r="AZ232" i="6"/>
  <c r="AZ233" i="6"/>
  <c r="AZ234" i="6"/>
  <c r="AZ235" i="6"/>
  <c r="AZ236" i="6"/>
  <c r="AZ237" i="6"/>
  <c r="AZ238" i="6"/>
  <c r="AZ239" i="6"/>
  <c r="AZ240" i="6"/>
  <c r="AZ241" i="6"/>
  <c r="AZ242" i="6"/>
  <c r="AZ243" i="6"/>
  <c r="AZ244" i="6"/>
  <c r="AZ245" i="6"/>
  <c r="AZ246" i="6"/>
  <c r="AZ247" i="6"/>
  <c r="AZ248" i="6"/>
  <c r="AZ249" i="6"/>
  <c r="AZ250" i="6"/>
  <c r="AZ251" i="6"/>
  <c r="AZ252" i="6"/>
  <c r="AZ253" i="6"/>
  <c r="AZ254" i="6"/>
  <c r="AZ255" i="6"/>
  <c r="AZ256" i="6"/>
  <c r="AZ257" i="6"/>
  <c r="AZ258" i="6"/>
  <c r="AZ259" i="6"/>
  <c r="AZ260" i="6"/>
  <c r="AZ261" i="6"/>
  <c r="AZ262" i="6"/>
  <c r="AZ263" i="6"/>
  <c r="AZ264" i="6"/>
  <c r="AZ265" i="6"/>
  <c r="AZ266" i="6"/>
  <c r="AZ267" i="6"/>
  <c r="AZ268" i="6"/>
  <c r="AZ269" i="6"/>
  <c r="AZ270" i="6"/>
  <c r="AZ271" i="6"/>
  <c r="AZ272" i="6"/>
  <c r="AZ273" i="6"/>
  <c r="AZ274" i="6"/>
  <c r="AZ275" i="6"/>
  <c r="AZ276" i="6"/>
  <c r="AZ277" i="6"/>
  <c r="AZ278" i="6"/>
  <c r="AZ279" i="6"/>
  <c r="AZ280" i="6"/>
  <c r="AZ281" i="6"/>
  <c r="AZ282" i="6"/>
  <c r="AZ283" i="6"/>
  <c r="AZ284" i="6"/>
  <c r="AZ285" i="6"/>
  <c r="AZ286" i="6"/>
  <c r="AZ287" i="6"/>
  <c r="AZ288" i="6"/>
  <c r="AZ289" i="6"/>
  <c r="AZ290" i="6"/>
  <c r="AZ291" i="6"/>
  <c r="AZ292" i="6"/>
  <c r="AZ293" i="6"/>
  <c r="AZ294" i="6"/>
  <c r="AZ295" i="6"/>
  <c r="AZ296" i="6"/>
  <c r="AZ297" i="6"/>
  <c r="AZ298" i="6"/>
  <c r="AZ299" i="6"/>
  <c r="AZ300" i="6"/>
  <c r="AZ301" i="6"/>
  <c r="AZ302" i="6"/>
  <c r="AZ303" i="6"/>
  <c r="AZ304" i="6"/>
  <c r="AZ305" i="6"/>
  <c r="AZ306" i="6"/>
  <c r="AZ307" i="6"/>
  <c r="AZ308" i="6"/>
  <c r="AZ309" i="6"/>
  <c r="AZ310" i="6"/>
  <c r="AZ311" i="6"/>
  <c r="AZ312" i="6"/>
  <c r="AZ313" i="6"/>
  <c r="AZ314" i="6"/>
  <c r="AZ315" i="6"/>
  <c r="AZ316" i="6"/>
  <c r="AZ317" i="6"/>
  <c r="AZ318" i="6"/>
  <c r="AZ319" i="6"/>
  <c r="AZ320" i="6"/>
  <c r="AZ321" i="6"/>
  <c r="AZ322" i="6"/>
  <c r="AZ323" i="6"/>
  <c r="AZ324" i="6"/>
  <c r="AZ325" i="6"/>
  <c r="AZ326" i="6"/>
  <c r="AZ327" i="6"/>
  <c r="AZ328" i="6"/>
  <c r="AZ329" i="6"/>
  <c r="AZ330" i="6"/>
  <c r="AZ331" i="6"/>
  <c r="AZ332" i="6"/>
  <c r="AZ333" i="6"/>
  <c r="AZ334" i="6"/>
  <c r="AZ335" i="6"/>
  <c r="AZ336" i="6"/>
  <c r="AZ337" i="6"/>
  <c r="AZ338" i="6"/>
  <c r="AZ339" i="6"/>
  <c r="AZ340" i="6"/>
  <c r="AZ341" i="6"/>
  <c r="AZ342" i="6"/>
  <c r="AZ343" i="6"/>
  <c r="AZ344" i="6"/>
  <c r="AZ345" i="6"/>
  <c r="AZ346" i="6"/>
  <c r="AZ347" i="6"/>
  <c r="AZ348" i="6"/>
  <c r="AZ349" i="6"/>
  <c r="AZ350" i="6"/>
  <c r="AZ351" i="6"/>
  <c r="AZ352" i="6"/>
  <c r="AZ353" i="6"/>
  <c r="AZ354" i="6"/>
  <c r="AZ355" i="6"/>
  <c r="AZ356" i="6"/>
  <c r="AZ357" i="6"/>
  <c r="AZ358" i="6"/>
  <c r="AZ359" i="6"/>
  <c r="AZ360" i="6"/>
  <c r="AZ361" i="6"/>
  <c r="AZ362" i="6"/>
  <c r="AZ363" i="6"/>
  <c r="AZ364" i="6"/>
  <c r="AZ365" i="6"/>
  <c r="AZ366" i="6"/>
  <c r="AZ367" i="6"/>
  <c r="AZ368" i="6"/>
  <c r="AZ369" i="6"/>
  <c r="AZ370" i="6"/>
  <c r="AZ371" i="6"/>
  <c r="AZ372" i="6"/>
  <c r="AZ373" i="6"/>
  <c r="AZ374" i="6"/>
  <c r="AZ375" i="6"/>
  <c r="AZ376" i="6"/>
  <c r="AZ377" i="6"/>
  <c r="AZ378" i="6"/>
  <c r="AZ379" i="6"/>
  <c r="AZ380" i="6"/>
  <c r="AZ381" i="6"/>
  <c r="AZ382" i="6"/>
  <c r="AZ383" i="6"/>
  <c r="AZ384" i="6"/>
  <c r="AZ385" i="6"/>
  <c r="AZ386" i="6"/>
  <c r="AZ387" i="6"/>
  <c r="AZ388" i="6"/>
  <c r="AZ389" i="6"/>
  <c r="AZ390" i="6"/>
  <c r="AZ391" i="6"/>
  <c r="AZ392" i="6"/>
  <c r="AZ393" i="6"/>
  <c r="AZ394" i="6"/>
  <c r="AZ395" i="6"/>
  <c r="AZ396" i="6"/>
  <c r="AZ397" i="6"/>
  <c r="AZ398" i="6"/>
  <c r="AZ399" i="6"/>
  <c r="AZ400" i="6"/>
  <c r="AZ401" i="6"/>
  <c r="AZ402" i="6"/>
  <c r="AZ403" i="6"/>
  <c r="AZ404" i="6"/>
  <c r="AZ405" i="6"/>
  <c r="AZ406" i="6"/>
  <c r="AZ407" i="6"/>
  <c r="AZ408" i="6"/>
  <c r="AZ409" i="6"/>
  <c r="AZ410" i="6"/>
  <c r="AZ411" i="6"/>
  <c r="AZ412" i="6"/>
  <c r="AZ413" i="6"/>
  <c r="AZ414" i="6"/>
  <c r="AZ415" i="6"/>
  <c r="AZ416" i="6"/>
  <c r="AZ417" i="6"/>
  <c r="AZ418" i="6"/>
  <c r="AZ419" i="6"/>
  <c r="AZ420" i="6"/>
  <c r="AZ421" i="6"/>
  <c r="AZ422" i="6"/>
  <c r="AZ423" i="6"/>
  <c r="AZ424" i="6"/>
  <c r="AZ425" i="6"/>
  <c r="AZ426" i="6"/>
  <c r="AZ427" i="6"/>
  <c r="AZ428" i="6"/>
  <c r="AZ429" i="6"/>
  <c r="AZ430" i="6"/>
  <c r="AZ431" i="6"/>
  <c r="AZ432" i="6"/>
  <c r="AZ433" i="6"/>
  <c r="AZ434" i="6"/>
  <c r="AZ435" i="6"/>
  <c r="AZ436" i="6"/>
  <c r="AZ437" i="6"/>
  <c r="AZ438" i="6"/>
  <c r="AZ439" i="6"/>
  <c r="AZ440" i="6"/>
  <c r="AZ441" i="6"/>
  <c r="AZ442" i="6"/>
  <c r="AZ443" i="6"/>
  <c r="AZ444" i="6"/>
  <c r="AZ445" i="6"/>
  <c r="AZ446" i="6"/>
  <c r="AZ447" i="6"/>
  <c r="AZ448" i="6"/>
  <c r="AZ449" i="6"/>
  <c r="AZ450" i="6"/>
  <c r="AZ451" i="6"/>
  <c r="AZ3" i="6"/>
  <c r="K20" i="6"/>
  <c r="K193" i="6"/>
  <c r="K363" i="6"/>
  <c r="K11" i="6"/>
  <c r="K91" i="6"/>
  <c r="K350" i="6"/>
  <c r="K253" i="6"/>
  <c r="K430" i="6"/>
  <c r="K100" i="6"/>
  <c r="K273" i="6"/>
  <c r="K371" i="6"/>
  <c r="K26" i="6"/>
  <c r="K141" i="6"/>
  <c r="K163" i="6"/>
  <c r="K116" i="6"/>
  <c r="K289" i="6"/>
  <c r="K12" i="6"/>
  <c r="K42" i="6"/>
  <c r="K173" i="6"/>
  <c r="K279" i="6"/>
  <c r="K445" i="6"/>
  <c r="K68" i="6"/>
  <c r="K441" i="6"/>
  <c r="K391" i="6"/>
  <c r="K369" i="6"/>
  <c r="K331" i="6"/>
  <c r="K181" i="6"/>
  <c r="K110" i="6"/>
  <c r="K368" i="6"/>
  <c r="K159" i="6"/>
  <c r="K183" i="6"/>
  <c r="K261" i="6"/>
  <c r="K65" i="6"/>
  <c r="K325" i="6"/>
  <c r="K242" i="6"/>
  <c r="K451" i="6"/>
  <c r="K39" i="6"/>
  <c r="K120" i="6"/>
  <c r="K51" i="6"/>
  <c r="K90" i="6"/>
  <c r="K80" i="6"/>
  <c r="K162" i="6"/>
  <c r="K353" i="6"/>
  <c r="K396" i="6"/>
  <c r="K319" i="6"/>
  <c r="K203" i="6"/>
  <c r="K347" i="6"/>
  <c r="K123" i="6"/>
  <c r="K112" i="6"/>
  <c r="K117" i="6"/>
  <c r="K182" i="6"/>
  <c r="K195" i="6"/>
  <c r="K129" i="6"/>
  <c r="K389" i="6"/>
  <c r="K16" i="6"/>
  <c r="K352" i="6"/>
  <c r="K160" i="6"/>
  <c r="K184" i="6"/>
  <c r="K239" i="6"/>
  <c r="K154" i="6"/>
  <c r="K336" i="6"/>
  <c r="K9" i="6"/>
  <c r="K417" i="6"/>
  <c r="K67" i="6"/>
  <c r="K192" i="6"/>
  <c r="K435" i="6"/>
  <c r="K240" i="6"/>
  <c r="K139" i="6"/>
  <c r="K205" i="6"/>
  <c r="K373" i="6"/>
  <c r="K299" i="6"/>
  <c r="K415" i="6"/>
  <c r="K296" i="6"/>
  <c r="K69" i="6"/>
  <c r="K365" i="6"/>
  <c r="K175" i="6"/>
  <c r="K351" i="6"/>
  <c r="K292" i="6"/>
  <c r="K342" i="6"/>
  <c r="K405" i="6"/>
  <c r="K18" i="6"/>
  <c r="K29" i="6"/>
  <c r="K161" i="6"/>
  <c r="K204" i="6"/>
  <c r="K399" i="6"/>
  <c r="K286" i="6"/>
  <c r="K322" i="6"/>
  <c r="K103" i="6"/>
  <c r="K58" i="6"/>
  <c r="K227" i="6"/>
  <c r="K177" i="6"/>
  <c r="K226" i="6"/>
  <c r="K212" i="6"/>
  <c r="K108" i="6"/>
  <c r="K320" i="6"/>
  <c r="K137" i="6"/>
  <c r="K376" i="6"/>
  <c r="K52" i="6"/>
  <c r="K14" i="6"/>
  <c r="K259" i="6"/>
  <c r="K3" i="6"/>
  <c r="X3" i="6" s="1" a="1"/>
  <c r="K382" i="6"/>
  <c r="K306" i="6"/>
  <c r="K63" i="6"/>
  <c r="K169" i="6"/>
  <c r="K13" i="6"/>
  <c r="K362" i="6"/>
  <c r="K28" i="6"/>
  <c r="K73" i="6"/>
  <c r="K43" i="6"/>
  <c r="K332" i="6"/>
  <c r="K241" i="6"/>
  <c r="K255" i="6"/>
  <c r="K168" i="6"/>
  <c r="K7" i="6"/>
  <c r="K202" i="6"/>
  <c r="K272" i="6"/>
  <c r="K96" i="6"/>
  <c r="K157" i="6"/>
  <c r="K248" i="6"/>
  <c r="K247" i="6"/>
  <c r="K282" i="6"/>
  <c r="K131" i="6"/>
  <c r="K295" i="6"/>
  <c r="K38" i="6"/>
  <c r="K37" i="6"/>
  <c r="K48" i="6"/>
  <c r="K265" i="6"/>
  <c r="K41" i="6"/>
  <c r="K246" i="6"/>
  <c r="K57" i="6"/>
  <c r="K122" i="6"/>
  <c r="K438" i="6"/>
  <c r="K115" i="6"/>
  <c r="K340" i="6"/>
  <c r="K262" i="6"/>
  <c r="K10" i="6"/>
  <c r="K439" i="6"/>
  <c r="K109" i="6"/>
  <c r="K381" i="6"/>
  <c r="K233" i="6"/>
  <c r="K150" i="6"/>
  <c r="K410" i="6"/>
  <c r="K291" i="6"/>
  <c r="K47" i="6"/>
  <c r="K229" i="6"/>
  <c r="K144" i="6"/>
  <c r="K66" i="6"/>
  <c r="K343" i="6"/>
  <c r="K83" i="6"/>
  <c r="K361" i="6"/>
  <c r="K135" i="6"/>
  <c r="K355" i="6"/>
  <c r="K237" i="6"/>
  <c r="K155" i="6"/>
  <c r="K238" i="6"/>
  <c r="K214" i="6"/>
  <c r="K59" i="6"/>
  <c r="K179" i="6"/>
  <c r="K97" i="6"/>
  <c r="K357" i="6"/>
  <c r="K384" i="6"/>
  <c r="K194" i="6"/>
  <c r="K349" i="6"/>
  <c r="K267" i="6"/>
  <c r="K127" i="6"/>
  <c r="K250" i="6"/>
  <c r="K326" i="6"/>
  <c r="K64" i="6"/>
  <c r="K143" i="6"/>
  <c r="K219" i="6"/>
  <c r="K35" i="6"/>
  <c r="K218" i="6"/>
  <c r="K254" i="6"/>
  <c r="K328" i="6"/>
  <c r="K101" i="6"/>
  <c r="K50" i="6"/>
  <c r="K189" i="6"/>
  <c r="K151" i="6"/>
  <c r="K15" i="6"/>
  <c r="K93" i="6"/>
  <c r="K220" i="6"/>
  <c r="K385" i="6"/>
  <c r="K427" i="6"/>
  <c r="K402" i="6"/>
  <c r="K346" i="6"/>
  <c r="K45" i="6"/>
  <c r="K412" i="6"/>
  <c r="K316" i="6"/>
  <c r="K87" i="6"/>
  <c r="K190" i="6"/>
  <c r="K86" i="6"/>
  <c r="K287" i="6"/>
  <c r="K113" i="6"/>
  <c r="K56" i="6"/>
  <c r="K225" i="6"/>
  <c r="K314" i="6"/>
  <c r="K424" i="6"/>
  <c r="K172" i="6"/>
  <c r="K19" i="6"/>
  <c r="K345" i="6"/>
  <c r="K258" i="6"/>
  <c r="K418" i="6"/>
  <c r="K17" i="6"/>
  <c r="K252" i="6"/>
  <c r="K263" i="6"/>
  <c r="K147" i="6"/>
  <c r="K8" i="6"/>
  <c r="K294" i="6"/>
  <c r="K293" i="6"/>
  <c r="K178" i="6"/>
  <c r="K395" i="6"/>
  <c r="K447" i="6"/>
  <c r="K280" i="6"/>
  <c r="K307" i="6"/>
  <c r="K333" i="6"/>
  <c r="K315" i="6"/>
  <c r="K431" i="6"/>
  <c r="K232" i="6"/>
  <c r="K243" i="6"/>
  <c r="K266" i="6"/>
  <c r="K300" i="6"/>
  <c r="K217" i="6"/>
  <c r="K167" i="6"/>
  <c r="K164" i="6"/>
  <c r="K60" i="6"/>
  <c r="K191" i="6"/>
  <c r="K206" i="6"/>
  <c r="K166" i="6"/>
  <c r="K106" i="6"/>
  <c r="K409" i="6"/>
  <c r="K302" i="6"/>
  <c r="K305" i="6"/>
  <c r="K118" i="6"/>
  <c r="K437" i="6"/>
  <c r="K446" i="6"/>
  <c r="K364" i="6"/>
  <c r="K55" i="6"/>
  <c r="K323" i="6"/>
  <c r="K228" i="6"/>
  <c r="K124" i="6"/>
  <c r="K128" i="6"/>
  <c r="K419" i="6"/>
  <c r="K230" i="6"/>
  <c r="K170" i="6"/>
  <c r="K158" i="6"/>
  <c r="K434" i="6"/>
  <c r="K54" i="6"/>
  <c r="K374" i="6"/>
  <c r="K186" i="6"/>
  <c r="K354" i="6"/>
  <c r="K44" i="6"/>
  <c r="K448" i="6"/>
  <c r="K130" i="6"/>
  <c r="K370" i="6"/>
  <c r="K171" i="6"/>
  <c r="K271" i="6"/>
  <c r="K400" i="6"/>
  <c r="K75" i="6"/>
  <c r="K428" i="6"/>
  <c r="K304" i="6"/>
  <c r="K99" i="6"/>
  <c r="K21" i="6"/>
  <c r="K201" i="6"/>
  <c r="K311" i="6"/>
  <c r="K25" i="6"/>
  <c r="K324" i="6"/>
  <c r="K105" i="6"/>
  <c r="K313" i="6"/>
  <c r="K257" i="6"/>
  <c r="K40" i="6"/>
  <c r="K71" i="6"/>
  <c r="K440" i="6"/>
  <c r="K269" i="6"/>
  <c r="K95" i="6"/>
  <c r="K270" i="6"/>
  <c r="K284" i="6"/>
  <c r="K31" i="6"/>
  <c r="K394" i="6"/>
  <c r="K27" i="6"/>
  <c r="K444" i="6"/>
  <c r="K244" i="6"/>
  <c r="K107" i="6"/>
  <c r="K196" i="6"/>
  <c r="K338" i="6"/>
  <c r="K148" i="6"/>
  <c r="K94" i="6"/>
  <c r="K312" i="6"/>
  <c r="K372" i="6"/>
  <c r="K358" i="6"/>
  <c r="K404" i="6"/>
  <c r="K297" i="6"/>
  <c r="K375" i="6"/>
  <c r="K185" i="6"/>
  <c r="K77" i="6"/>
  <c r="K133" i="6"/>
  <c r="K222" i="6"/>
  <c r="K249" i="6"/>
  <c r="K82" i="6"/>
  <c r="K209" i="6"/>
  <c r="K339" i="6"/>
  <c r="K416" i="6"/>
  <c r="K392" i="6"/>
  <c r="K335" i="6"/>
  <c r="K274" i="6"/>
  <c r="K423" i="6"/>
  <c r="K276" i="6"/>
  <c r="K197" i="6"/>
  <c r="K398" i="6"/>
  <c r="K356" i="6"/>
  <c r="K277" i="6"/>
  <c r="K411" i="6"/>
  <c r="K268" i="6"/>
  <c r="K30" i="6"/>
  <c r="K216" i="6"/>
  <c r="K92" i="6"/>
  <c r="K32" i="6"/>
  <c r="K6" i="6"/>
  <c r="K70" i="6"/>
  <c r="K393" i="6"/>
  <c r="K337" i="6"/>
  <c r="K377" i="6"/>
  <c r="K76" i="6"/>
  <c r="K224" i="6"/>
  <c r="K407" i="6"/>
  <c r="K334" i="6"/>
  <c r="K275" i="6"/>
  <c r="K290" i="6"/>
  <c r="K341" i="6"/>
  <c r="K200" i="6"/>
  <c r="K429" i="6"/>
  <c r="K152" i="6"/>
  <c r="K207" i="6"/>
  <c r="K321" i="6"/>
  <c r="K223" i="6"/>
  <c r="K145" i="6"/>
  <c r="K121" i="6"/>
  <c r="K235" i="6"/>
  <c r="K153" i="6"/>
  <c r="K283" i="6"/>
  <c r="K210" i="6"/>
  <c r="K156" i="6"/>
  <c r="K383" i="6"/>
  <c r="K138" i="6"/>
  <c r="K125" i="6"/>
  <c r="K102" i="6"/>
  <c r="K62" i="6"/>
  <c r="K187" i="6"/>
  <c r="K4" i="6"/>
  <c r="K36" i="6"/>
  <c r="K281" i="6"/>
  <c r="K176" i="6"/>
  <c r="K285" i="6"/>
  <c r="K348" i="6"/>
  <c r="AI3" i="6" a="1"/>
  <c r="K449" i="6"/>
  <c r="K379" i="6"/>
  <c r="K211" i="6"/>
  <c r="K22" i="6"/>
  <c r="K403" i="6"/>
  <c r="K264" i="6"/>
  <c r="K298" i="6"/>
  <c r="K420" i="6"/>
  <c r="K310" i="6"/>
  <c r="K98" i="6"/>
  <c r="K288" i="6"/>
  <c r="K236" i="6"/>
  <c r="K330" i="6"/>
  <c r="K425" i="6"/>
  <c r="K380" i="6"/>
  <c r="K180" i="6"/>
  <c r="K426" i="6"/>
  <c r="K132" i="6"/>
  <c r="K256" i="6"/>
  <c r="K104" i="6"/>
  <c r="K303" i="6"/>
  <c r="K81" i="6"/>
  <c r="K397" i="6"/>
  <c r="K367" i="6"/>
  <c r="K119" i="6"/>
  <c r="K309" i="6"/>
  <c r="K208" i="6"/>
  <c r="K74" i="6"/>
  <c r="K432" i="6"/>
  <c r="K188" i="6"/>
  <c r="K215" i="6"/>
  <c r="K421" i="6"/>
  <c r="K79" i="6"/>
  <c r="K260" i="6"/>
  <c r="K344" i="6"/>
  <c r="K442" i="6"/>
  <c r="K360" i="6"/>
  <c r="K114" i="6"/>
  <c r="K413" i="6"/>
  <c r="K165" i="6"/>
  <c r="K245" i="6"/>
  <c r="K72" i="6"/>
  <c r="K49" i="6"/>
  <c r="K149" i="6"/>
  <c r="K317" i="6"/>
  <c r="K359" i="6"/>
  <c r="K251" i="6"/>
  <c r="K433" i="6"/>
  <c r="K198" i="6"/>
  <c r="K111" i="6"/>
  <c r="K174" i="6"/>
  <c r="K278" i="6"/>
  <c r="K146" i="6"/>
  <c r="K33" i="6"/>
  <c r="K327" i="6"/>
  <c r="K450" i="6"/>
  <c r="K53" i="6"/>
  <c r="K408" i="6"/>
  <c r="K84" i="6"/>
  <c r="K5" i="6"/>
  <c r="K387" i="6"/>
  <c r="K34" i="6"/>
  <c r="K213" i="6"/>
  <c r="K136" i="6"/>
  <c r="K301" i="6"/>
  <c r="K88" i="6"/>
  <c r="K78" i="6"/>
  <c r="K134" i="6"/>
  <c r="K142" i="6"/>
  <c r="K401" i="6"/>
  <c r="K126" i="6"/>
  <c r="K140" i="6"/>
  <c r="K61" i="6"/>
  <c r="K329" i="6"/>
  <c r="K221" i="6"/>
  <c r="K199" i="6"/>
  <c r="K388" i="6"/>
  <c r="K85" i="6"/>
  <c r="K308" i="6"/>
  <c r="K234" i="6"/>
  <c r="K231" i="6"/>
  <c r="K366" i="6"/>
  <c r="K378" i="6"/>
  <c r="K318" i="6"/>
  <c r="K390" i="6"/>
  <c r="K89" i="6"/>
  <c r="K443" i="6"/>
  <c r="K46" i="6"/>
  <c r="K386" i="6"/>
  <c r="K422" i="6"/>
  <c r="K436" i="6"/>
  <c r="K23" i="6"/>
  <c r="K24" i="6"/>
  <c r="K406" i="6"/>
  <c r="K414" i="6"/>
  <c r="AI20" i="6" a="1"/>
  <c r="X20" i="6" a="1"/>
  <c r="AI193" i="6" a="1"/>
  <c r="X193" i="6" a="1"/>
  <c r="AI363" i="6" a="1"/>
  <c r="X363" i="6" a="1"/>
  <c r="AI11" i="6" a="1"/>
  <c r="X11" i="6" a="1"/>
  <c r="AI91" i="6" a="1"/>
  <c r="X91" i="6" a="1"/>
  <c r="AI350" i="6" a="1"/>
  <c r="X350" i="6" a="1"/>
  <c r="AI253" i="6" a="1"/>
  <c r="X253" i="6" a="1"/>
  <c r="AI430" i="6" a="1"/>
  <c r="X430" i="6" a="1"/>
  <c r="AI100" i="6" a="1"/>
  <c r="X100" i="6" a="1"/>
  <c r="AI273" i="6" a="1"/>
  <c r="X273" i="6" a="1"/>
  <c r="AI371" i="6" a="1"/>
  <c r="X371" i="6" a="1"/>
  <c r="AI26" i="6" a="1"/>
  <c r="X26" i="6" a="1"/>
  <c r="AI141" i="6" a="1"/>
  <c r="X141" i="6" a="1"/>
  <c r="AI163" i="6" a="1"/>
  <c r="X163" i="6" a="1"/>
  <c r="AI116" i="6" a="1"/>
  <c r="X116" i="6" a="1"/>
  <c r="AI289" i="6" a="1"/>
  <c r="X289" i="6" a="1"/>
  <c r="AI12" i="6" a="1"/>
  <c r="X12" i="6" a="1"/>
  <c r="AI42" i="6" a="1"/>
  <c r="X42" i="6" a="1"/>
  <c r="AI173" i="6" a="1"/>
  <c r="X173" i="6" a="1"/>
  <c r="AI279" i="6" a="1"/>
  <c r="X279" i="6" a="1"/>
  <c r="AI445" i="6" a="1"/>
  <c r="X445" i="6" a="1"/>
  <c r="AI68" i="6" a="1"/>
  <c r="X68" i="6" a="1"/>
  <c r="AI441" i="6" a="1"/>
  <c r="X441" i="6" a="1"/>
  <c r="AI391" i="6" a="1"/>
  <c r="X391" i="6" a="1"/>
  <c r="AI369" i="6" a="1"/>
  <c r="X369" i="6" a="1"/>
  <c r="AI331" i="6" a="1"/>
  <c r="X331" i="6" a="1"/>
  <c r="AI181" i="6" a="1"/>
  <c r="X181" i="6" a="1"/>
  <c r="AI110" i="6" a="1"/>
  <c r="X110" i="6" a="1"/>
  <c r="AI368" i="6" a="1"/>
  <c r="X368" i="6" a="1"/>
  <c r="AI159" i="6" a="1"/>
  <c r="X159" i="6" a="1"/>
  <c r="AI183" i="6" a="1"/>
  <c r="X183" i="6" a="1"/>
  <c r="AI261" i="6" a="1"/>
  <c r="X261" i="6" a="1"/>
  <c r="AI65" i="6" a="1"/>
  <c r="X65" i="6" a="1"/>
  <c r="AI325" i="6" a="1"/>
  <c r="X325" i="6" a="1"/>
  <c r="AI242" i="6" a="1"/>
  <c r="X242" i="6" a="1"/>
  <c r="AI451" i="6" a="1"/>
  <c r="X451" i="6" a="1"/>
  <c r="AI39" i="6" a="1"/>
  <c r="X39" i="6" a="1"/>
  <c r="AI120" i="6" a="1"/>
  <c r="X120" i="6" a="1"/>
  <c r="AI51" i="6" a="1"/>
  <c r="X51" i="6" a="1"/>
  <c r="AI90" i="6" a="1"/>
  <c r="X90" i="6" a="1"/>
  <c r="AI80" i="6" a="1"/>
  <c r="X80" i="6" a="1"/>
  <c r="AI162" i="6" a="1"/>
  <c r="X162" i="6" a="1"/>
  <c r="AI353" i="6" a="1"/>
  <c r="X353" i="6" a="1"/>
  <c r="AI396" i="6" a="1"/>
  <c r="X396" i="6" a="1"/>
  <c r="AI319" i="6" a="1"/>
  <c r="X319" i="6" a="1"/>
  <c r="AI203" i="6" a="1"/>
  <c r="X203" i="6" a="1"/>
  <c r="AI347" i="6" a="1"/>
  <c r="X347" i="6" a="1"/>
  <c r="AI123" i="6" a="1"/>
  <c r="X123" i="6" a="1"/>
  <c r="AI112" i="6" a="1"/>
  <c r="X112" i="6" a="1"/>
  <c r="AI117" i="6" a="1"/>
  <c r="X117" i="6" a="1"/>
  <c r="AI182" i="6" a="1"/>
  <c r="X182" i="6" a="1"/>
  <c r="AI195" i="6" a="1"/>
  <c r="X195" i="6" a="1"/>
  <c r="AI129" i="6" a="1"/>
  <c r="X129" i="6" a="1"/>
  <c r="AI389" i="6" a="1"/>
  <c r="X389" i="6" a="1"/>
  <c r="AI16" i="6" a="1"/>
  <c r="X16" i="6" a="1"/>
  <c r="AI352" i="6" a="1"/>
  <c r="X352" i="6" a="1"/>
  <c r="AI160" i="6" a="1"/>
  <c r="X160" i="6" a="1"/>
  <c r="AI184" i="6" a="1"/>
  <c r="X184" i="6" a="1"/>
  <c r="AI239" i="6" a="1"/>
  <c r="X239" i="6" a="1"/>
  <c r="AI154" i="6" a="1"/>
  <c r="X154" i="6" a="1"/>
  <c r="AI336" i="6" a="1"/>
  <c r="X336" i="6" a="1"/>
  <c r="AI9" i="6" a="1"/>
  <c r="X9" i="6" a="1"/>
  <c r="AI417" i="6" a="1"/>
  <c r="X417" i="6" a="1"/>
  <c r="AI67" i="6" a="1"/>
  <c r="X67" i="6" a="1"/>
  <c r="AI192" i="6" a="1"/>
  <c r="X192" i="6" a="1"/>
  <c r="AI435" i="6" a="1"/>
  <c r="X435" i="6" a="1"/>
  <c r="AI240" i="6" a="1"/>
  <c r="X240" i="6" a="1"/>
  <c r="AI139" i="6" a="1"/>
  <c r="X139" i="6" a="1"/>
  <c r="AI205" i="6" a="1"/>
  <c r="X205" i="6" a="1"/>
  <c r="AI373" i="6" a="1"/>
  <c r="X373" i="6" a="1"/>
  <c r="AI299" i="6" a="1"/>
  <c r="X299" i="6" a="1"/>
  <c r="AI415" i="6" a="1"/>
  <c r="X415" i="6" a="1"/>
  <c r="AI296" i="6" a="1"/>
  <c r="X296" i="6" a="1"/>
  <c r="AI69" i="6" a="1"/>
  <c r="X69" i="6" a="1"/>
  <c r="AI365" i="6" a="1"/>
  <c r="X365" i="6" a="1"/>
  <c r="AI175" i="6" a="1"/>
  <c r="X175" i="6" a="1"/>
  <c r="AI351" i="6" a="1"/>
  <c r="X351" i="6" a="1"/>
  <c r="AI292" i="6" a="1"/>
  <c r="X292" i="6" a="1"/>
  <c r="AI342" i="6" a="1"/>
  <c r="X342" i="6" a="1"/>
  <c r="AI405" i="6" a="1"/>
  <c r="X405" i="6" a="1"/>
  <c r="AI18" i="6" a="1"/>
  <c r="X18" i="6" a="1"/>
  <c r="AI29" i="6" a="1"/>
  <c r="X29" i="6" a="1"/>
  <c r="AI161" i="6" a="1"/>
  <c r="X161" i="6" a="1"/>
  <c r="AI204" i="6" a="1"/>
  <c r="X204" i="6" a="1"/>
  <c r="AI399" i="6" a="1"/>
  <c r="X399" i="6" a="1"/>
  <c r="AI286" i="6" a="1"/>
  <c r="X286" i="6" a="1"/>
  <c r="AI322" i="6" a="1"/>
  <c r="X322" i="6" a="1"/>
  <c r="AI103" i="6" a="1"/>
  <c r="X103" i="6" a="1"/>
  <c r="AI58" i="6" a="1"/>
  <c r="X58" i="6" a="1"/>
  <c r="AI227" i="6" a="1"/>
  <c r="X227" i="6" a="1"/>
  <c r="AI177" i="6" a="1"/>
  <c r="X177" i="6" a="1"/>
  <c r="AI226" i="6" a="1"/>
  <c r="X226" i="6" a="1"/>
  <c r="AI212" i="6" a="1"/>
  <c r="X212" i="6" a="1"/>
  <c r="AI108" i="6" a="1"/>
  <c r="X108" i="6" a="1"/>
  <c r="AI320" i="6" a="1"/>
  <c r="X320" i="6" a="1"/>
  <c r="AI137" i="6" a="1"/>
  <c r="X137" i="6" a="1"/>
  <c r="AI376" i="6" a="1"/>
  <c r="X376" i="6" a="1"/>
  <c r="AI52" i="6" a="1"/>
  <c r="X52" i="6" a="1"/>
  <c r="AI14" i="6" a="1"/>
  <c r="X14" i="6" a="1"/>
  <c r="AI259" i="6" a="1"/>
  <c r="X259" i="6" a="1"/>
  <c r="AI382" i="6" a="1"/>
  <c r="X382" i="6" a="1"/>
  <c r="AI306" i="6" a="1"/>
  <c r="X306" i="6" a="1"/>
  <c r="AI63" i="6" a="1"/>
  <c r="X63" i="6" a="1"/>
  <c r="AI169" i="6" a="1"/>
  <c r="X169" i="6" a="1"/>
  <c r="AI13" i="6" a="1"/>
  <c r="X13" i="6" a="1"/>
  <c r="AI362" i="6" a="1"/>
  <c r="X362" i="6" a="1"/>
  <c r="AI28" i="6" a="1"/>
  <c r="X28" i="6" a="1"/>
  <c r="AI73" i="6" a="1"/>
  <c r="X73" i="6" a="1"/>
  <c r="AI43" i="6" a="1"/>
  <c r="X43" i="6" a="1"/>
  <c r="AI332" i="6" a="1"/>
  <c r="X332" i="6" a="1"/>
  <c r="AI241" i="6" a="1"/>
  <c r="X241" i="6" a="1"/>
  <c r="AI255" i="6" a="1"/>
  <c r="X255" i="6" a="1"/>
  <c r="AI168" i="6" a="1"/>
  <c r="X168" i="6" a="1"/>
  <c r="AI7" i="6" a="1"/>
  <c r="X7" i="6" a="1"/>
  <c r="AI202" i="6" a="1"/>
  <c r="X202" i="6" a="1"/>
  <c r="AI272" i="6" a="1"/>
  <c r="X272" i="6" a="1"/>
  <c r="AI96" i="6" a="1"/>
  <c r="X96" i="6" a="1"/>
  <c r="AI157" i="6" a="1"/>
  <c r="X157" i="6" a="1"/>
  <c r="AI248" i="6" a="1"/>
  <c r="X248" i="6" a="1"/>
  <c r="AI247" i="6" a="1"/>
  <c r="X247" i="6" a="1"/>
  <c r="AI282" i="6" a="1"/>
  <c r="X282" i="6" a="1"/>
  <c r="AI131" i="6" a="1"/>
  <c r="X131" i="6" a="1"/>
  <c r="AI295" i="6" a="1"/>
  <c r="X295" i="6" a="1"/>
  <c r="AI38" i="6" a="1"/>
  <c r="X38" i="6" a="1"/>
  <c r="AI37" i="6" a="1"/>
  <c r="X37" i="6" a="1"/>
  <c r="AI48" i="6" a="1"/>
  <c r="X48" i="6" a="1"/>
  <c r="AI265" i="6" a="1"/>
  <c r="X265" i="6" a="1"/>
  <c r="AI41" i="6" a="1"/>
  <c r="X41" i="6" a="1"/>
  <c r="AI246" i="6" a="1"/>
  <c r="X246" i="6" a="1"/>
  <c r="AI57" i="6" a="1"/>
  <c r="X57" i="6" a="1"/>
  <c r="AI122" i="6" a="1"/>
  <c r="X122" i="6" a="1"/>
  <c r="AI438" i="6" a="1"/>
  <c r="X438" i="6" a="1"/>
  <c r="AI115" i="6" a="1"/>
  <c r="X115" i="6" a="1"/>
  <c r="AI340" i="6" a="1"/>
  <c r="X340" i="6" a="1"/>
  <c r="AI262" i="6" a="1"/>
  <c r="X262" i="6" a="1"/>
  <c r="AI10" i="6" a="1"/>
  <c r="X10" i="6" a="1"/>
  <c r="AI439" i="6" a="1"/>
  <c r="X439" i="6" a="1"/>
  <c r="AI109" i="6" a="1"/>
  <c r="X109" i="6" a="1"/>
  <c r="AI381" i="6" a="1"/>
  <c r="X381" i="6" a="1"/>
  <c r="AI233" i="6" a="1"/>
  <c r="X233" i="6" a="1"/>
  <c r="AI150" i="6" a="1"/>
  <c r="X150" i="6" a="1"/>
  <c r="AI410" i="6" a="1"/>
  <c r="X410" i="6" a="1"/>
  <c r="AI291" i="6" a="1"/>
  <c r="X291" i="6" a="1"/>
  <c r="AI47" i="6" a="1"/>
  <c r="X47" i="6" a="1"/>
  <c r="AI229" i="6" a="1"/>
  <c r="X229" i="6" a="1"/>
  <c r="AI144" i="6" a="1"/>
  <c r="X144" i="6" a="1"/>
  <c r="AI66" i="6" a="1"/>
  <c r="X66" i="6" a="1"/>
  <c r="AI343" i="6" a="1"/>
  <c r="X343" i="6" a="1"/>
  <c r="AI83" i="6" a="1"/>
  <c r="X83" i="6" a="1"/>
  <c r="AI361" i="6" a="1"/>
  <c r="X361" i="6" a="1"/>
  <c r="AI135" i="6" a="1"/>
  <c r="X135" i="6" a="1"/>
  <c r="AI355" i="6" a="1"/>
  <c r="X355" i="6" a="1"/>
  <c r="AI237" i="6" a="1"/>
  <c r="X237" i="6" a="1"/>
  <c r="AI155" i="6" a="1"/>
  <c r="X155" i="6" a="1"/>
  <c r="AI238" i="6" a="1"/>
  <c r="X238" i="6" a="1"/>
  <c r="AI214" i="6" a="1"/>
  <c r="X214" i="6" a="1"/>
  <c r="AI59" i="6" a="1"/>
  <c r="X59" i="6" a="1"/>
  <c r="AI179" i="6" a="1"/>
  <c r="X179" i="6" a="1"/>
  <c r="AI97" i="6" a="1"/>
  <c r="X97" i="6" a="1"/>
  <c r="AI357" i="6" a="1"/>
  <c r="X357" i="6" a="1"/>
  <c r="AI384" i="6" a="1"/>
  <c r="X384" i="6" a="1"/>
  <c r="AI194" i="6" a="1"/>
  <c r="X194" i="6" a="1"/>
  <c r="AI349" i="6" a="1"/>
  <c r="X349" i="6" a="1"/>
  <c r="AI267" i="6" a="1"/>
  <c r="X267" i="6" a="1"/>
  <c r="AI127" i="6" a="1"/>
  <c r="X127" i="6" a="1"/>
  <c r="AI250" i="6" a="1"/>
  <c r="X250" i="6" a="1"/>
  <c r="AI326" i="6" a="1"/>
  <c r="X326" i="6" a="1"/>
  <c r="AI64" i="6" a="1"/>
  <c r="X64" i="6" a="1"/>
  <c r="AI143" i="6" a="1"/>
  <c r="X143" i="6" a="1"/>
  <c r="AI219" i="6" a="1"/>
  <c r="X219" i="6" a="1"/>
  <c r="AI35" i="6" a="1"/>
  <c r="X35" i="6" a="1"/>
  <c r="AI218" i="6" a="1"/>
  <c r="X218" i="6" a="1"/>
  <c r="AI254" i="6" a="1"/>
  <c r="X254" i="6" a="1"/>
  <c r="AI328" i="6" a="1"/>
  <c r="X328" i="6" a="1"/>
  <c r="AI101" i="6" a="1"/>
  <c r="X101" i="6" a="1"/>
  <c r="AI50" i="6" a="1"/>
  <c r="X50" i="6" a="1"/>
  <c r="AI189" i="6" a="1"/>
  <c r="X189" i="6" a="1"/>
  <c r="AI151" i="6" a="1"/>
  <c r="X151" i="6" a="1"/>
  <c r="AI15" i="6" a="1"/>
  <c r="X15" i="6" a="1"/>
  <c r="AI93" i="6" a="1"/>
  <c r="X93" i="6" a="1"/>
  <c r="AI220" i="6" a="1"/>
  <c r="X220" i="6" a="1"/>
  <c r="AI385" i="6" a="1"/>
  <c r="X385" i="6" a="1"/>
  <c r="AI427" i="6" a="1"/>
  <c r="X427" i="6" a="1"/>
  <c r="AI402" i="6" a="1"/>
  <c r="X402" i="6" a="1"/>
  <c r="AI346" i="6" a="1"/>
  <c r="X346" i="6" a="1"/>
  <c r="AI45" i="6" a="1"/>
  <c r="X45" i="6" a="1"/>
  <c r="AI412" i="6" a="1"/>
  <c r="X412" i="6" a="1"/>
  <c r="AI316" i="6" a="1"/>
  <c r="X316" i="6" a="1"/>
  <c r="AI87" i="6" a="1"/>
  <c r="X87" i="6" a="1"/>
  <c r="AI190" i="6" a="1"/>
  <c r="X190" i="6" a="1"/>
  <c r="AI86" i="6" a="1"/>
  <c r="X86" i="6" a="1"/>
  <c r="AI287" i="6" a="1"/>
  <c r="X287" i="6" a="1"/>
  <c r="AI113" i="6" a="1"/>
  <c r="X113" i="6" a="1"/>
  <c r="AI56" i="6" a="1"/>
  <c r="X56" i="6" a="1"/>
  <c r="AI225" i="6" a="1"/>
  <c r="X225" i="6" a="1"/>
  <c r="AI314" i="6" a="1"/>
  <c r="X314" i="6" a="1"/>
  <c r="AI424" i="6" a="1"/>
  <c r="X424" i="6" a="1"/>
  <c r="AI172" i="6" a="1"/>
  <c r="X172" i="6" a="1"/>
  <c r="AI19" i="6" a="1"/>
  <c r="X19" i="6" a="1"/>
  <c r="AI345" i="6" a="1"/>
  <c r="X345" i="6" a="1"/>
  <c r="AI258" i="6" a="1"/>
  <c r="X258" i="6" a="1"/>
  <c r="AI418" i="6" a="1"/>
  <c r="X418" i="6" a="1"/>
  <c r="AI17" i="6" a="1"/>
  <c r="X17" i="6" a="1"/>
  <c r="AI252" i="6" a="1"/>
  <c r="X252" i="6" a="1"/>
  <c r="AI263" i="6" a="1"/>
  <c r="X263" i="6" a="1"/>
  <c r="AI147" i="6" a="1"/>
  <c r="X147" i="6" a="1"/>
  <c r="AI8" i="6" a="1"/>
  <c r="X8" i="6" a="1"/>
  <c r="AI294" i="6" a="1"/>
  <c r="X294" i="6" a="1"/>
  <c r="AI293" i="6" a="1"/>
  <c r="X293" i="6" a="1"/>
  <c r="AI178" i="6" a="1"/>
  <c r="X178" i="6" a="1"/>
  <c r="AI395" i="6" a="1"/>
  <c r="X395" i="6" a="1"/>
  <c r="AI447" i="6" a="1"/>
  <c r="X447" i="6" a="1"/>
  <c r="AI280" i="6" a="1"/>
  <c r="X280" i="6" a="1"/>
  <c r="AI307" i="6" a="1"/>
  <c r="X307" i="6" a="1"/>
  <c r="AI333" i="6" a="1"/>
  <c r="X333" i="6" a="1"/>
  <c r="AI315" i="6" a="1"/>
  <c r="X315" i="6" a="1"/>
  <c r="AI431" i="6" a="1"/>
  <c r="X431" i="6" a="1"/>
  <c r="AI232" i="6" a="1"/>
  <c r="X232" i="6" a="1"/>
  <c r="AI243" i="6" a="1"/>
  <c r="X243" i="6" a="1"/>
  <c r="AI266" i="6" a="1"/>
  <c r="X266" i="6" a="1"/>
  <c r="AI300" i="6" a="1"/>
  <c r="X300" i="6" a="1"/>
  <c r="AI217" i="6" a="1"/>
  <c r="X217" i="6" a="1"/>
  <c r="AI167" i="6" a="1"/>
  <c r="X167" i="6" a="1"/>
  <c r="AI164" i="6" a="1"/>
  <c r="X164" i="6" a="1"/>
  <c r="AI60" i="6" a="1"/>
  <c r="X60" i="6" a="1"/>
  <c r="AI191" i="6" a="1"/>
  <c r="X191" i="6" a="1"/>
  <c r="AI206" i="6" a="1"/>
  <c r="X206" i="6" a="1"/>
  <c r="AI166" i="6" a="1"/>
  <c r="X166" i="6" a="1"/>
  <c r="AI106" i="6" a="1"/>
  <c r="X106" i="6" a="1"/>
  <c r="AI409" i="6" a="1"/>
  <c r="X409" i="6" a="1"/>
  <c r="AI302" i="6" a="1"/>
  <c r="X302" i="6" a="1"/>
  <c r="AI305" i="6" a="1"/>
  <c r="X305" i="6" a="1"/>
  <c r="AI118" i="6" a="1"/>
  <c r="X118" i="6" a="1"/>
  <c r="AI437" i="6" a="1"/>
  <c r="X437" i="6" a="1"/>
  <c r="AI446" i="6" a="1"/>
  <c r="X446" i="6" a="1"/>
  <c r="AI364" i="6" a="1"/>
  <c r="X364" i="6" a="1"/>
  <c r="AI55" i="6" a="1"/>
  <c r="X55" i="6" a="1"/>
  <c r="AI323" i="6" a="1"/>
  <c r="X323" i="6" a="1"/>
  <c r="AI228" i="6" a="1"/>
  <c r="X228" i="6" a="1"/>
  <c r="AI124" i="6" a="1"/>
  <c r="X124" i="6" a="1"/>
  <c r="AI128" i="6" a="1"/>
  <c r="X128" i="6" a="1"/>
  <c r="AI419" i="6" a="1"/>
  <c r="X419" i="6" a="1"/>
  <c r="AI230" i="6" a="1"/>
  <c r="X230" i="6" a="1"/>
  <c r="AI170" i="6" a="1"/>
  <c r="X170" i="6" a="1"/>
  <c r="AI158" i="6" a="1"/>
  <c r="X158" i="6" a="1"/>
  <c r="AI434" i="6" a="1"/>
  <c r="X434" i="6" a="1"/>
  <c r="AI54" i="6" a="1"/>
  <c r="X54" i="6" a="1"/>
  <c r="AI374" i="6" a="1"/>
  <c r="X374" i="6" a="1"/>
  <c r="AI186" i="6" a="1"/>
  <c r="X186" i="6" a="1"/>
  <c r="AI354" i="6" a="1"/>
  <c r="X354" i="6" a="1"/>
  <c r="AI44" i="6" a="1"/>
  <c r="X44" i="6" a="1"/>
  <c r="AI448" i="6" a="1"/>
  <c r="X448" i="6" a="1"/>
  <c r="AI130" i="6" a="1"/>
  <c r="X130" i="6" a="1"/>
  <c r="AI370" i="6" a="1"/>
  <c r="X370" i="6" a="1"/>
  <c r="AI171" i="6" a="1"/>
  <c r="X171" i="6" a="1"/>
  <c r="AI271" i="6" a="1"/>
  <c r="X271" i="6" a="1"/>
  <c r="AI400" i="6" a="1"/>
  <c r="X400" i="6" a="1"/>
  <c r="AI75" i="6" a="1"/>
  <c r="X75" i="6" a="1"/>
  <c r="AI428" i="6" a="1"/>
  <c r="X428" i="6" a="1"/>
  <c r="AI304" i="6" a="1"/>
  <c r="X304" i="6" a="1"/>
  <c r="AI99" i="6" a="1"/>
  <c r="X99" i="6" a="1"/>
  <c r="AI21" i="6" a="1"/>
  <c r="X21" i="6" a="1"/>
  <c r="AI201" i="6" a="1"/>
  <c r="X201" i="6" a="1"/>
  <c r="AI311" i="6" a="1"/>
  <c r="X311" i="6" a="1"/>
  <c r="AI25" i="6" a="1"/>
  <c r="X25" i="6" a="1"/>
  <c r="AI324" i="6" a="1"/>
  <c r="X324" i="6" a="1"/>
  <c r="AI105" i="6" a="1"/>
  <c r="X105" i="6" a="1"/>
  <c r="AI313" i="6" a="1"/>
  <c r="X313" i="6" a="1"/>
  <c r="AI257" i="6" a="1"/>
  <c r="X257" i="6" a="1"/>
  <c r="AI40" i="6" a="1"/>
  <c r="X40" i="6" a="1"/>
  <c r="AI71" i="6" a="1"/>
  <c r="X71" i="6" a="1"/>
  <c r="AI440" i="6" a="1"/>
  <c r="X440" i="6" a="1"/>
  <c r="AI269" i="6" a="1"/>
  <c r="X269" i="6" a="1"/>
  <c r="AI95" i="6" a="1"/>
  <c r="X95" i="6" a="1"/>
  <c r="AI270" i="6" a="1"/>
  <c r="X270" i="6" a="1"/>
  <c r="AI284" i="6" a="1"/>
  <c r="X284" i="6" a="1"/>
  <c r="AI31" i="6" a="1"/>
  <c r="X31" i="6" a="1"/>
  <c r="AI394" i="6" a="1"/>
  <c r="X394" i="6" a="1"/>
  <c r="AI27" i="6" a="1"/>
  <c r="X27" i="6" a="1"/>
  <c r="AI444" i="6" a="1"/>
  <c r="X444" i="6" a="1"/>
  <c r="AI244" i="6" a="1"/>
  <c r="X244" i="6" a="1"/>
  <c r="AI107" i="6" a="1"/>
  <c r="X107" i="6" a="1"/>
  <c r="AI196" i="6" a="1"/>
  <c r="X196" i="6" a="1"/>
  <c r="AI338" i="6" a="1"/>
  <c r="X338" i="6" a="1"/>
  <c r="AI148" i="6" a="1"/>
  <c r="X148" i="6" a="1"/>
  <c r="AI94" i="6" a="1"/>
  <c r="X94" i="6" a="1"/>
  <c r="AI312" i="6" a="1"/>
  <c r="X312" i="6" a="1"/>
  <c r="AI372" i="6" a="1"/>
  <c r="X372" i="6" a="1"/>
  <c r="AI358" i="6" a="1"/>
  <c r="X358" i="6" a="1"/>
  <c r="AI404" i="6" a="1"/>
  <c r="X404" i="6" a="1"/>
  <c r="AI297" i="6" a="1"/>
  <c r="X297" i="6" a="1"/>
  <c r="AI375" i="6" a="1"/>
  <c r="X375" i="6" a="1"/>
  <c r="AI185" i="6" a="1"/>
  <c r="X185" i="6" a="1"/>
  <c r="AI77" i="6" a="1"/>
  <c r="X77" i="6" a="1"/>
  <c r="AI133" i="6" a="1"/>
  <c r="X133" i="6" a="1"/>
  <c r="AI222" i="6" a="1"/>
  <c r="X222" i="6" a="1"/>
  <c r="AI249" i="6" a="1"/>
  <c r="X249" i="6" a="1"/>
  <c r="AI82" i="6" a="1"/>
  <c r="X82" i="6" a="1"/>
  <c r="AI209" i="6" a="1"/>
  <c r="X209" i="6" a="1"/>
  <c r="AI339" i="6" a="1"/>
  <c r="X339" i="6" a="1"/>
  <c r="AI416" i="6" a="1"/>
  <c r="X416" i="6" a="1"/>
  <c r="AI392" i="6" a="1"/>
  <c r="X392" i="6" a="1"/>
  <c r="AI335" i="6" a="1"/>
  <c r="X335" i="6" a="1"/>
  <c r="AI274" i="6" a="1"/>
  <c r="X274" i="6" a="1"/>
  <c r="AI423" i="6" a="1"/>
  <c r="X423" i="6" a="1"/>
  <c r="AI276" i="6" a="1"/>
  <c r="X276" i="6" a="1"/>
  <c r="AI197" i="6" a="1"/>
  <c r="X197" i="6" a="1"/>
  <c r="AI398" i="6" a="1"/>
  <c r="X398" i="6" a="1"/>
  <c r="AI356" i="6" a="1"/>
  <c r="X356" i="6" a="1"/>
  <c r="AI277" i="6" a="1"/>
  <c r="X277" i="6" a="1"/>
  <c r="AI411" i="6" a="1"/>
  <c r="X411" i="6" a="1"/>
  <c r="AI268" i="6" a="1"/>
  <c r="X268" i="6" a="1"/>
  <c r="AI30" i="6" a="1"/>
  <c r="X30" i="6" a="1"/>
  <c r="AI216" i="6" a="1"/>
  <c r="X216" i="6" a="1"/>
  <c r="AI92" i="6" a="1"/>
  <c r="X92" i="6" a="1"/>
  <c r="AI32" i="6" a="1"/>
  <c r="X32" i="6" a="1"/>
  <c r="AI6" i="6" a="1"/>
  <c r="X6" i="6" a="1"/>
  <c r="AI70" i="6" a="1"/>
  <c r="X70" i="6" a="1"/>
  <c r="AI393" i="6" a="1"/>
  <c r="X393" i="6" a="1"/>
  <c r="AI337" i="6" a="1"/>
  <c r="X337" i="6" a="1"/>
  <c r="AI377" i="6" a="1"/>
  <c r="X377" i="6" a="1"/>
  <c r="AI76" i="6" a="1"/>
  <c r="X76" i="6" a="1"/>
  <c r="AI224" i="6" a="1"/>
  <c r="X224" i="6" a="1"/>
  <c r="AI407" i="6" a="1"/>
  <c r="X407" i="6" a="1"/>
  <c r="AI334" i="6" a="1"/>
  <c r="X334" i="6" a="1"/>
  <c r="AI275" i="6" a="1"/>
  <c r="X275" i="6" a="1"/>
  <c r="AI290" i="6" a="1"/>
  <c r="X290" i="6" a="1"/>
  <c r="AI341" i="6" a="1"/>
  <c r="X341" i="6" a="1"/>
  <c r="AI200" i="6" a="1"/>
  <c r="X200" i="6" a="1"/>
  <c r="AI429" i="6" a="1"/>
  <c r="X429" i="6" a="1"/>
  <c r="AI152" i="6" a="1"/>
  <c r="X152" i="6" a="1"/>
  <c r="AI207" i="6" a="1"/>
  <c r="X207" i="6" a="1"/>
  <c r="AI321" i="6" a="1"/>
  <c r="X321" i="6" a="1"/>
  <c r="AI223" i="6" a="1"/>
  <c r="X223" i="6" a="1"/>
  <c r="AI145" i="6" a="1"/>
  <c r="X145" i="6" a="1"/>
  <c r="AI121" i="6" a="1"/>
  <c r="X121" i="6" a="1"/>
  <c r="AI235" i="6" a="1"/>
  <c r="X235" i="6" a="1"/>
  <c r="AI153" i="6" a="1"/>
  <c r="X153" i="6" a="1"/>
  <c r="AI283" i="6" a="1"/>
  <c r="X283" i="6" a="1"/>
  <c r="AI210" i="6" a="1"/>
  <c r="X210" i="6" a="1"/>
  <c r="AI156" i="6" a="1"/>
  <c r="X156" i="6" a="1"/>
  <c r="AI383" i="6" a="1"/>
  <c r="X383" i="6" a="1"/>
  <c r="AI138" i="6" a="1"/>
  <c r="X138" i="6" a="1"/>
  <c r="AI125" i="6" a="1"/>
  <c r="X125" i="6" a="1"/>
  <c r="AI102" i="6" a="1"/>
  <c r="X102" i="6" a="1"/>
  <c r="AI62" i="6" a="1"/>
  <c r="X62" i="6" a="1"/>
  <c r="AI187" i="6" a="1"/>
  <c r="X187" i="6" a="1"/>
  <c r="AI4" i="6" a="1"/>
  <c r="X4" i="6" a="1"/>
  <c r="AI36" i="6" a="1"/>
  <c r="X36" i="6" a="1"/>
  <c r="AI281" i="6" a="1"/>
  <c r="X281" i="6" a="1"/>
  <c r="AI176" i="6" a="1"/>
  <c r="X176" i="6" a="1"/>
  <c r="AI285" i="6" a="1"/>
  <c r="X285" i="6" a="1"/>
  <c r="AI348" i="6" a="1"/>
  <c r="X348" i="6" a="1"/>
  <c r="AI449" i="6" a="1"/>
  <c r="X449" i="6" a="1"/>
  <c r="AI379" i="6" a="1"/>
  <c r="X379" i="6" a="1"/>
  <c r="AI211" i="6" a="1"/>
  <c r="X211" i="6" a="1"/>
  <c r="AI22" i="6" a="1"/>
  <c r="X22" i="6" a="1"/>
  <c r="AI403" i="6" a="1"/>
  <c r="X403" i="6" a="1"/>
  <c r="AI264" i="6" a="1"/>
  <c r="X264" i="6" a="1"/>
  <c r="AI298" i="6" a="1"/>
  <c r="X298" i="6" a="1"/>
  <c r="AI420" i="6" a="1"/>
  <c r="X420" i="6" a="1"/>
  <c r="AI310" i="6" a="1"/>
  <c r="X310" i="6" a="1"/>
  <c r="AI98" i="6" a="1"/>
  <c r="X98" i="6" a="1"/>
  <c r="AI288" i="6" a="1"/>
  <c r="X288" i="6" a="1"/>
  <c r="AI236" i="6" a="1"/>
  <c r="X236" i="6" a="1"/>
  <c r="AI330" i="6" a="1"/>
  <c r="X330" i="6" a="1"/>
  <c r="AI425" i="6" a="1"/>
  <c r="X425" i="6" a="1"/>
  <c r="AI380" i="6" a="1"/>
  <c r="X380" i="6" a="1"/>
  <c r="AI180" i="6" a="1"/>
  <c r="X180" i="6" a="1"/>
  <c r="AI426" i="6" a="1"/>
  <c r="X426" i="6" a="1"/>
  <c r="AI132" i="6" a="1"/>
  <c r="X132" i="6" a="1"/>
  <c r="AI256" i="6" a="1"/>
  <c r="X256" i="6" a="1"/>
  <c r="AI104" i="6" a="1"/>
  <c r="X104" i="6" a="1"/>
  <c r="AI303" i="6" a="1"/>
  <c r="X303" i="6" a="1"/>
  <c r="AI81" i="6" a="1"/>
  <c r="X81" i="6" a="1"/>
  <c r="AI397" i="6" a="1"/>
  <c r="X397" i="6" a="1"/>
  <c r="AI367" i="6" a="1"/>
  <c r="X367" i="6" a="1"/>
  <c r="AI119" i="6" a="1"/>
  <c r="X119" i="6" a="1"/>
  <c r="AI309" i="6" a="1"/>
  <c r="X309" i="6" a="1"/>
  <c r="AI208" i="6" a="1"/>
  <c r="X208" i="6" a="1"/>
  <c r="AI74" i="6" a="1"/>
  <c r="X74" i="6" a="1"/>
  <c r="AI432" i="6" a="1"/>
  <c r="X432" i="6" a="1"/>
  <c r="AI188" i="6" a="1"/>
  <c r="X188" i="6" a="1"/>
  <c r="AI215" i="6" a="1"/>
  <c r="X215" i="6" a="1"/>
  <c r="AI421" i="6" a="1"/>
  <c r="X421" i="6" a="1"/>
  <c r="AI79" i="6" a="1"/>
  <c r="X79" i="6" a="1"/>
  <c r="AI260" i="6" a="1"/>
  <c r="X260" i="6" a="1"/>
  <c r="AI344" i="6" a="1"/>
  <c r="X344" i="6" a="1"/>
  <c r="AI442" i="6" a="1"/>
  <c r="X442" i="6" a="1"/>
  <c r="AI360" i="6" a="1"/>
  <c r="X360" i="6" a="1"/>
  <c r="AI114" i="6" a="1"/>
  <c r="X114" i="6" a="1"/>
  <c r="AI413" i="6" a="1"/>
  <c r="X413" i="6" a="1"/>
  <c r="AI165" i="6" a="1"/>
  <c r="X165" i="6" a="1"/>
  <c r="AI245" i="6" a="1"/>
  <c r="X245" i="6" a="1"/>
  <c r="AI72" i="6" a="1"/>
  <c r="X72" i="6" a="1"/>
  <c r="AI49" i="6" a="1"/>
  <c r="X49" i="6" a="1"/>
  <c r="AI149" i="6" a="1"/>
  <c r="X149" i="6" a="1"/>
  <c r="AI317" i="6" a="1"/>
  <c r="X317" i="6" a="1"/>
  <c r="AI359" i="6" a="1"/>
  <c r="X359" i="6" a="1"/>
  <c r="AI251" i="6" a="1"/>
  <c r="X251" i="6" a="1"/>
  <c r="AI433" i="6" a="1"/>
  <c r="X433" i="6" a="1"/>
  <c r="AI198" i="6" a="1"/>
  <c r="X198" i="6" a="1"/>
  <c r="AI111" i="6" a="1"/>
  <c r="X111" i="6" a="1"/>
  <c r="AI174" i="6" a="1"/>
  <c r="X174" i="6" a="1"/>
  <c r="AI278" i="6" a="1"/>
  <c r="X278" i="6" a="1"/>
  <c r="AI146" i="6" a="1"/>
  <c r="X146" i="6" a="1"/>
  <c r="AI33" i="6" a="1"/>
  <c r="X33" i="6" a="1"/>
  <c r="AI327" i="6" a="1"/>
  <c r="X327" i="6" a="1"/>
  <c r="AI450" i="6" a="1"/>
  <c r="X450" i="6" a="1"/>
  <c r="AI53" i="6" a="1"/>
  <c r="X53" i="6" a="1"/>
  <c r="AI408" i="6" a="1"/>
  <c r="X408" i="6" a="1"/>
  <c r="AI84" i="6" a="1"/>
  <c r="X84" i="6" a="1"/>
  <c r="AI5" i="6" a="1"/>
  <c r="X5" i="6" a="1"/>
  <c r="AI387" i="6" a="1"/>
  <c r="X387" i="6" a="1"/>
  <c r="AI34" i="6" a="1"/>
  <c r="X34" i="6" a="1"/>
  <c r="AI213" i="6" a="1"/>
  <c r="X213" i="6" a="1"/>
  <c r="AI136" i="6" a="1"/>
  <c r="X136" i="6" a="1"/>
  <c r="AI301" i="6" a="1"/>
  <c r="X301" i="6" a="1"/>
  <c r="AI88" i="6" a="1"/>
  <c r="X88" i="6" a="1"/>
  <c r="AI78" i="6" a="1"/>
  <c r="X78" i="6" a="1"/>
  <c r="AI134" i="6" a="1"/>
  <c r="X134" i="6" a="1"/>
  <c r="AI142" i="6" a="1"/>
  <c r="X142" i="6" a="1"/>
  <c r="AI401" i="6" a="1"/>
  <c r="X401" i="6" a="1"/>
  <c r="AI126" i="6" a="1"/>
  <c r="X126" i="6" a="1"/>
  <c r="AI140" i="6" a="1"/>
  <c r="X140" i="6" a="1"/>
  <c r="AI61" i="6" a="1"/>
  <c r="X61" i="6" a="1"/>
  <c r="AI329" i="6" a="1"/>
  <c r="X329" i="6" a="1"/>
  <c r="AI221" i="6" a="1"/>
  <c r="X221" i="6" a="1"/>
  <c r="AI199" i="6" a="1"/>
  <c r="X199" i="6" a="1"/>
  <c r="AI388" i="6" a="1"/>
  <c r="X388" i="6" a="1"/>
  <c r="AI85" i="6" a="1"/>
  <c r="X85" i="6" a="1"/>
  <c r="AI308" i="6" a="1"/>
  <c r="X308" i="6" a="1"/>
  <c r="AI234" i="6" a="1"/>
  <c r="X234" i="6" a="1"/>
  <c r="AI231" i="6" a="1"/>
  <c r="X231" i="6" a="1"/>
  <c r="AI366" i="6" a="1"/>
  <c r="X366" i="6" a="1"/>
  <c r="AI378" i="6" a="1"/>
  <c r="X378" i="6" a="1"/>
  <c r="AI318" i="6" a="1"/>
  <c r="X318" i="6" a="1"/>
  <c r="AI390" i="6" a="1"/>
  <c r="X390" i="6" a="1"/>
  <c r="AI89" i="6" a="1"/>
  <c r="X89" i="6" a="1"/>
  <c r="AI443" i="6" a="1"/>
  <c r="X443" i="6" a="1"/>
  <c r="AI46" i="6" a="1"/>
  <c r="X46" i="6" a="1"/>
  <c r="AI386" i="6" a="1"/>
  <c r="X386" i="6" a="1"/>
  <c r="AI422" i="6" a="1"/>
  <c r="X422" i="6" a="1"/>
  <c r="AI436" i="6" a="1"/>
  <c r="X436" i="6" a="1"/>
  <c r="AI23" i="6" a="1"/>
  <c r="X23" i="6" a="1"/>
  <c r="AI24" i="6" a="1"/>
  <c r="X24" i="6" a="1"/>
  <c r="AI406" i="6" a="1"/>
  <c r="X406" i="6" a="1"/>
  <c r="AI414" i="6" a="1"/>
  <c r="X414" i="6" a="1"/>
  <c r="X414" i="6" l="1"/>
  <c r="Y414" i="6"/>
  <c r="Z414" i="6"/>
  <c r="AJ414" i="6"/>
  <c r="AI414" i="6"/>
  <c r="AK414" i="6"/>
  <c r="X406" i="6"/>
  <c r="Y406" i="6"/>
  <c r="Z406" i="6"/>
  <c r="AI406" i="6"/>
  <c r="AK406" i="6"/>
  <c r="AJ406" i="6"/>
  <c r="X24" i="6"/>
  <c r="Y24" i="6"/>
  <c r="Z24" i="6"/>
  <c r="AI24" i="6"/>
  <c r="AJ24" i="6"/>
  <c r="AK24" i="6"/>
  <c r="X23" i="6"/>
  <c r="Y23" i="6"/>
  <c r="Z23" i="6"/>
  <c r="AI23" i="6"/>
  <c r="AJ23" i="6"/>
  <c r="AK23" i="6"/>
  <c r="Z436" i="6"/>
  <c r="X436" i="6"/>
  <c r="Y436" i="6"/>
  <c r="AK436" i="6"/>
  <c r="AI436" i="6"/>
  <c r="AJ436" i="6"/>
  <c r="X422" i="6"/>
  <c r="Y422" i="6"/>
  <c r="Z422" i="6"/>
  <c r="AI422" i="6"/>
  <c r="AK422" i="6"/>
  <c r="AJ422" i="6"/>
  <c r="Z386" i="6"/>
  <c r="X386" i="6"/>
  <c r="Y386" i="6"/>
  <c r="AK386" i="6"/>
  <c r="AJ386" i="6"/>
  <c r="AI386" i="6"/>
  <c r="Z46" i="6"/>
  <c r="X46" i="6"/>
  <c r="Y46" i="6"/>
  <c r="AK46" i="6"/>
  <c r="AI46" i="6"/>
  <c r="AJ46" i="6"/>
  <c r="X443" i="6"/>
  <c r="Y443" i="6"/>
  <c r="Z443" i="6"/>
  <c r="AK443" i="6"/>
  <c r="AI443" i="6"/>
  <c r="AJ443" i="6"/>
  <c r="Y89" i="6"/>
  <c r="Z89" i="6"/>
  <c r="X89" i="6"/>
  <c r="AI89" i="6"/>
  <c r="AJ89" i="6"/>
  <c r="AK89" i="6"/>
  <c r="Y390" i="6"/>
  <c r="Z390" i="6"/>
  <c r="X390" i="6"/>
  <c r="AI390" i="6"/>
  <c r="AK390" i="6"/>
  <c r="AJ390" i="6"/>
  <c r="X318" i="6"/>
  <c r="Y318" i="6"/>
  <c r="Z318" i="6"/>
  <c r="AJ318" i="6"/>
  <c r="AI318" i="6"/>
  <c r="AK318" i="6"/>
  <c r="Z378" i="6"/>
  <c r="X378" i="6"/>
  <c r="Y378" i="6"/>
  <c r="AI378" i="6"/>
  <c r="AK378" i="6"/>
  <c r="AJ378" i="6"/>
  <c r="Y366" i="6"/>
  <c r="Z366" i="6"/>
  <c r="X366" i="6"/>
  <c r="AJ366" i="6"/>
  <c r="AI366" i="6"/>
  <c r="AK366" i="6"/>
  <c r="X231" i="6"/>
  <c r="Y231" i="6"/>
  <c r="Z231" i="6"/>
  <c r="AJ231" i="6"/>
  <c r="AI231" i="6"/>
  <c r="AK231" i="6"/>
  <c r="X234" i="6"/>
  <c r="Y234" i="6"/>
  <c r="Z234" i="6"/>
  <c r="AI234" i="6"/>
  <c r="AK234" i="6"/>
  <c r="AJ234" i="6"/>
  <c r="Y308" i="6"/>
  <c r="Z308" i="6"/>
  <c r="X308" i="6"/>
  <c r="AK308" i="6"/>
  <c r="AI308" i="6"/>
  <c r="AJ308" i="6"/>
  <c r="X85" i="6"/>
  <c r="Y85" i="6"/>
  <c r="Z85" i="6"/>
  <c r="AI85" i="6"/>
  <c r="AJ85" i="6"/>
  <c r="AK85" i="6"/>
  <c r="Y388" i="6"/>
  <c r="Z388" i="6"/>
  <c r="X388" i="6"/>
  <c r="AK388" i="6"/>
  <c r="AI388" i="6"/>
  <c r="AJ388" i="6"/>
  <c r="X199" i="6"/>
  <c r="Y199" i="6"/>
  <c r="Z199" i="6"/>
  <c r="AK199" i="6"/>
  <c r="AJ199" i="6"/>
  <c r="AI199" i="6"/>
  <c r="X221" i="6"/>
  <c r="Y221" i="6"/>
  <c r="Z221" i="6"/>
  <c r="AI221" i="6"/>
  <c r="AK221" i="6"/>
  <c r="AJ221" i="6"/>
  <c r="Y329" i="6"/>
  <c r="Z329" i="6"/>
  <c r="X329" i="6"/>
  <c r="AJ329" i="6"/>
  <c r="AK329" i="6"/>
  <c r="AI329" i="6"/>
  <c r="Z61" i="6"/>
  <c r="X61" i="6"/>
  <c r="Y61" i="6"/>
  <c r="AI61" i="6"/>
  <c r="AJ61" i="6"/>
  <c r="AK61" i="6"/>
  <c r="X140" i="6"/>
  <c r="Z140" i="6"/>
  <c r="Y140" i="6"/>
  <c r="AK140" i="6"/>
  <c r="AI140" i="6"/>
  <c r="AJ140" i="6"/>
  <c r="Z126" i="6"/>
  <c r="X126" i="6"/>
  <c r="Y126" i="6"/>
  <c r="AI126" i="6"/>
  <c r="AK126" i="6"/>
  <c r="AJ126" i="6"/>
  <c r="Y401" i="6"/>
  <c r="Z401" i="6"/>
  <c r="X401" i="6"/>
  <c r="AI401" i="6"/>
  <c r="AJ401" i="6"/>
  <c r="AK401" i="6"/>
  <c r="X142" i="6"/>
  <c r="Z142" i="6"/>
  <c r="Y142" i="6"/>
  <c r="AJ142" i="6"/>
  <c r="AI142" i="6"/>
  <c r="AK142" i="6"/>
  <c r="X134" i="6"/>
  <c r="Z134" i="6"/>
  <c r="Y134" i="6"/>
  <c r="AI134" i="6"/>
  <c r="AK134" i="6"/>
  <c r="AJ134" i="6"/>
  <c r="Z78" i="6"/>
  <c r="X78" i="6"/>
  <c r="Y78" i="6"/>
  <c r="AJ78" i="6"/>
  <c r="AK78" i="6"/>
  <c r="AI78" i="6"/>
  <c r="Y88" i="6"/>
  <c r="Z88" i="6"/>
  <c r="X88" i="6"/>
  <c r="AI88" i="6"/>
  <c r="AJ88" i="6"/>
  <c r="AK88" i="6"/>
  <c r="X301" i="6"/>
  <c r="Y301" i="6"/>
  <c r="Z301" i="6"/>
  <c r="AJ301" i="6"/>
  <c r="AK301" i="6"/>
  <c r="AI301" i="6"/>
  <c r="Y136" i="6"/>
  <c r="X136" i="6"/>
  <c r="Z136" i="6"/>
  <c r="AI136" i="6"/>
  <c r="AJ136" i="6"/>
  <c r="AK136" i="6"/>
  <c r="Y213" i="6"/>
  <c r="Z213" i="6"/>
  <c r="X213" i="6"/>
  <c r="AJ213" i="6"/>
  <c r="AI213" i="6"/>
  <c r="AK213" i="6"/>
  <c r="Y34" i="6"/>
  <c r="Z34" i="6"/>
  <c r="X34" i="6"/>
  <c r="AJ34" i="6"/>
  <c r="AK34" i="6"/>
  <c r="AI34" i="6"/>
  <c r="Y387" i="6"/>
  <c r="Z387" i="6"/>
  <c r="X387" i="6"/>
  <c r="AI387" i="6"/>
  <c r="AJ387" i="6"/>
  <c r="AK387" i="6"/>
  <c r="Y5" i="6"/>
  <c r="Z5" i="6"/>
  <c r="X5" i="6"/>
  <c r="AK5" i="6"/>
  <c r="AI5" i="6"/>
  <c r="AJ5" i="6"/>
  <c r="X84" i="6"/>
  <c r="Y84" i="6"/>
  <c r="Z84" i="6"/>
  <c r="AI84" i="6"/>
  <c r="AJ84" i="6"/>
  <c r="AK84" i="6"/>
  <c r="Z408" i="6"/>
  <c r="X408" i="6"/>
  <c r="Y408" i="6"/>
  <c r="AJ408" i="6"/>
  <c r="AK408" i="6"/>
  <c r="AI408" i="6"/>
  <c r="X53" i="6"/>
  <c r="Y53" i="6"/>
  <c r="Z53" i="6"/>
  <c r="AJ53" i="6"/>
  <c r="AK53" i="6"/>
  <c r="AI53" i="6"/>
  <c r="X450" i="6"/>
  <c r="Y450" i="6"/>
  <c r="Z450" i="6"/>
  <c r="AK450" i="6"/>
  <c r="AJ450" i="6"/>
  <c r="AI450" i="6"/>
  <c r="Y327" i="6"/>
  <c r="Z327" i="6"/>
  <c r="X327" i="6"/>
  <c r="AK327" i="6"/>
  <c r="AI327" i="6"/>
  <c r="AJ327" i="6"/>
  <c r="Y33" i="6"/>
  <c r="Z33" i="6"/>
  <c r="X33" i="6"/>
  <c r="AI33" i="6"/>
  <c r="AJ33" i="6"/>
  <c r="AK33" i="6"/>
  <c r="Z146" i="6"/>
  <c r="Y146" i="6"/>
  <c r="X146" i="6"/>
  <c r="AJ146" i="6"/>
  <c r="AI146" i="6"/>
  <c r="AK146" i="6"/>
  <c r="X278" i="6"/>
  <c r="Y278" i="6"/>
  <c r="Z278" i="6"/>
  <c r="AJ278" i="6"/>
  <c r="AK278" i="6"/>
  <c r="AI278" i="6"/>
  <c r="X174" i="6"/>
  <c r="Y174" i="6"/>
  <c r="Z174" i="6"/>
  <c r="AJ174" i="6"/>
  <c r="AI174" i="6"/>
  <c r="AK174" i="6"/>
  <c r="Z111" i="6"/>
  <c r="X111" i="6"/>
  <c r="Y111" i="6"/>
  <c r="AJ111" i="6"/>
  <c r="AK111" i="6"/>
  <c r="AI111" i="6"/>
  <c r="X198" i="6"/>
  <c r="Y198" i="6"/>
  <c r="Z198" i="6"/>
  <c r="AI198" i="6"/>
  <c r="AJ198" i="6"/>
  <c r="AK198" i="6"/>
  <c r="Y433" i="6"/>
  <c r="Z433" i="6"/>
  <c r="X433" i="6"/>
  <c r="AJ433" i="6"/>
  <c r="AK433" i="6"/>
  <c r="AI433" i="6"/>
  <c r="X251" i="6"/>
  <c r="Y251" i="6"/>
  <c r="Z251" i="6"/>
  <c r="AK251" i="6"/>
  <c r="AJ251" i="6"/>
  <c r="AI251" i="6"/>
  <c r="Y359" i="6"/>
  <c r="Z359" i="6"/>
  <c r="X359" i="6"/>
  <c r="AK359" i="6"/>
  <c r="AI359" i="6"/>
  <c r="AJ359" i="6"/>
  <c r="Y317" i="6"/>
  <c r="Z317" i="6"/>
  <c r="X317" i="6"/>
  <c r="AK317" i="6"/>
  <c r="AI317" i="6"/>
  <c r="AJ317" i="6"/>
  <c r="X149" i="6"/>
  <c r="Y149" i="6"/>
  <c r="Z149" i="6"/>
  <c r="AJ149" i="6"/>
  <c r="AI149" i="6"/>
  <c r="AK149" i="6"/>
  <c r="Y49" i="6"/>
  <c r="Z49" i="6"/>
  <c r="X49" i="6"/>
  <c r="AI49" i="6"/>
  <c r="AJ49" i="6"/>
  <c r="AK49" i="6"/>
  <c r="X72" i="6"/>
  <c r="Y72" i="6"/>
  <c r="Z72" i="6"/>
  <c r="AK72" i="6"/>
  <c r="AI72" i="6"/>
  <c r="AJ72" i="6"/>
  <c r="Y245" i="6"/>
  <c r="Z245" i="6"/>
  <c r="X245" i="6"/>
  <c r="AJ245" i="6"/>
  <c r="AI245" i="6"/>
  <c r="AK245" i="6"/>
  <c r="Y165" i="6"/>
  <c r="Z165" i="6"/>
  <c r="X165" i="6"/>
  <c r="AJ165" i="6"/>
  <c r="AI165" i="6"/>
  <c r="AK165" i="6"/>
  <c r="Y413" i="6"/>
  <c r="Z413" i="6"/>
  <c r="X413" i="6"/>
  <c r="AI413" i="6"/>
  <c r="AJ413" i="6"/>
  <c r="AK413" i="6"/>
  <c r="Y114" i="6"/>
  <c r="Z114" i="6"/>
  <c r="X114" i="6"/>
  <c r="AJ114" i="6"/>
  <c r="AI114" i="6"/>
  <c r="AK114" i="6"/>
  <c r="X360" i="6"/>
  <c r="Y360" i="6"/>
  <c r="Z360" i="6"/>
  <c r="AJ360" i="6"/>
  <c r="AK360" i="6"/>
  <c r="AI360" i="6"/>
  <c r="X442" i="6"/>
  <c r="Y442" i="6"/>
  <c r="Z442" i="6"/>
  <c r="AI442" i="6"/>
  <c r="AK442" i="6"/>
  <c r="AJ442" i="6"/>
  <c r="X344" i="6"/>
  <c r="Y344" i="6"/>
  <c r="Z344" i="6"/>
  <c r="AJ344" i="6"/>
  <c r="AK344" i="6"/>
  <c r="AI344" i="6"/>
  <c r="Y260" i="6"/>
  <c r="Z260" i="6"/>
  <c r="X260" i="6"/>
  <c r="AI260" i="6"/>
  <c r="AJ260" i="6"/>
  <c r="AK260" i="6"/>
  <c r="Z79" i="6"/>
  <c r="X79" i="6"/>
  <c r="Y79" i="6"/>
  <c r="AK79" i="6"/>
  <c r="AI79" i="6"/>
  <c r="AJ79" i="6"/>
  <c r="Y421" i="6"/>
  <c r="Z421" i="6"/>
  <c r="X421" i="6"/>
  <c r="AJ421" i="6"/>
  <c r="AK421" i="6"/>
  <c r="AI421" i="6"/>
  <c r="X215" i="6"/>
  <c r="Y215" i="6"/>
  <c r="Z215" i="6"/>
  <c r="AJ215" i="6"/>
  <c r="AI215" i="6"/>
  <c r="AK215" i="6"/>
  <c r="Z188" i="6"/>
  <c r="X188" i="6"/>
  <c r="Y188" i="6"/>
  <c r="AJ188" i="6"/>
  <c r="AK188" i="6"/>
  <c r="AI188" i="6"/>
  <c r="Z432" i="6"/>
  <c r="X432" i="6"/>
  <c r="Y432" i="6"/>
  <c r="AI432" i="6"/>
  <c r="AJ432" i="6"/>
  <c r="AK432" i="6"/>
  <c r="X74" i="6"/>
  <c r="Y74" i="6"/>
  <c r="Z74" i="6"/>
  <c r="AI74" i="6"/>
  <c r="AJ74" i="6"/>
  <c r="AK74" i="6"/>
  <c r="Z208" i="6"/>
  <c r="X208" i="6"/>
  <c r="Y208" i="6"/>
  <c r="AJ208" i="6"/>
  <c r="AK208" i="6"/>
  <c r="AI208" i="6"/>
  <c r="Y309" i="6"/>
  <c r="Z309" i="6"/>
  <c r="X309" i="6"/>
  <c r="AI309" i="6"/>
  <c r="AJ309" i="6"/>
  <c r="AK309" i="6"/>
  <c r="X119" i="6"/>
  <c r="Y119" i="6"/>
  <c r="Z119" i="6"/>
  <c r="AJ119" i="6"/>
  <c r="AK119" i="6"/>
  <c r="AI119" i="6"/>
  <c r="X367" i="6"/>
  <c r="Y367" i="6"/>
  <c r="Z367" i="6"/>
  <c r="AI367" i="6"/>
  <c r="AK367" i="6"/>
  <c r="AJ367" i="6"/>
  <c r="X397" i="6"/>
  <c r="Y397" i="6"/>
  <c r="Z397" i="6"/>
  <c r="AJ397" i="6"/>
  <c r="AK397" i="6"/>
  <c r="AI397" i="6"/>
  <c r="Y81" i="6"/>
  <c r="Z81" i="6"/>
  <c r="X81" i="6"/>
  <c r="AI81" i="6"/>
  <c r="AJ81" i="6"/>
  <c r="AK81" i="6"/>
  <c r="Z303" i="6"/>
  <c r="X303" i="6"/>
  <c r="Y303" i="6"/>
  <c r="AI303" i="6"/>
  <c r="AK303" i="6"/>
  <c r="AJ303" i="6"/>
  <c r="Z104" i="6"/>
  <c r="X104" i="6"/>
  <c r="Y104" i="6"/>
  <c r="AI104" i="6"/>
  <c r="AJ104" i="6"/>
  <c r="AK104" i="6"/>
  <c r="Z256" i="6"/>
  <c r="X256" i="6"/>
  <c r="Y256" i="6"/>
  <c r="AI256" i="6"/>
  <c r="AJ256" i="6"/>
  <c r="AK256" i="6"/>
  <c r="X132" i="6"/>
  <c r="Z132" i="6"/>
  <c r="Y132" i="6"/>
  <c r="AK132" i="6"/>
  <c r="AJ132" i="6"/>
  <c r="AI132" i="6"/>
  <c r="X426" i="6"/>
  <c r="Y426" i="6"/>
  <c r="Z426" i="6"/>
  <c r="AI426" i="6"/>
  <c r="AK426" i="6"/>
  <c r="AJ426" i="6"/>
  <c r="Z180" i="6"/>
  <c r="X180" i="6"/>
  <c r="Y180" i="6"/>
  <c r="AJ180" i="6"/>
  <c r="AK180" i="6"/>
  <c r="AI180" i="6"/>
  <c r="Y380" i="6"/>
  <c r="Z380" i="6"/>
  <c r="X380" i="6"/>
  <c r="AI380" i="6"/>
  <c r="AJ380" i="6"/>
  <c r="AK380" i="6"/>
  <c r="Y425" i="6"/>
  <c r="Z425" i="6"/>
  <c r="X425" i="6"/>
  <c r="AI425" i="6"/>
  <c r="AJ425" i="6"/>
  <c r="AK425" i="6"/>
  <c r="Y330" i="6"/>
  <c r="Z330" i="6"/>
  <c r="X330" i="6"/>
  <c r="AI330" i="6"/>
  <c r="AK330" i="6"/>
  <c r="AJ330" i="6"/>
  <c r="X236" i="6"/>
  <c r="Y236" i="6"/>
  <c r="Z236" i="6"/>
  <c r="AI236" i="6"/>
  <c r="AJ236" i="6"/>
  <c r="AK236" i="6"/>
  <c r="X288" i="6"/>
  <c r="Y288" i="6"/>
  <c r="Z288" i="6"/>
  <c r="AI288" i="6"/>
  <c r="AJ288" i="6"/>
  <c r="AK288" i="6"/>
  <c r="Y98" i="6"/>
  <c r="Z98" i="6"/>
  <c r="X98" i="6"/>
  <c r="AK98" i="6"/>
  <c r="AJ98" i="6"/>
  <c r="AI98" i="6"/>
  <c r="X310" i="6"/>
  <c r="Y310" i="6"/>
  <c r="Z310" i="6"/>
  <c r="AI310" i="6"/>
  <c r="AK310" i="6"/>
  <c r="AJ310" i="6"/>
  <c r="Z420" i="6"/>
  <c r="X420" i="6"/>
  <c r="Y420" i="6"/>
  <c r="AK420" i="6"/>
  <c r="AI420" i="6"/>
  <c r="AJ420" i="6"/>
  <c r="X298" i="6"/>
  <c r="Y298" i="6"/>
  <c r="Z298" i="6"/>
  <c r="AI298" i="6"/>
  <c r="AK298" i="6"/>
  <c r="AJ298" i="6"/>
  <c r="Y264" i="6"/>
  <c r="X264" i="6"/>
  <c r="Z264" i="6"/>
  <c r="AI264" i="6"/>
  <c r="AJ264" i="6"/>
  <c r="AK264" i="6"/>
  <c r="X403" i="6"/>
  <c r="Y403" i="6"/>
  <c r="Z403" i="6"/>
  <c r="AI403" i="6"/>
  <c r="AJ403" i="6"/>
  <c r="AK403" i="6"/>
  <c r="X22" i="6"/>
  <c r="Y22" i="6"/>
  <c r="Z22" i="6"/>
  <c r="AJ22" i="6"/>
  <c r="AK22" i="6"/>
  <c r="AI22" i="6"/>
  <c r="Y211" i="6"/>
  <c r="Z211" i="6"/>
  <c r="X211" i="6"/>
  <c r="AJ211" i="6"/>
  <c r="AI211" i="6"/>
  <c r="AK211" i="6"/>
  <c r="Y379" i="6"/>
  <c r="Z379" i="6"/>
  <c r="X379" i="6"/>
  <c r="AK379" i="6"/>
  <c r="AJ379" i="6"/>
  <c r="AI379" i="6"/>
  <c r="Y449" i="6"/>
  <c r="Z449" i="6"/>
  <c r="X449" i="6"/>
  <c r="AI449" i="6"/>
  <c r="AJ449" i="6"/>
  <c r="AK449" i="6"/>
  <c r="Z348" i="6"/>
  <c r="X348" i="6"/>
  <c r="Y348" i="6"/>
  <c r="AI348" i="6"/>
  <c r="AJ348" i="6"/>
  <c r="AK348" i="6"/>
  <c r="X285" i="6"/>
  <c r="Y285" i="6"/>
  <c r="Z285" i="6"/>
  <c r="AI285" i="6"/>
  <c r="AJ285" i="6"/>
  <c r="AK285" i="6"/>
  <c r="Z176" i="6"/>
  <c r="X176" i="6"/>
  <c r="Y176" i="6"/>
  <c r="AJ176" i="6"/>
  <c r="AK176" i="6"/>
  <c r="AI176" i="6"/>
  <c r="X281" i="6"/>
  <c r="Y281" i="6"/>
  <c r="Z281" i="6"/>
  <c r="AK281" i="6"/>
  <c r="AI281" i="6"/>
  <c r="AJ281" i="6"/>
  <c r="Y36" i="6"/>
  <c r="Z36" i="6"/>
  <c r="X36" i="6"/>
  <c r="AI36" i="6"/>
  <c r="AJ36" i="6"/>
  <c r="AK36" i="6"/>
  <c r="Z4" i="6"/>
  <c r="X4" i="6"/>
  <c r="Y4" i="6"/>
  <c r="AI4" i="6"/>
  <c r="AJ4" i="6"/>
  <c r="AK4" i="6"/>
  <c r="X187" i="6"/>
  <c r="Y187" i="6"/>
  <c r="Z187" i="6"/>
  <c r="AJ187" i="6"/>
  <c r="AI187" i="6"/>
  <c r="AK187" i="6"/>
  <c r="Z62" i="6"/>
  <c r="X62" i="6"/>
  <c r="Y62" i="6"/>
  <c r="AI62" i="6"/>
  <c r="AJ62" i="6"/>
  <c r="AK62" i="6"/>
  <c r="X102" i="6"/>
  <c r="Y102" i="6"/>
  <c r="Z102" i="6"/>
  <c r="AI102" i="6"/>
  <c r="AK102" i="6"/>
  <c r="AJ102" i="6"/>
  <c r="Z125" i="6"/>
  <c r="X125" i="6"/>
  <c r="Y125" i="6"/>
  <c r="AI125" i="6"/>
  <c r="AJ125" i="6"/>
  <c r="AK125" i="6"/>
  <c r="Z138" i="6"/>
  <c r="Y138" i="6"/>
  <c r="X138" i="6"/>
  <c r="AI138" i="6"/>
  <c r="AK138" i="6"/>
  <c r="AJ138" i="6"/>
  <c r="Z383" i="6"/>
  <c r="X383" i="6"/>
  <c r="Y383" i="6"/>
  <c r="AI383" i="6"/>
  <c r="AJ383" i="6"/>
  <c r="AK383" i="6"/>
  <c r="Z156" i="6"/>
  <c r="X156" i="6"/>
  <c r="Y156" i="6"/>
  <c r="AK156" i="6"/>
  <c r="AI156" i="6"/>
  <c r="AJ156" i="6"/>
  <c r="Y210" i="6"/>
  <c r="Z210" i="6"/>
  <c r="X210" i="6"/>
  <c r="AJ210" i="6"/>
  <c r="AI210" i="6"/>
  <c r="AK210" i="6"/>
  <c r="X283" i="6"/>
  <c r="Y283" i="6"/>
  <c r="Z283" i="6"/>
  <c r="AK283" i="6"/>
  <c r="AJ283" i="6"/>
  <c r="AI283" i="6"/>
  <c r="X153" i="6"/>
  <c r="Y153" i="6"/>
  <c r="Z153" i="6"/>
  <c r="AK153" i="6"/>
  <c r="AJ153" i="6"/>
  <c r="AI153" i="6"/>
  <c r="X235" i="6"/>
  <c r="Y235" i="6"/>
  <c r="Z235" i="6"/>
  <c r="AK235" i="6"/>
  <c r="AJ235" i="6"/>
  <c r="AI235" i="6"/>
  <c r="X121" i="6"/>
  <c r="Y121" i="6"/>
  <c r="Z121" i="6"/>
  <c r="AJ121" i="6"/>
  <c r="AK121" i="6"/>
  <c r="AI121" i="6"/>
  <c r="X145" i="6"/>
  <c r="Z145" i="6"/>
  <c r="Y145" i="6"/>
  <c r="AJ145" i="6"/>
  <c r="AI145" i="6"/>
  <c r="AK145" i="6"/>
  <c r="Z223" i="6"/>
  <c r="X223" i="6"/>
  <c r="Y223" i="6"/>
  <c r="AI223" i="6"/>
  <c r="AK223" i="6"/>
  <c r="AJ223" i="6"/>
  <c r="Y321" i="6"/>
  <c r="Z321" i="6"/>
  <c r="X321" i="6"/>
  <c r="AI321" i="6"/>
  <c r="AJ321" i="6"/>
  <c r="AK321" i="6"/>
  <c r="X207" i="6"/>
  <c r="Y207" i="6"/>
  <c r="Z207" i="6"/>
  <c r="AI207" i="6"/>
  <c r="AK207" i="6"/>
  <c r="AJ207" i="6"/>
  <c r="X152" i="6"/>
  <c r="Y152" i="6"/>
  <c r="Z152" i="6"/>
  <c r="AI152" i="6"/>
  <c r="AJ152" i="6"/>
  <c r="AK152" i="6"/>
  <c r="Y429" i="6"/>
  <c r="Z429" i="6"/>
  <c r="X429" i="6"/>
  <c r="AI429" i="6"/>
  <c r="AJ429" i="6"/>
  <c r="AK429" i="6"/>
  <c r="Z200" i="6"/>
  <c r="X200" i="6"/>
  <c r="Y200" i="6"/>
  <c r="AI200" i="6"/>
  <c r="AJ200" i="6"/>
  <c r="AK200" i="6"/>
  <c r="Z341" i="6"/>
  <c r="X341" i="6"/>
  <c r="Y341" i="6"/>
  <c r="AI341" i="6"/>
  <c r="AJ341" i="6"/>
  <c r="AK341" i="6"/>
  <c r="Y290" i="6"/>
  <c r="Z290" i="6"/>
  <c r="X290" i="6"/>
  <c r="AK290" i="6"/>
  <c r="AJ290" i="6"/>
  <c r="AI290" i="6"/>
  <c r="Y275" i="6"/>
  <c r="Z275" i="6"/>
  <c r="X275" i="6"/>
  <c r="AJ275" i="6"/>
  <c r="AK275" i="6"/>
  <c r="AI275" i="6"/>
  <c r="Y334" i="6"/>
  <c r="Z334" i="6"/>
  <c r="X334" i="6"/>
  <c r="AJ334" i="6"/>
  <c r="AI334" i="6"/>
  <c r="AK334" i="6"/>
  <c r="X407" i="6"/>
  <c r="Y407" i="6"/>
  <c r="Z407" i="6"/>
  <c r="AK407" i="6"/>
  <c r="AI407" i="6"/>
  <c r="AJ407" i="6"/>
  <c r="Z224" i="6"/>
  <c r="X224" i="6"/>
  <c r="Y224" i="6"/>
  <c r="AK224" i="6"/>
  <c r="AI224" i="6"/>
  <c r="AJ224" i="6"/>
  <c r="X76" i="6"/>
  <c r="Y76" i="6"/>
  <c r="Z76" i="6"/>
  <c r="AK76" i="6"/>
  <c r="AI76" i="6"/>
  <c r="AJ76" i="6"/>
  <c r="Y377" i="6"/>
  <c r="Z377" i="6"/>
  <c r="X377" i="6"/>
  <c r="AI377" i="6"/>
  <c r="AJ377" i="6"/>
  <c r="AK377" i="6"/>
  <c r="X337" i="6"/>
  <c r="Y337" i="6"/>
  <c r="Z337" i="6"/>
  <c r="AK337" i="6"/>
  <c r="AI337" i="6"/>
  <c r="AJ337" i="6"/>
  <c r="Y393" i="6"/>
  <c r="Z393" i="6"/>
  <c r="X393" i="6"/>
  <c r="AI393" i="6"/>
  <c r="AJ393" i="6"/>
  <c r="AK393" i="6"/>
  <c r="X70" i="6"/>
  <c r="Y70" i="6"/>
  <c r="Z70" i="6"/>
  <c r="AI70" i="6"/>
  <c r="AJ70" i="6"/>
  <c r="AK70" i="6"/>
  <c r="X6" i="6"/>
  <c r="Y6" i="6"/>
  <c r="Z6" i="6"/>
  <c r="AJ6" i="6"/>
  <c r="AK6" i="6"/>
  <c r="AI6" i="6"/>
  <c r="Z32" i="6"/>
  <c r="X32" i="6"/>
  <c r="Y32" i="6"/>
  <c r="AK32" i="6"/>
  <c r="AI32" i="6"/>
  <c r="AJ32" i="6"/>
  <c r="Z92" i="6"/>
  <c r="X92" i="6"/>
  <c r="Y92" i="6"/>
  <c r="AI92" i="6"/>
  <c r="AJ92" i="6"/>
  <c r="AK92" i="6"/>
  <c r="X216" i="6"/>
  <c r="Y216" i="6"/>
  <c r="Z216" i="6"/>
  <c r="AJ216" i="6"/>
  <c r="AK216" i="6"/>
  <c r="AI216" i="6"/>
  <c r="Z30" i="6"/>
  <c r="X30" i="6"/>
  <c r="Y30" i="6"/>
  <c r="AK30" i="6"/>
  <c r="AI30" i="6"/>
  <c r="AJ30" i="6"/>
  <c r="X268" i="6"/>
  <c r="Y268" i="6"/>
  <c r="Z268" i="6"/>
  <c r="AK268" i="6"/>
  <c r="AI268" i="6"/>
  <c r="AJ268" i="6"/>
  <c r="X411" i="6"/>
  <c r="Y411" i="6"/>
  <c r="Z411" i="6"/>
  <c r="AK411" i="6"/>
  <c r="AI411" i="6"/>
  <c r="AJ411" i="6"/>
  <c r="Y277" i="6"/>
  <c r="Z277" i="6"/>
  <c r="X277" i="6"/>
  <c r="AI277" i="6"/>
  <c r="AJ277" i="6"/>
  <c r="AK277" i="6"/>
  <c r="Y356" i="6"/>
  <c r="Z356" i="6"/>
  <c r="X356" i="6"/>
  <c r="AK356" i="6"/>
  <c r="AI356" i="6"/>
  <c r="AJ356" i="6"/>
  <c r="Y398" i="6"/>
  <c r="Z398" i="6"/>
  <c r="X398" i="6"/>
  <c r="AJ398" i="6"/>
  <c r="AI398" i="6"/>
  <c r="AK398" i="6"/>
  <c r="Y197" i="6"/>
  <c r="Z197" i="6"/>
  <c r="X197" i="6"/>
  <c r="AI197" i="6"/>
  <c r="AK197" i="6"/>
  <c r="AJ197" i="6"/>
  <c r="Z276" i="6"/>
  <c r="X276" i="6"/>
  <c r="Y276" i="6"/>
  <c r="AJ276" i="6"/>
  <c r="AK276" i="6"/>
  <c r="AI276" i="6"/>
  <c r="X423" i="6"/>
  <c r="Y423" i="6"/>
  <c r="Z423" i="6"/>
  <c r="AI423" i="6"/>
  <c r="AJ423" i="6"/>
  <c r="AK423" i="6"/>
  <c r="Y274" i="6"/>
  <c r="Z274" i="6"/>
  <c r="X274" i="6"/>
  <c r="AJ274" i="6"/>
  <c r="AK274" i="6"/>
  <c r="AI274" i="6"/>
  <c r="X335" i="6"/>
  <c r="Y335" i="6"/>
  <c r="Z335" i="6"/>
  <c r="AI335" i="6"/>
  <c r="AK335" i="6"/>
  <c r="AJ335" i="6"/>
  <c r="X392" i="6"/>
  <c r="Y392" i="6"/>
  <c r="Z392" i="6"/>
  <c r="AJ392" i="6"/>
  <c r="AK392" i="6"/>
  <c r="AI392" i="6"/>
  <c r="Z416" i="6"/>
  <c r="X416" i="6"/>
  <c r="Y416" i="6"/>
  <c r="AI416" i="6"/>
  <c r="AJ416" i="6"/>
  <c r="AK416" i="6"/>
  <c r="Z339" i="6"/>
  <c r="X339" i="6"/>
  <c r="Y339" i="6"/>
  <c r="AI339" i="6"/>
  <c r="AK339" i="6"/>
  <c r="AJ339" i="6"/>
  <c r="Z209" i="6"/>
  <c r="X209" i="6"/>
  <c r="Y209" i="6"/>
  <c r="AJ209" i="6"/>
  <c r="AI209" i="6"/>
  <c r="AK209" i="6"/>
  <c r="X82" i="6"/>
  <c r="Y82" i="6"/>
  <c r="Z82" i="6"/>
  <c r="AJ82" i="6"/>
  <c r="AK82" i="6"/>
  <c r="AI82" i="6"/>
  <c r="X249" i="6"/>
  <c r="Y249" i="6"/>
  <c r="Z249" i="6"/>
  <c r="AK249" i="6"/>
  <c r="AJ249" i="6"/>
  <c r="AI249" i="6"/>
  <c r="Z222" i="6"/>
  <c r="X222" i="6"/>
  <c r="Y222" i="6"/>
  <c r="AJ222" i="6"/>
  <c r="AI222" i="6"/>
  <c r="AK222" i="6"/>
  <c r="Y133" i="6"/>
  <c r="X133" i="6"/>
  <c r="Z133" i="6"/>
  <c r="AI133" i="6"/>
  <c r="AJ133" i="6"/>
  <c r="AK133" i="6"/>
  <c r="Z77" i="6"/>
  <c r="X77" i="6"/>
  <c r="Y77" i="6"/>
  <c r="AJ77" i="6"/>
  <c r="AK77" i="6"/>
  <c r="AI77" i="6"/>
  <c r="Y185" i="6"/>
  <c r="Z185" i="6"/>
  <c r="X185" i="6"/>
  <c r="AK185" i="6"/>
  <c r="AJ185" i="6"/>
  <c r="AI185" i="6"/>
  <c r="Y375" i="6"/>
  <c r="Z375" i="6"/>
  <c r="X375" i="6"/>
  <c r="AJ375" i="6"/>
  <c r="AI375" i="6"/>
  <c r="AK375" i="6"/>
  <c r="X297" i="6"/>
  <c r="Y297" i="6"/>
  <c r="Z297" i="6"/>
  <c r="AI297" i="6"/>
  <c r="AJ297" i="6"/>
  <c r="AK297" i="6"/>
  <c r="Z404" i="6"/>
  <c r="X404" i="6"/>
  <c r="Y404" i="6"/>
  <c r="AK404" i="6"/>
  <c r="AI404" i="6"/>
  <c r="AJ404" i="6"/>
  <c r="Z358" i="6"/>
  <c r="X358" i="6"/>
  <c r="Y358" i="6"/>
  <c r="AI358" i="6"/>
  <c r="AK358" i="6"/>
  <c r="AJ358" i="6"/>
  <c r="Y372" i="6"/>
  <c r="Z372" i="6"/>
  <c r="X372" i="6"/>
  <c r="AK372" i="6"/>
  <c r="AI372" i="6"/>
  <c r="AJ372" i="6"/>
  <c r="Y312" i="6"/>
  <c r="Z312" i="6"/>
  <c r="X312" i="6"/>
  <c r="AJ312" i="6"/>
  <c r="AK312" i="6"/>
  <c r="AI312" i="6"/>
  <c r="X94" i="6"/>
  <c r="Y94" i="6"/>
  <c r="Z94" i="6"/>
  <c r="AJ94" i="6"/>
  <c r="AI94" i="6"/>
  <c r="AK94" i="6"/>
  <c r="X148" i="6"/>
  <c r="Y148" i="6"/>
  <c r="Z148" i="6"/>
  <c r="AJ148" i="6"/>
  <c r="AK148" i="6"/>
  <c r="AI148" i="6"/>
  <c r="X338" i="6"/>
  <c r="Y338" i="6"/>
  <c r="Z338" i="6"/>
  <c r="AK338" i="6"/>
  <c r="AJ338" i="6"/>
  <c r="AI338" i="6"/>
  <c r="Z196" i="6"/>
  <c r="X196" i="6"/>
  <c r="Y196" i="6"/>
  <c r="AJ196" i="6"/>
  <c r="AK196" i="6"/>
  <c r="AI196" i="6"/>
  <c r="X107" i="6"/>
  <c r="Y107" i="6"/>
  <c r="Z107" i="6"/>
  <c r="AI107" i="6"/>
  <c r="AK107" i="6"/>
  <c r="AJ107" i="6"/>
  <c r="Y244" i="6"/>
  <c r="Z244" i="6"/>
  <c r="X244" i="6"/>
  <c r="AJ244" i="6"/>
  <c r="AK244" i="6"/>
  <c r="AI244" i="6"/>
  <c r="Z444" i="6"/>
  <c r="X444" i="6"/>
  <c r="Y444" i="6"/>
  <c r="AI444" i="6"/>
  <c r="AJ444" i="6"/>
  <c r="AK444" i="6"/>
  <c r="Z27" i="6"/>
  <c r="X27" i="6"/>
  <c r="Y27" i="6"/>
  <c r="AI27" i="6"/>
  <c r="AJ27" i="6"/>
  <c r="AK27" i="6"/>
  <c r="Z394" i="6"/>
  <c r="X394" i="6"/>
  <c r="Y394" i="6"/>
  <c r="AI394" i="6"/>
  <c r="AK394" i="6"/>
  <c r="AJ394" i="6"/>
  <c r="Y31" i="6"/>
  <c r="Z31" i="6"/>
  <c r="X31" i="6"/>
  <c r="AK31" i="6"/>
  <c r="AI31" i="6"/>
  <c r="AJ31" i="6"/>
  <c r="X284" i="6"/>
  <c r="Y284" i="6"/>
  <c r="Z284" i="6"/>
  <c r="AI284" i="6"/>
  <c r="AJ284" i="6"/>
  <c r="AK284" i="6"/>
  <c r="Z270" i="6"/>
  <c r="X270" i="6"/>
  <c r="Y270" i="6"/>
  <c r="AK270" i="6"/>
  <c r="AI270" i="6"/>
  <c r="AJ270" i="6"/>
  <c r="X95" i="6"/>
  <c r="Y95" i="6"/>
  <c r="Z95" i="6"/>
  <c r="AJ95" i="6"/>
  <c r="AK95" i="6"/>
  <c r="AI95" i="6"/>
  <c r="X269" i="6"/>
  <c r="Y269" i="6"/>
  <c r="Z269" i="6"/>
  <c r="AI269" i="6"/>
  <c r="AJ269" i="6"/>
  <c r="AK269" i="6"/>
  <c r="Z440" i="6"/>
  <c r="X440" i="6"/>
  <c r="Y440" i="6"/>
  <c r="AJ440" i="6"/>
  <c r="AK440" i="6"/>
  <c r="AI440" i="6"/>
  <c r="X71" i="6"/>
  <c r="Y71" i="6"/>
  <c r="Z71" i="6"/>
  <c r="AI71" i="6"/>
  <c r="AJ71" i="6"/>
  <c r="AK71" i="6"/>
  <c r="X40" i="6"/>
  <c r="Y40" i="6"/>
  <c r="Z40" i="6"/>
  <c r="AK40" i="6"/>
  <c r="AI40" i="6"/>
  <c r="AJ40" i="6"/>
  <c r="Z257" i="6"/>
  <c r="X257" i="6"/>
  <c r="Y257" i="6"/>
  <c r="AK257" i="6"/>
  <c r="AI257" i="6"/>
  <c r="AJ257" i="6"/>
  <c r="Y313" i="6"/>
  <c r="Z313" i="6"/>
  <c r="X313" i="6"/>
  <c r="AK313" i="6"/>
  <c r="AI313" i="6"/>
  <c r="AJ313" i="6"/>
  <c r="X105" i="6"/>
  <c r="Y105" i="6"/>
  <c r="Z105" i="6"/>
  <c r="AI105" i="6"/>
  <c r="AJ105" i="6"/>
  <c r="AK105" i="6"/>
  <c r="Y324" i="6"/>
  <c r="Z324" i="6"/>
  <c r="X324" i="6"/>
  <c r="AK324" i="6"/>
  <c r="AI324" i="6"/>
  <c r="AJ324" i="6"/>
  <c r="X25" i="6"/>
  <c r="Y25" i="6"/>
  <c r="Z25" i="6"/>
  <c r="AK25" i="6"/>
  <c r="AI25" i="6"/>
  <c r="AJ25" i="6"/>
  <c r="Z311" i="6"/>
  <c r="X311" i="6"/>
  <c r="Y311" i="6"/>
  <c r="AJ311" i="6"/>
  <c r="AI311" i="6"/>
  <c r="AK311" i="6"/>
  <c r="Y201" i="6"/>
  <c r="Z201" i="6"/>
  <c r="X201" i="6"/>
  <c r="AI201" i="6"/>
  <c r="AK201" i="6"/>
  <c r="AJ201" i="6"/>
  <c r="X21" i="6"/>
  <c r="Y21" i="6"/>
  <c r="Z21" i="6"/>
  <c r="AK21" i="6"/>
  <c r="AI21" i="6"/>
  <c r="AJ21" i="6"/>
  <c r="Y99" i="6"/>
  <c r="Z99" i="6"/>
  <c r="X99" i="6"/>
  <c r="AI99" i="6"/>
  <c r="AJ99" i="6"/>
  <c r="AK99" i="6"/>
  <c r="X304" i="6"/>
  <c r="Y304" i="6"/>
  <c r="Z304" i="6"/>
  <c r="AI304" i="6"/>
  <c r="AJ304" i="6"/>
  <c r="AK304" i="6"/>
  <c r="Z428" i="6"/>
  <c r="X428" i="6"/>
  <c r="Y428" i="6"/>
  <c r="AI428" i="6"/>
  <c r="AJ428" i="6"/>
  <c r="AK428" i="6"/>
  <c r="Z75" i="6"/>
  <c r="X75" i="6"/>
  <c r="Y75" i="6"/>
  <c r="AJ75" i="6"/>
  <c r="AK75" i="6"/>
  <c r="AI75" i="6"/>
  <c r="X400" i="6"/>
  <c r="Y400" i="6"/>
  <c r="Z400" i="6"/>
  <c r="AI400" i="6"/>
  <c r="AJ400" i="6"/>
  <c r="AK400" i="6"/>
  <c r="Z271" i="6"/>
  <c r="X271" i="6"/>
  <c r="Y271" i="6"/>
  <c r="AI271" i="6"/>
  <c r="AJ271" i="6"/>
  <c r="AK271" i="6"/>
  <c r="X171" i="6"/>
  <c r="Y171" i="6"/>
  <c r="Z171" i="6"/>
  <c r="AJ171" i="6"/>
  <c r="AI171" i="6"/>
  <c r="AK171" i="6"/>
  <c r="X370" i="6"/>
  <c r="Y370" i="6"/>
  <c r="Z370" i="6"/>
  <c r="AK370" i="6"/>
  <c r="AJ370" i="6"/>
  <c r="AI370" i="6"/>
  <c r="Z130" i="6"/>
  <c r="Y130" i="6"/>
  <c r="X130" i="6"/>
  <c r="AI130" i="6"/>
  <c r="AK130" i="6"/>
  <c r="AJ130" i="6"/>
  <c r="Z448" i="6"/>
  <c r="X448" i="6"/>
  <c r="Y448" i="6"/>
  <c r="AI448" i="6"/>
  <c r="AJ448" i="6"/>
  <c r="AK448" i="6"/>
  <c r="X44" i="6"/>
  <c r="Y44" i="6"/>
  <c r="Z44" i="6"/>
  <c r="AJ44" i="6"/>
  <c r="AK44" i="6"/>
  <c r="AI44" i="6"/>
  <c r="X354" i="6"/>
  <c r="Y354" i="6"/>
  <c r="Z354" i="6"/>
  <c r="AK354" i="6"/>
  <c r="AJ354" i="6"/>
  <c r="AI354" i="6"/>
  <c r="X186" i="6"/>
  <c r="Y186" i="6"/>
  <c r="Z186" i="6"/>
  <c r="AI186" i="6"/>
  <c r="AK186" i="6"/>
  <c r="AJ186" i="6"/>
  <c r="Z374" i="6"/>
  <c r="X374" i="6"/>
  <c r="Y374" i="6"/>
  <c r="AI374" i="6"/>
  <c r="AK374" i="6"/>
  <c r="AJ374" i="6"/>
  <c r="X54" i="6"/>
  <c r="Y54" i="6"/>
  <c r="Z54" i="6"/>
  <c r="AK54" i="6"/>
  <c r="AI54" i="6"/>
  <c r="AJ54" i="6"/>
  <c r="X434" i="6"/>
  <c r="Y434" i="6"/>
  <c r="Z434" i="6"/>
  <c r="AK434" i="6"/>
  <c r="AJ434" i="6"/>
  <c r="AI434" i="6"/>
  <c r="X158" i="6"/>
  <c r="Y158" i="6"/>
  <c r="Z158" i="6"/>
  <c r="AJ158" i="6"/>
  <c r="AI158" i="6"/>
  <c r="AK158" i="6"/>
  <c r="X170" i="6"/>
  <c r="Y170" i="6"/>
  <c r="Z170" i="6"/>
  <c r="AI170" i="6"/>
  <c r="AK170" i="6"/>
  <c r="AJ170" i="6"/>
  <c r="X230" i="6"/>
  <c r="Y230" i="6"/>
  <c r="Z230" i="6"/>
  <c r="AK230" i="6"/>
  <c r="AJ230" i="6"/>
  <c r="AI230" i="6"/>
  <c r="X419" i="6"/>
  <c r="Y419" i="6"/>
  <c r="Z419" i="6"/>
  <c r="AJ419" i="6"/>
  <c r="AK419" i="6"/>
  <c r="AI419" i="6"/>
  <c r="X128" i="6"/>
  <c r="Y128" i="6"/>
  <c r="Z128" i="6"/>
  <c r="AK128" i="6"/>
  <c r="AI128" i="6"/>
  <c r="AJ128" i="6"/>
  <c r="Y124" i="6"/>
  <c r="Z124" i="6"/>
  <c r="X124" i="6"/>
  <c r="AI124" i="6"/>
  <c r="AJ124" i="6"/>
  <c r="AK124" i="6"/>
  <c r="Y228" i="6"/>
  <c r="Z228" i="6"/>
  <c r="X228" i="6"/>
  <c r="AJ228" i="6"/>
  <c r="AK228" i="6"/>
  <c r="AI228" i="6"/>
  <c r="Z323" i="6"/>
  <c r="X323" i="6"/>
  <c r="Y323" i="6"/>
  <c r="AI323" i="6"/>
  <c r="AK323" i="6"/>
  <c r="AJ323" i="6"/>
  <c r="X55" i="6"/>
  <c r="Y55" i="6"/>
  <c r="Z55" i="6"/>
  <c r="AI55" i="6"/>
  <c r="AJ55" i="6"/>
  <c r="AK55" i="6"/>
  <c r="Z364" i="6"/>
  <c r="X364" i="6"/>
  <c r="Y364" i="6"/>
  <c r="AI364" i="6"/>
  <c r="AJ364" i="6"/>
  <c r="AK364" i="6"/>
  <c r="X446" i="6"/>
  <c r="Y446" i="6"/>
  <c r="Z446" i="6"/>
  <c r="AJ446" i="6"/>
  <c r="AI446" i="6"/>
  <c r="AK446" i="6"/>
  <c r="Y437" i="6"/>
  <c r="Z437" i="6"/>
  <c r="X437" i="6"/>
  <c r="AI437" i="6"/>
  <c r="AJ437" i="6"/>
  <c r="AK437" i="6"/>
  <c r="X118" i="6"/>
  <c r="Y118" i="6"/>
  <c r="Z118" i="6"/>
  <c r="AI118" i="6"/>
  <c r="AK118" i="6"/>
  <c r="AJ118" i="6"/>
  <c r="Z305" i="6"/>
  <c r="X305" i="6"/>
  <c r="Y305" i="6"/>
  <c r="AI305" i="6"/>
  <c r="AJ305" i="6"/>
  <c r="AK305" i="6"/>
  <c r="Z302" i="6"/>
  <c r="X302" i="6"/>
  <c r="Y302" i="6"/>
  <c r="AJ302" i="6"/>
  <c r="AI302" i="6"/>
  <c r="AK302" i="6"/>
  <c r="Y409" i="6"/>
  <c r="Z409" i="6"/>
  <c r="X409" i="6"/>
  <c r="AJ409" i="6"/>
  <c r="AK409" i="6"/>
  <c r="AI409" i="6"/>
  <c r="X106" i="6"/>
  <c r="Y106" i="6"/>
  <c r="Z106" i="6"/>
  <c r="AI106" i="6"/>
  <c r="AK106" i="6"/>
  <c r="AJ106" i="6"/>
  <c r="X166" i="6"/>
  <c r="Y166" i="6"/>
  <c r="Z166" i="6"/>
  <c r="AK166" i="6"/>
  <c r="AJ166" i="6"/>
  <c r="AI166" i="6"/>
  <c r="X206" i="6"/>
  <c r="Y206" i="6"/>
  <c r="Z206" i="6"/>
  <c r="AJ206" i="6"/>
  <c r="AI206" i="6"/>
  <c r="AK206" i="6"/>
  <c r="X191" i="6"/>
  <c r="Y191" i="6"/>
  <c r="Z191" i="6"/>
  <c r="AJ191" i="6"/>
  <c r="AI191" i="6"/>
  <c r="AK191" i="6"/>
  <c r="X60" i="6"/>
  <c r="Y60" i="6"/>
  <c r="Z60" i="6"/>
  <c r="AI60" i="6"/>
  <c r="AJ60" i="6"/>
  <c r="AK60" i="6"/>
  <c r="Z164" i="6"/>
  <c r="X164" i="6"/>
  <c r="Y164" i="6"/>
  <c r="AJ164" i="6"/>
  <c r="AK164" i="6"/>
  <c r="AI164" i="6"/>
  <c r="X167" i="6"/>
  <c r="Y167" i="6"/>
  <c r="Z167" i="6"/>
  <c r="AK167" i="6"/>
  <c r="AJ167" i="6"/>
  <c r="AI167" i="6"/>
  <c r="X217" i="6"/>
  <c r="Y217" i="6"/>
  <c r="Z217" i="6"/>
  <c r="AK217" i="6"/>
  <c r="AJ217" i="6"/>
  <c r="AI217" i="6"/>
  <c r="X300" i="6"/>
  <c r="Y300" i="6"/>
  <c r="Z300" i="6"/>
  <c r="AI300" i="6"/>
  <c r="AJ300" i="6"/>
  <c r="AK300" i="6"/>
  <c r="X266" i="6"/>
  <c r="Y266" i="6"/>
  <c r="Z266" i="6"/>
  <c r="AI266" i="6"/>
  <c r="AJ266" i="6"/>
  <c r="AK266" i="6"/>
  <c r="Y243" i="6"/>
  <c r="Z243" i="6"/>
  <c r="X243" i="6"/>
  <c r="AJ243" i="6"/>
  <c r="AI243" i="6"/>
  <c r="AK243" i="6"/>
  <c r="X232" i="6"/>
  <c r="Y232" i="6"/>
  <c r="Z232" i="6"/>
  <c r="AJ232" i="6"/>
  <c r="AK232" i="6"/>
  <c r="AI232" i="6"/>
  <c r="X431" i="6"/>
  <c r="Y431" i="6"/>
  <c r="Z431" i="6"/>
  <c r="AI431" i="6"/>
  <c r="AJ431" i="6"/>
  <c r="AK431" i="6"/>
  <c r="Z315" i="6"/>
  <c r="X315" i="6"/>
  <c r="Y315" i="6"/>
  <c r="AK315" i="6"/>
  <c r="AJ315" i="6"/>
  <c r="AI315" i="6"/>
  <c r="Y333" i="6"/>
  <c r="Z333" i="6"/>
  <c r="X333" i="6"/>
  <c r="AI333" i="6"/>
  <c r="AJ333" i="6"/>
  <c r="AK333" i="6"/>
  <c r="X307" i="6"/>
  <c r="Z307" i="6"/>
  <c r="Y307" i="6"/>
  <c r="AI307" i="6"/>
  <c r="AK307" i="6"/>
  <c r="AJ307" i="6"/>
  <c r="Y280" i="6"/>
  <c r="Z280" i="6"/>
  <c r="X280" i="6"/>
  <c r="AI280" i="6"/>
  <c r="AJ280" i="6"/>
  <c r="AK280" i="6"/>
  <c r="X447" i="6"/>
  <c r="Y447" i="6"/>
  <c r="Z447" i="6"/>
  <c r="AJ447" i="6"/>
  <c r="AK447" i="6"/>
  <c r="AI447" i="6"/>
  <c r="Y395" i="6"/>
  <c r="Z395" i="6"/>
  <c r="X395" i="6"/>
  <c r="AJ395" i="6"/>
  <c r="AK395" i="6"/>
  <c r="AI395" i="6"/>
  <c r="X178" i="6"/>
  <c r="Y178" i="6"/>
  <c r="Z178" i="6"/>
  <c r="AJ178" i="6"/>
  <c r="AI178" i="6"/>
  <c r="AK178" i="6"/>
  <c r="Y293" i="6"/>
  <c r="Z293" i="6"/>
  <c r="X293" i="6"/>
  <c r="AK293" i="6"/>
  <c r="AI293" i="6"/>
  <c r="AJ293" i="6"/>
  <c r="X294" i="6"/>
  <c r="Y294" i="6"/>
  <c r="Z294" i="6"/>
  <c r="AI294" i="6"/>
  <c r="AK294" i="6"/>
  <c r="AJ294" i="6"/>
  <c r="Z8" i="6"/>
  <c r="X8" i="6"/>
  <c r="Y8" i="6"/>
  <c r="AI8" i="6"/>
  <c r="AJ8" i="6"/>
  <c r="AK8" i="6"/>
  <c r="X147" i="6"/>
  <c r="Z147" i="6"/>
  <c r="Y147" i="6"/>
  <c r="AK147" i="6"/>
  <c r="AJ147" i="6"/>
  <c r="AI147" i="6"/>
  <c r="X263" i="6"/>
  <c r="Y263" i="6"/>
  <c r="Z263" i="6"/>
  <c r="AI263" i="6"/>
  <c r="AJ263" i="6"/>
  <c r="AK263" i="6"/>
  <c r="X252" i="6"/>
  <c r="Y252" i="6"/>
  <c r="Z252" i="6"/>
  <c r="AI252" i="6"/>
  <c r="AJ252" i="6"/>
  <c r="AK252" i="6"/>
  <c r="Y17" i="6"/>
  <c r="Z17" i="6"/>
  <c r="X17" i="6"/>
  <c r="AK17" i="6"/>
  <c r="AI17" i="6"/>
  <c r="AJ17" i="6"/>
  <c r="X418" i="6"/>
  <c r="Y418" i="6"/>
  <c r="Z418" i="6"/>
  <c r="AK418" i="6"/>
  <c r="AJ418" i="6"/>
  <c r="AI418" i="6"/>
  <c r="Y258" i="6"/>
  <c r="Z258" i="6"/>
  <c r="X258" i="6"/>
  <c r="AI258" i="6"/>
  <c r="AJ258" i="6"/>
  <c r="AK258" i="6"/>
  <c r="Y345" i="6"/>
  <c r="Z345" i="6"/>
  <c r="X345" i="6"/>
  <c r="AI345" i="6"/>
  <c r="AJ345" i="6"/>
  <c r="AK345" i="6"/>
  <c r="X19" i="6"/>
  <c r="Y19" i="6"/>
  <c r="Z19" i="6"/>
  <c r="AI19" i="6"/>
  <c r="AJ19" i="6"/>
  <c r="AK19" i="6"/>
  <c r="Z172" i="6"/>
  <c r="X172" i="6"/>
  <c r="Y172" i="6"/>
  <c r="AK172" i="6"/>
  <c r="AI172" i="6"/>
  <c r="AJ172" i="6"/>
  <c r="Z424" i="6"/>
  <c r="X424" i="6"/>
  <c r="Y424" i="6"/>
  <c r="AJ424" i="6"/>
  <c r="AK424" i="6"/>
  <c r="AI424" i="6"/>
  <c r="X314" i="6"/>
  <c r="Y314" i="6"/>
  <c r="Z314" i="6"/>
  <c r="AI314" i="6"/>
  <c r="AK314" i="6"/>
  <c r="AJ314" i="6"/>
  <c r="Z225" i="6"/>
  <c r="X225" i="6"/>
  <c r="Y225" i="6"/>
  <c r="AJ225" i="6"/>
  <c r="AI225" i="6"/>
  <c r="AK225" i="6"/>
  <c r="X56" i="6"/>
  <c r="Y56" i="6"/>
  <c r="Z56" i="6"/>
  <c r="AJ56" i="6"/>
  <c r="AK56" i="6"/>
  <c r="AI56" i="6"/>
  <c r="Y113" i="6"/>
  <c r="Z113" i="6"/>
  <c r="X113" i="6"/>
  <c r="AK113" i="6"/>
  <c r="AI113" i="6"/>
  <c r="AJ113" i="6"/>
  <c r="Z287" i="6"/>
  <c r="X287" i="6"/>
  <c r="Y287" i="6"/>
  <c r="AI287" i="6"/>
  <c r="AK287" i="6"/>
  <c r="AJ287" i="6"/>
  <c r="Z86" i="6"/>
  <c r="X86" i="6"/>
  <c r="Y86" i="6"/>
  <c r="AI86" i="6"/>
  <c r="AJ86" i="6"/>
  <c r="AK86" i="6"/>
  <c r="X190" i="6"/>
  <c r="Y190" i="6"/>
  <c r="Z190" i="6"/>
  <c r="AJ190" i="6"/>
  <c r="AI190" i="6"/>
  <c r="AK190" i="6"/>
  <c r="Z87" i="6"/>
  <c r="X87" i="6"/>
  <c r="Y87" i="6"/>
  <c r="AI87" i="6"/>
  <c r="AJ87" i="6"/>
  <c r="AK87" i="6"/>
  <c r="Y316" i="6"/>
  <c r="Z316" i="6"/>
  <c r="X316" i="6"/>
  <c r="AI316" i="6"/>
  <c r="AJ316" i="6"/>
  <c r="AK316" i="6"/>
  <c r="Z412" i="6"/>
  <c r="X412" i="6"/>
  <c r="Y412" i="6"/>
  <c r="AI412" i="6"/>
  <c r="AJ412" i="6"/>
  <c r="AK412" i="6"/>
  <c r="Z45" i="6"/>
  <c r="X45" i="6"/>
  <c r="Y45" i="6"/>
  <c r="AI45" i="6"/>
  <c r="AJ45" i="6"/>
  <c r="AK45" i="6"/>
  <c r="Y346" i="6"/>
  <c r="Z346" i="6"/>
  <c r="X346" i="6"/>
  <c r="AI346" i="6"/>
  <c r="AK346" i="6"/>
  <c r="AJ346" i="6"/>
  <c r="X402" i="6"/>
  <c r="Z402" i="6"/>
  <c r="Y402" i="6"/>
  <c r="AK402" i="6"/>
  <c r="AJ402" i="6"/>
  <c r="AI402" i="6"/>
  <c r="X427" i="6"/>
  <c r="Y427" i="6"/>
  <c r="Z427" i="6"/>
  <c r="AI427" i="6"/>
  <c r="AJ427" i="6"/>
  <c r="AK427" i="6"/>
  <c r="Y385" i="6"/>
  <c r="Z385" i="6"/>
  <c r="X385" i="6"/>
  <c r="AI385" i="6"/>
  <c r="AJ385" i="6"/>
  <c r="AK385" i="6"/>
  <c r="X220" i="6"/>
  <c r="Y220" i="6"/>
  <c r="Z220" i="6"/>
  <c r="AI220" i="6"/>
  <c r="AJ220" i="6"/>
  <c r="AK220" i="6"/>
  <c r="Y93" i="6"/>
  <c r="Z93" i="6"/>
  <c r="X93" i="6"/>
  <c r="AI93" i="6"/>
  <c r="AJ93" i="6"/>
  <c r="AK93" i="6"/>
  <c r="X15" i="6"/>
  <c r="Y15" i="6"/>
  <c r="Z15" i="6"/>
  <c r="AI15" i="6"/>
  <c r="AJ15" i="6"/>
  <c r="AK15" i="6"/>
  <c r="Z151" i="6"/>
  <c r="Y151" i="6"/>
  <c r="X151" i="6"/>
  <c r="AJ151" i="6"/>
  <c r="AI151" i="6"/>
  <c r="AK151" i="6"/>
  <c r="Y189" i="6"/>
  <c r="Z189" i="6"/>
  <c r="X189" i="6"/>
  <c r="AI189" i="6"/>
  <c r="AK189" i="6"/>
  <c r="AJ189" i="6"/>
  <c r="Y50" i="6"/>
  <c r="Z50" i="6"/>
  <c r="X50" i="6"/>
  <c r="AJ50" i="6"/>
  <c r="AK50" i="6"/>
  <c r="AI50" i="6"/>
  <c r="X101" i="6"/>
  <c r="Y101" i="6"/>
  <c r="Z101" i="6"/>
  <c r="AJ101" i="6"/>
  <c r="AK101" i="6"/>
  <c r="AI101" i="6"/>
  <c r="X328" i="6"/>
  <c r="Y328" i="6"/>
  <c r="Z328" i="6"/>
  <c r="AJ328" i="6"/>
  <c r="AK328" i="6"/>
  <c r="AI328" i="6"/>
  <c r="Z254" i="6"/>
  <c r="X254" i="6"/>
  <c r="Y254" i="6"/>
  <c r="AI254" i="6"/>
  <c r="AJ254" i="6"/>
  <c r="AK254" i="6"/>
  <c r="X218" i="6"/>
  <c r="Y218" i="6"/>
  <c r="Z218" i="6"/>
  <c r="AI218" i="6"/>
  <c r="AK218" i="6"/>
  <c r="AJ218" i="6"/>
  <c r="X35" i="6"/>
  <c r="Y35" i="6"/>
  <c r="Z35" i="6"/>
  <c r="AJ35" i="6"/>
  <c r="AK35" i="6"/>
  <c r="AI35" i="6"/>
  <c r="X219" i="6"/>
  <c r="Y219" i="6"/>
  <c r="Z219" i="6"/>
  <c r="AK219" i="6"/>
  <c r="AJ219" i="6"/>
  <c r="AI219" i="6"/>
  <c r="Z143" i="6"/>
  <c r="Y143" i="6"/>
  <c r="X143" i="6"/>
  <c r="AK143" i="6"/>
  <c r="AJ143" i="6"/>
  <c r="AI143" i="6"/>
  <c r="Z64" i="6"/>
  <c r="X64" i="6"/>
  <c r="Y64" i="6"/>
  <c r="AI64" i="6"/>
  <c r="AJ64" i="6"/>
  <c r="AK64" i="6"/>
  <c r="X326" i="6"/>
  <c r="Y326" i="6"/>
  <c r="Z326" i="6"/>
  <c r="AI326" i="6"/>
  <c r="AK326" i="6"/>
  <c r="AJ326" i="6"/>
  <c r="X250" i="6"/>
  <c r="Y250" i="6"/>
  <c r="Z250" i="6"/>
  <c r="AI250" i="6"/>
  <c r="AK250" i="6"/>
  <c r="AJ250" i="6"/>
  <c r="Z127" i="6"/>
  <c r="X127" i="6"/>
  <c r="Y127" i="6"/>
  <c r="AJ127" i="6"/>
  <c r="AK127" i="6"/>
  <c r="AI127" i="6"/>
  <c r="X267" i="6"/>
  <c r="Y267" i="6"/>
  <c r="Z267" i="6"/>
  <c r="AJ267" i="6"/>
  <c r="AK267" i="6"/>
  <c r="AI267" i="6"/>
  <c r="Y349" i="6"/>
  <c r="Z349" i="6"/>
  <c r="X349" i="6"/>
  <c r="AI349" i="6"/>
  <c r="AJ349" i="6"/>
  <c r="AK349" i="6"/>
  <c r="X194" i="6"/>
  <c r="Y194" i="6"/>
  <c r="Z194" i="6"/>
  <c r="AJ194" i="6"/>
  <c r="AI194" i="6"/>
  <c r="AK194" i="6"/>
  <c r="X384" i="6"/>
  <c r="Y384" i="6"/>
  <c r="Z384" i="6"/>
  <c r="AI384" i="6"/>
  <c r="AJ384" i="6"/>
  <c r="AK384" i="6"/>
  <c r="Z357" i="6"/>
  <c r="X357" i="6"/>
  <c r="Y357" i="6"/>
  <c r="AK357" i="6"/>
  <c r="AI357" i="6"/>
  <c r="AJ357" i="6"/>
  <c r="Y97" i="6"/>
  <c r="Z97" i="6"/>
  <c r="X97" i="6"/>
  <c r="AJ97" i="6"/>
  <c r="AK97" i="6"/>
  <c r="AI97" i="6"/>
  <c r="X179" i="6"/>
  <c r="Y179" i="6"/>
  <c r="Z179" i="6"/>
  <c r="AJ179" i="6"/>
  <c r="AI179" i="6"/>
  <c r="AK179" i="6"/>
  <c r="Z59" i="6"/>
  <c r="X59" i="6"/>
  <c r="Y59" i="6"/>
  <c r="AI59" i="6"/>
  <c r="AJ59" i="6"/>
  <c r="AK59" i="6"/>
  <c r="X214" i="6"/>
  <c r="Y214" i="6"/>
  <c r="Z214" i="6"/>
  <c r="AK214" i="6"/>
  <c r="AJ214" i="6"/>
  <c r="AI214" i="6"/>
  <c r="Z238" i="6"/>
  <c r="X238" i="6"/>
  <c r="Y238" i="6"/>
  <c r="AJ238" i="6"/>
  <c r="AI238" i="6"/>
  <c r="AK238" i="6"/>
  <c r="X155" i="6"/>
  <c r="Z155" i="6"/>
  <c r="Y155" i="6"/>
  <c r="AI155" i="6"/>
  <c r="AK155" i="6"/>
  <c r="AJ155" i="6"/>
  <c r="X237" i="6"/>
  <c r="Y237" i="6"/>
  <c r="Z237" i="6"/>
  <c r="AI237" i="6"/>
  <c r="AK237" i="6"/>
  <c r="AJ237" i="6"/>
  <c r="Z355" i="6"/>
  <c r="X355" i="6"/>
  <c r="Y355" i="6"/>
  <c r="AI355" i="6"/>
  <c r="AK355" i="6"/>
  <c r="AJ355" i="6"/>
  <c r="Z135" i="6"/>
  <c r="Y135" i="6"/>
  <c r="X135" i="6"/>
  <c r="AK135" i="6"/>
  <c r="AI135" i="6"/>
  <c r="AJ135" i="6"/>
  <c r="Y361" i="6"/>
  <c r="Z361" i="6"/>
  <c r="X361" i="6"/>
  <c r="AK361" i="6"/>
  <c r="AI361" i="6"/>
  <c r="AJ361" i="6"/>
  <c r="X83" i="6"/>
  <c r="Y83" i="6"/>
  <c r="Z83" i="6"/>
  <c r="AI83" i="6"/>
  <c r="AJ83" i="6"/>
  <c r="AK83" i="6"/>
  <c r="Y343" i="6"/>
  <c r="Z343" i="6"/>
  <c r="X343" i="6"/>
  <c r="AK343" i="6"/>
  <c r="AI343" i="6"/>
  <c r="AJ343" i="6"/>
  <c r="Y66" i="6"/>
  <c r="Z66" i="6"/>
  <c r="X66" i="6"/>
  <c r="AJ66" i="6"/>
  <c r="AK66" i="6"/>
  <c r="AI66" i="6"/>
  <c r="Y144" i="6"/>
  <c r="X144" i="6"/>
  <c r="Z144" i="6"/>
  <c r="AJ144" i="6"/>
  <c r="AK144" i="6"/>
  <c r="AI144" i="6"/>
  <c r="Y229" i="6"/>
  <c r="Z229" i="6"/>
  <c r="X229" i="6"/>
  <c r="AJ229" i="6"/>
  <c r="AI229" i="6"/>
  <c r="AK229" i="6"/>
  <c r="Y47" i="6"/>
  <c r="Z47" i="6"/>
  <c r="X47" i="6"/>
  <c r="AK47" i="6"/>
  <c r="AI47" i="6"/>
  <c r="AJ47" i="6"/>
  <c r="Y291" i="6"/>
  <c r="Z291" i="6"/>
  <c r="X291" i="6"/>
  <c r="AI291" i="6"/>
  <c r="AK291" i="6"/>
  <c r="AJ291" i="6"/>
  <c r="X410" i="6"/>
  <c r="Y410" i="6"/>
  <c r="Z410" i="6"/>
  <c r="AI410" i="6"/>
  <c r="AK410" i="6"/>
  <c r="AJ410" i="6"/>
  <c r="Z150" i="6"/>
  <c r="X150" i="6"/>
  <c r="Y150" i="6"/>
  <c r="AK150" i="6"/>
  <c r="AJ150" i="6"/>
  <c r="AI150" i="6"/>
  <c r="X233" i="6"/>
  <c r="Y233" i="6"/>
  <c r="Z233" i="6"/>
  <c r="AK233" i="6"/>
  <c r="AJ233" i="6"/>
  <c r="AI233" i="6"/>
  <c r="X381" i="6"/>
  <c r="Y381" i="6"/>
  <c r="Z381" i="6"/>
  <c r="AI381" i="6"/>
  <c r="AJ381" i="6"/>
  <c r="AK381" i="6"/>
  <c r="Z109" i="6"/>
  <c r="X109" i="6"/>
  <c r="Y109" i="6"/>
  <c r="AI109" i="6"/>
  <c r="AJ109" i="6"/>
  <c r="AK109" i="6"/>
  <c r="X439" i="6"/>
  <c r="Y439" i="6"/>
  <c r="Z439" i="6"/>
  <c r="AK439" i="6"/>
  <c r="AI439" i="6"/>
  <c r="AJ439" i="6"/>
  <c r="X10" i="6"/>
  <c r="Y10" i="6"/>
  <c r="Z10" i="6"/>
  <c r="AJ10" i="6"/>
  <c r="AK10" i="6"/>
  <c r="AI10" i="6"/>
  <c r="X262" i="6"/>
  <c r="Y262" i="6"/>
  <c r="Z262" i="6"/>
  <c r="AI262" i="6"/>
  <c r="AJ262" i="6"/>
  <c r="AK262" i="6"/>
  <c r="Y340" i="6"/>
  <c r="Z340" i="6"/>
  <c r="X340" i="6"/>
  <c r="AK340" i="6"/>
  <c r="AI340" i="6"/>
  <c r="AJ340" i="6"/>
  <c r="Y115" i="6"/>
  <c r="Z115" i="6"/>
  <c r="X115" i="6"/>
  <c r="AJ115" i="6"/>
  <c r="AK115" i="6"/>
  <c r="AI115" i="6"/>
  <c r="X438" i="6"/>
  <c r="Y438" i="6"/>
  <c r="Z438" i="6"/>
  <c r="AI438" i="6"/>
  <c r="AK438" i="6"/>
  <c r="AJ438" i="6"/>
  <c r="X122" i="6"/>
  <c r="Y122" i="6"/>
  <c r="Z122" i="6"/>
  <c r="AI122" i="6"/>
  <c r="AK122" i="6"/>
  <c r="AJ122" i="6"/>
  <c r="X57" i="6"/>
  <c r="Y57" i="6"/>
  <c r="Z57" i="6"/>
  <c r="AJ57" i="6"/>
  <c r="AK57" i="6"/>
  <c r="AI57" i="6"/>
  <c r="X246" i="6"/>
  <c r="Y246" i="6"/>
  <c r="Z246" i="6"/>
  <c r="AK246" i="6"/>
  <c r="AJ246" i="6"/>
  <c r="AI246" i="6"/>
  <c r="X41" i="6"/>
  <c r="Y41" i="6"/>
  <c r="Z41" i="6"/>
  <c r="AK41" i="6"/>
  <c r="AI41" i="6"/>
  <c r="AJ41" i="6"/>
  <c r="X265" i="6"/>
  <c r="Y265" i="6"/>
  <c r="Z265" i="6"/>
  <c r="AK265" i="6"/>
  <c r="AI265" i="6"/>
  <c r="AJ265" i="6"/>
  <c r="Z48" i="6"/>
  <c r="X48" i="6"/>
  <c r="Y48" i="6"/>
  <c r="AI48" i="6"/>
  <c r="AJ48" i="6"/>
  <c r="AK48" i="6"/>
  <c r="X37" i="6"/>
  <c r="Y37" i="6"/>
  <c r="Z37" i="6"/>
  <c r="AI37" i="6"/>
  <c r="AJ37" i="6"/>
  <c r="AK37" i="6"/>
  <c r="X38" i="6"/>
  <c r="Y38" i="6"/>
  <c r="Z38" i="6"/>
  <c r="AI38" i="6"/>
  <c r="AJ38" i="6"/>
  <c r="AK38" i="6"/>
  <c r="X295" i="6"/>
  <c r="Y295" i="6"/>
  <c r="Z295" i="6"/>
  <c r="AJ295" i="6"/>
  <c r="AI295" i="6"/>
  <c r="AK295" i="6"/>
  <c r="X131" i="6"/>
  <c r="Z131" i="6"/>
  <c r="Y131" i="6"/>
  <c r="AK131" i="6"/>
  <c r="AI131" i="6"/>
  <c r="AJ131" i="6"/>
  <c r="X282" i="6"/>
  <c r="Y282" i="6"/>
  <c r="Z282" i="6"/>
  <c r="AI282" i="6"/>
  <c r="AJ282" i="6"/>
  <c r="AK282" i="6"/>
  <c r="X247" i="6"/>
  <c r="Y247" i="6"/>
  <c r="Z247" i="6"/>
  <c r="AJ247" i="6"/>
  <c r="AI247" i="6"/>
  <c r="AK247" i="6"/>
  <c r="X248" i="6"/>
  <c r="Y248" i="6"/>
  <c r="Z248" i="6"/>
  <c r="AJ248" i="6"/>
  <c r="AK248" i="6"/>
  <c r="AI248" i="6"/>
  <c r="Z157" i="6"/>
  <c r="X157" i="6"/>
  <c r="Y157" i="6"/>
  <c r="AI157" i="6"/>
  <c r="AK157" i="6"/>
  <c r="AJ157" i="6"/>
  <c r="Z96" i="6"/>
  <c r="X96" i="6"/>
  <c r="Y96" i="6"/>
  <c r="AK96" i="6"/>
  <c r="AI96" i="6"/>
  <c r="AJ96" i="6"/>
  <c r="X272" i="6"/>
  <c r="Y272" i="6"/>
  <c r="Z272" i="6"/>
  <c r="AK272" i="6"/>
  <c r="AI272" i="6"/>
  <c r="AJ272" i="6"/>
  <c r="X202" i="6"/>
  <c r="Y202" i="6"/>
  <c r="Z202" i="6"/>
  <c r="AI202" i="6"/>
  <c r="AK202" i="6"/>
  <c r="AJ202" i="6"/>
  <c r="X7" i="6"/>
  <c r="Y7" i="6"/>
  <c r="Z7" i="6"/>
  <c r="AI7" i="6"/>
  <c r="AJ7" i="6"/>
  <c r="AK7" i="6"/>
  <c r="Z168" i="6"/>
  <c r="X168" i="6"/>
  <c r="Y168" i="6"/>
  <c r="AI168" i="6"/>
  <c r="AJ168" i="6"/>
  <c r="AK168" i="6"/>
  <c r="Z255" i="6"/>
  <c r="X255" i="6"/>
  <c r="Y255" i="6"/>
  <c r="AI255" i="6"/>
  <c r="AJ255" i="6"/>
  <c r="AK255" i="6"/>
  <c r="Z241" i="6"/>
  <c r="X241" i="6"/>
  <c r="Y241" i="6"/>
  <c r="AJ241" i="6"/>
  <c r="AI241" i="6"/>
  <c r="AK241" i="6"/>
  <c r="Z332" i="6"/>
  <c r="X332" i="6"/>
  <c r="Y332" i="6"/>
  <c r="AI332" i="6"/>
  <c r="AJ332" i="6"/>
  <c r="AK332" i="6"/>
  <c r="Z43" i="6"/>
  <c r="X43" i="6"/>
  <c r="Y43" i="6"/>
  <c r="AI43" i="6"/>
  <c r="AJ43" i="6"/>
  <c r="AK43" i="6"/>
  <c r="X73" i="6"/>
  <c r="Y73" i="6"/>
  <c r="Z73" i="6"/>
  <c r="AK73" i="6"/>
  <c r="AI73" i="6"/>
  <c r="AJ73" i="6"/>
  <c r="X28" i="6"/>
  <c r="Y28" i="6"/>
  <c r="Z28" i="6"/>
  <c r="AI28" i="6"/>
  <c r="AJ28" i="6"/>
  <c r="AK28" i="6"/>
  <c r="Y362" i="6"/>
  <c r="Z362" i="6"/>
  <c r="X362" i="6"/>
  <c r="AI362" i="6"/>
  <c r="AK362" i="6"/>
  <c r="AJ362" i="6"/>
  <c r="Y13" i="6"/>
  <c r="Z13" i="6"/>
  <c r="X13" i="6"/>
  <c r="AK13" i="6"/>
  <c r="AI13" i="6"/>
  <c r="AJ13" i="6"/>
  <c r="Y169" i="6"/>
  <c r="Z169" i="6"/>
  <c r="X169" i="6"/>
  <c r="AK169" i="6"/>
  <c r="AJ169" i="6"/>
  <c r="AI169" i="6"/>
  <c r="Y63" i="6"/>
  <c r="Z63" i="6"/>
  <c r="X63" i="6"/>
  <c r="AK63" i="6"/>
  <c r="AI63" i="6"/>
  <c r="AJ63" i="6"/>
  <c r="Y306" i="6"/>
  <c r="Z306" i="6"/>
  <c r="X306" i="6"/>
  <c r="AK306" i="6"/>
  <c r="AJ306" i="6"/>
  <c r="AI306" i="6"/>
  <c r="Y382" i="6"/>
  <c r="Z382" i="6"/>
  <c r="X382" i="6"/>
  <c r="AJ382" i="6"/>
  <c r="AI382" i="6"/>
  <c r="AK382" i="6"/>
  <c r="Y259" i="6"/>
  <c r="Z259" i="6"/>
  <c r="X259" i="6"/>
  <c r="AJ259" i="6"/>
  <c r="AK259" i="6"/>
  <c r="AI259" i="6"/>
  <c r="X14" i="6"/>
  <c r="Y14" i="6"/>
  <c r="Z14" i="6"/>
  <c r="AJ14" i="6"/>
  <c r="AK14" i="6"/>
  <c r="AI14" i="6"/>
  <c r="Y52" i="6"/>
  <c r="Z52" i="6"/>
  <c r="X52" i="6"/>
  <c r="AI52" i="6"/>
  <c r="AJ52" i="6"/>
  <c r="AK52" i="6"/>
  <c r="X376" i="6"/>
  <c r="Y376" i="6"/>
  <c r="Z376" i="6"/>
  <c r="AJ376" i="6"/>
  <c r="AK376" i="6"/>
  <c r="AI376" i="6"/>
  <c r="X137" i="6"/>
  <c r="Z137" i="6"/>
  <c r="Y137" i="6"/>
  <c r="AK137" i="6"/>
  <c r="AI137" i="6"/>
  <c r="AJ137" i="6"/>
  <c r="Y320" i="6"/>
  <c r="Z320" i="6"/>
  <c r="X320" i="6"/>
  <c r="AI320" i="6"/>
  <c r="AJ320" i="6"/>
  <c r="AK320" i="6"/>
  <c r="Y108" i="6"/>
  <c r="Z108" i="6"/>
  <c r="X108" i="6"/>
  <c r="AI108" i="6"/>
  <c r="AJ108" i="6"/>
  <c r="AK108" i="6"/>
  <c r="Y212" i="6"/>
  <c r="Z212" i="6"/>
  <c r="X212" i="6"/>
  <c r="AJ212" i="6"/>
  <c r="AK212" i="6"/>
  <c r="AI212" i="6"/>
  <c r="Y226" i="6"/>
  <c r="Z226" i="6"/>
  <c r="X226" i="6"/>
  <c r="AJ226" i="6"/>
  <c r="AI226" i="6"/>
  <c r="AK226" i="6"/>
  <c r="Y177" i="6"/>
  <c r="Z177" i="6"/>
  <c r="X177" i="6"/>
  <c r="AJ177" i="6"/>
  <c r="AI177" i="6"/>
  <c r="AK177" i="6"/>
  <c r="Y227" i="6"/>
  <c r="Z227" i="6"/>
  <c r="X227" i="6"/>
  <c r="AJ227" i="6"/>
  <c r="AI227" i="6"/>
  <c r="AK227" i="6"/>
  <c r="X58" i="6"/>
  <c r="Y58" i="6"/>
  <c r="Z58" i="6"/>
  <c r="AI58" i="6"/>
  <c r="AJ58" i="6"/>
  <c r="AK58" i="6"/>
  <c r="X103" i="6"/>
  <c r="Y103" i="6"/>
  <c r="Z103" i="6"/>
  <c r="AI103" i="6"/>
  <c r="AJ103" i="6"/>
  <c r="AK103" i="6"/>
  <c r="X322" i="6"/>
  <c r="Y322" i="6"/>
  <c r="Z322" i="6"/>
  <c r="AK322" i="6"/>
  <c r="AJ322" i="6"/>
  <c r="AI322" i="6"/>
  <c r="Z286" i="6"/>
  <c r="X286" i="6"/>
  <c r="Y286" i="6"/>
  <c r="AJ286" i="6"/>
  <c r="AI286" i="6"/>
  <c r="AK286" i="6"/>
  <c r="Z399" i="6"/>
  <c r="X399" i="6"/>
  <c r="Y399" i="6"/>
  <c r="AI399" i="6"/>
  <c r="AJ399" i="6"/>
  <c r="AK399" i="6"/>
  <c r="Z204" i="6"/>
  <c r="X204" i="6"/>
  <c r="Y204" i="6"/>
  <c r="AJ204" i="6"/>
  <c r="AK204" i="6"/>
  <c r="AI204" i="6"/>
  <c r="Y161" i="6"/>
  <c r="Z161" i="6"/>
  <c r="X161" i="6"/>
  <c r="AJ161" i="6"/>
  <c r="AI161" i="6"/>
  <c r="AK161" i="6"/>
  <c r="Z29" i="6"/>
  <c r="X29" i="6"/>
  <c r="Y29" i="6"/>
  <c r="AI29" i="6"/>
  <c r="AJ29" i="6"/>
  <c r="AK29" i="6"/>
  <c r="Y18" i="6"/>
  <c r="Z18" i="6"/>
  <c r="X18" i="6"/>
  <c r="AJ18" i="6"/>
  <c r="AK18" i="6"/>
  <c r="AI18" i="6"/>
  <c r="Y405" i="6"/>
  <c r="Z405" i="6"/>
  <c r="X405" i="6"/>
  <c r="AK405" i="6"/>
  <c r="AI405" i="6"/>
  <c r="AJ405" i="6"/>
  <c r="Z342" i="6"/>
  <c r="X342" i="6"/>
  <c r="Y342" i="6"/>
  <c r="AI342" i="6"/>
  <c r="AK342" i="6"/>
  <c r="AJ342" i="6"/>
  <c r="Z292" i="6"/>
  <c r="X292" i="6"/>
  <c r="Y292" i="6"/>
  <c r="AK292" i="6"/>
  <c r="AI292" i="6"/>
  <c r="AJ292" i="6"/>
  <c r="X351" i="6"/>
  <c r="Y351" i="6"/>
  <c r="Z351" i="6"/>
  <c r="AI351" i="6"/>
  <c r="AJ351" i="6"/>
  <c r="AK351" i="6"/>
  <c r="X175" i="6"/>
  <c r="Y175" i="6"/>
  <c r="Z175" i="6"/>
  <c r="AJ175" i="6"/>
  <c r="AI175" i="6"/>
  <c r="AK175" i="6"/>
  <c r="Y365" i="6"/>
  <c r="Z365" i="6"/>
  <c r="X365" i="6"/>
  <c r="AI365" i="6"/>
  <c r="AJ365" i="6"/>
  <c r="AK365" i="6"/>
  <c r="X69" i="6"/>
  <c r="Y69" i="6"/>
  <c r="Z69" i="6"/>
  <c r="AJ69" i="6"/>
  <c r="AK69" i="6"/>
  <c r="AI69" i="6"/>
  <c r="Y296" i="6"/>
  <c r="Z296" i="6"/>
  <c r="X296" i="6"/>
  <c r="AJ296" i="6"/>
  <c r="AK296" i="6"/>
  <c r="AI296" i="6"/>
  <c r="X415" i="6"/>
  <c r="Y415" i="6"/>
  <c r="Z415" i="6"/>
  <c r="AJ415" i="6"/>
  <c r="AK415" i="6"/>
  <c r="AI415" i="6"/>
  <c r="X299" i="6"/>
  <c r="Y299" i="6"/>
  <c r="Z299" i="6"/>
  <c r="AK299" i="6"/>
  <c r="AJ299" i="6"/>
  <c r="AI299" i="6"/>
  <c r="Z373" i="6"/>
  <c r="X373" i="6"/>
  <c r="Y373" i="6"/>
  <c r="AJ373" i="6"/>
  <c r="AK373" i="6"/>
  <c r="AI373" i="6"/>
  <c r="Y205" i="6"/>
  <c r="Z205" i="6"/>
  <c r="X205" i="6"/>
  <c r="AK205" i="6"/>
  <c r="AI205" i="6"/>
  <c r="AJ205" i="6"/>
  <c r="X139" i="6"/>
  <c r="Z139" i="6"/>
  <c r="Y139" i="6"/>
  <c r="AK139" i="6"/>
  <c r="AJ139" i="6"/>
  <c r="AI139" i="6"/>
  <c r="Z240" i="6"/>
  <c r="X240" i="6"/>
  <c r="Y240" i="6"/>
  <c r="AK240" i="6"/>
  <c r="AI240" i="6"/>
  <c r="AJ240" i="6"/>
  <c r="X435" i="6"/>
  <c r="Y435" i="6"/>
  <c r="Z435" i="6"/>
  <c r="AI435" i="6"/>
  <c r="AJ435" i="6"/>
  <c r="AK435" i="6"/>
  <c r="Z192" i="6"/>
  <c r="X192" i="6"/>
  <c r="Y192" i="6"/>
  <c r="AJ192" i="6"/>
  <c r="AK192" i="6"/>
  <c r="AI192" i="6"/>
  <c r="X67" i="6"/>
  <c r="Y67" i="6"/>
  <c r="Z67" i="6"/>
  <c r="AK67" i="6"/>
  <c r="AI67" i="6"/>
  <c r="AJ67" i="6"/>
  <c r="Y417" i="6"/>
  <c r="Z417" i="6"/>
  <c r="X417" i="6"/>
  <c r="AK417" i="6"/>
  <c r="AI417" i="6"/>
  <c r="AJ417" i="6"/>
  <c r="Y9" i="6"/>
  <c r="Z9" i="6"/>
  <c r="X9" i="6"/>
  <c r="AK9" i="6"/>
  <c r="AI9" i="6"/>
  <c r="AJ9" i="6"/>
  <c r="Y336" i="6"/>
  <c r="Z336" i="6"/>
  <c r="X336" i="6"/>
  <c r="AI336" i="6"/>
  <c r="AJ336" i="6"/>
  <c r="AK336" i="6"/>
  <c r="Y154" i="6"/>
  <c r="Z154" i="6"/>
  <c r="X154" i="6"/>
  <c r="AI154" i="6"/>
  <c r="AK154" i="6"/>
  <c r="AJ154" i="6"/>
  <c r="Z239" i="6"/>
  <c r="X239" i="6"/>
  <c r="Y239" i="6"/>
  <c r="AI239" i="6"/>
  <c r="AK239" i="6"/>
  <c r="AJ239" i="6"/>
  <c r="Z184" i="6"/>
  <c r="X184" i="6"/>
  <c r="Y184" i="6"/>
  <c r="AI184" i="6"/>
  <c r="AJ184" i="6"/>
  <c r="AK184" i="6"/>
  <c r="Z160" i="6"/>
  <c r="X160" i="6"/>
  <c r="Y160" i="6"/>
  <c r="AJ160" i="6"/>
  <c r="AK160" i="6"/>
  <c r="AI160" i="6"/>
  <c r="Y352" i="6"/>
  <c r="Z352" i="6"/>
  <c r="X352" i="6"/>
  <c r="AI352" i="6"/>
  <c r="AJ352" i="6"/>
  <c r="AK352" i="6"/>
  <c r="Z16" i="6"/>
  <c r="X16" i="6"/>
  <c r="Y16" i="6"/>
  <c r="AI16" i="6"/>
  <c r="AJ16" i="6"/>
  <c r="AK16" i="6"/>
  <c r="X389" i="6"/>
  <c r="Y389" i="6"/>
  <c r="Z389" i="6"/>
  <c r="AK389" i="6"/>
  <c r="AI389" i="6"/>
  <c r="AJ389" i="6"/>
  <c r="Y129" i="6"/>
  <c r="Z129" i="6"/>
  <c r="X129" i="6"/>
  <c r="AI129" i="6"/>
  <c r="AJ129" i="6"/>
  <c r="AK129" i="6"/>
  <c r="X195" i="6"/>
  <c r="Y195" i="6"/>
  <c r="Z195" i="6"/>
  <c r="AK195" i="6"/>
  <c r="AJ195" i="6"/>
  <c r="AI195" i="6"/>
  <c r="X182" i="6"/>
  <c r="Y182" i="6"/>
  <c r="Z182" i="6"/>
  <c r="AK182" i="6"/>
  <c r="AJ182" i="6"/>
  <c r="AI182" i="6"/>
  <c r="X117" i="6"/>
  <c r="Y117" i="6"/>
  <c r="Z117" i="6"/>
  <c r="AK117" i="6"/>
  <c r="AI117" i="6"/>
  <c r="AJ117" i="6"/>
  <c r="X112" i="6"/>
  <c r="Y112" i="6"/>
  <c r="Z112" i="6"/>
  <c r="AK112" i="6"/>
  <c r="AI112" i="6"/>
  <c r="AJ112" i="6"/>
  <c r="X123" i="6"/>
  <c r="Y123" i="6"/>
  <c r="Z123" i="6"/>
  <c r="AI123" i="6"/>
  <c r="AK123" i="6"/>
  <c r="AJ123" i="6"/>
  <c r="Y347" i="6"/>
  <c r="Z347" i="6"/>
  <c r="X347" i="6"/>
  <c r="AJ347" i="6"/>
  <c r="AK347" i="6"/>
  <c r="AI347" i="6"/>
  <c r="X203" i="6"/>
  <c r="Y203" i="6"/>
  <c r="Z203" i="6"/>
  <c r="AK203" i="6"/>
  <c r="AJ203" i="6"/>
  <c r="AI203" i="6"/>
  <c r="Z319" i="6"/>
  <c r="X319" i="6"/>
  <c r="Y319" i="6"/>
  <c r="AI319" i="6"/>
  <c r="AK319" i="6"/>
  <c r="AJ319" i="6"/>
  <c r="Y396" i="6"/>
  <c r="Z396" i="6"/>
  <c r="X396" i="6"/>
  <c r="AI396" i="6"/>
  <c r="AJ396" i="6"/>
  <c r="AK396" i="6"/>
  <c r="X353" i="6"/>
  <c r="Y353" i="6"/>
  <c r="Z353" i="6"/>
  <c r="AJ353" i="6"/>
  <c r="AK353" i="6"/>
  <c r="AI353" i="6"/>
  <c r="X162" i="6"/>
  <c r="Y162" i="6"/>
  <c r="Z162" i="6"/>
  <c r="AJ162" i="6"/>
  <c r="AI162" i="6"/>
  <c r="AK162" i="6"/>
  <c r="Y80" i="6"/>
  <c r="Z80" i="6"/>
  <c r="X80" i="6"/>
  <c r="AK80" i="6"/>
  <c r="AI80" i="6"/>
  <c r="AJ80" i="6"/>
  <c r="X90" i="6"/>
  <c r="Y90" i="6"/>
  <c r="Z90" i="6"/>
  <c r="AJ90" i="6"/>
  <c r="AI90" i="6"/>
  <c r="AK90" i="6"/>
  <c r="X51" i="6"/>
  <c r="Y51" i="6"/>
  <c r="Z51" i="6"/>
  <c r="AJ51" i="6"/>
  <c r="AK51" i="6"/>
  <c r="AI51" i="6"/>
  <c r="Z120" i="6"/>
  <c r="X120" i="6"/>
  <c r="Y120" i="6"/>
  <c r="AI120" i="6"/>
  <c r="AJ120" i="6"/>
  <c r="AK120" i="6"/>
  <c r="X39" i="6"/>
  <c r="Y39" i="6"/>
  <c r="Z39" i="6"/>
  <c r="AI39" i="6"/>
  <c r="AJ39" i="6"/>
  <c r="AK39" i="6"/>
  <c r="X451" i="6"/>
  <c r="Y451" i="6"/>
  <c r="Z451" i="6"/>
  <c r="AJ451" i="6"/>
  <c r="AK451" i="6"/>
  <c r="AI451" i="6"/>
  <c r="Y242" i="6"/>
  <c r="Z242" i="6"/>
  <c r="X242" i="6"/>
  <c r="AJ242" i="6"/>
  <c r="AI242" i="6"/>
  <c r="AK242" i="6"/>
  <c r="Y325" i="6"/>
  <c r="Z325" i="6"/>
  <c r="X325" i="6"/>
  <c r="AJ325" i="6"/>
  <c r="AK325" i="6"/>
  <c r="AI325" i="6"/>
  <c r="Y65" i="6"/>
  <c r="Z65" i="6"/>
  <c r="X65" i="6"/>
  <c r="AI65" i="6"/>
  <c r="AJ65" i="6"/>
  <c r="AK65" i="6"/>
  <c r="Y261" i="6"/>
  <c r="Z261" i="6"/>
  <c r="X261" i="6"/>
  <c r="AI261" i="6"/>
  <c r="AJ261" i="6"/>
  <c r="AK261" i="6"/>
  <c r="X183" i="6"/>
  <c r="Y183" i="6"/>
  <c r="Z183" i="6"/>
  <c r="AI183" i="6"/>
  <c r="AK183" i="6"/>
  <c r="AJ183" i="6"/>
  <c r="X159" i="6"/>
  <c r="Y159" i="6"/>
  <c r="Z159" i="6"/>
  <c r="AI159" i="6"/>
  <c r="AK159" i="6"/>
  <c r="AJ159" i="6"/>
  <c r="Y368" i="6"/>
  <c r="Z368" i="6"/>
  <c r="X368" i="6"/>
  <c r="AI368" i="6"/>
  <c r="AJ368" i="6"/>
  <c r="AK368" i="6"/>
  <c r="Z110" i="6"/>
  <c r="X110" i="6"/>
  <c r="Y110" i="6"/>
  <c r="AI110" i="6"/>
  <c r="AK110" i="6"/>
  <c r="AJ110" i="6"/>
  <c r="Y181" i="6"/>
  <c r="Z181" i="6"/>
  <c r="X181" i="6"/>
  <c r="AJ181" i="6"/>
  <c r="AI181" i="6"/>
  <c r="AK181" i="6"/>
  <c r="Y331" i="6"/>
  <c r="Z331" i="6"/>
  <c r="X331" i="6"/>
  <c r="AJ331" i="6"/>
  <c r="AK331" i="6"/>
  <c r="AI331" i="6"/>
  <c r="X369" i="6"/>
  <c r="Y369" i="6"/>
  <c r="Z369" i="6"/>
  <c r="AJ369" i="6"/>
  <c r="AK369" i="6"/>
  <c r="AI369" i="6"/>
  <c r="Z391" i="6"/>
  <c r="X391" i="6"/>
  <c r="Y391" i="6"/>
  <c r="AJ391" i="6"/>
  <c r="AI391" i="6"/>
  <c r="AK391" i="6"/>
  <c r="Y441" i="6"/>
  <c r="Z441" i="6"/>
  <c r="X441" i="6"/>
  <c r="AI441" i="6"/>
  <c r="AJ441" i="6"/>
  <c r="AK441" i="6"/>
  <c r="Y68" i="6"/>
  <c r="Z68" i="6"/>
  <c r="X68" i="6"/>
  <c r="AI68" i="6"/>
  <c r="AJ68" i="6"/>
  <c r="AK68" i="6"/>
  <c r="Y445" i="6"/>
  <c r="Z445" i="6"/>
  <c r="X445" i="6"/>
  <c r="AK445" i="6"/>
  <c r="AI445" i="6"/>
  <c r="AJ445" i="6"/>
  <c r="X279" i="6"/>
  <c r="Y279" i="6"/>
  <c r="Z279" i="6"/>
  <c r="AI279" i="6"/>
  <c r="AJ279" i="6"/>
  <c r="AK279" i="6"/>
  <c r="Y173" i="6"/>
  <c r="Z173" i="6"/>
  <c r="X173" i="6"/>
  <c r="AI173" i="6"/>
  <c r="AK173" i="6"/>
  <c r="AJ173" i="6"/>
  <c r="X42" i="6"/>
  <c r="Y42" i="6"/>
  <c r="Z42" i="6"/>
  <c r="AI42" i="6"/>
  <c r="AJ42" i="6"/>
  <c r="AK42" i="6"/>
  <c r="Z12" i="6"/>
  <c r="X12" i="6"/>
  <c r="Y12" i="6"/>
  <c r="AI12" i="6"/>
  <c r="AJ12" i="6"/>
  <c r="AK12" i="6"/>
  <c r="Z289" i="6"/>
  <c r="X289" i="6"/>
  <c r="Y289" i="6"/>
  <c r="AI289" i="6"/>
  <c r="AJ289" i="6"/>
  <c r="AK289" i="6"/>
  <c r="X116" i="6"/>
  <c r="Y116" i="6"/>
  <c r="Z116" i="6"/>
  <c r="AK116" i="6"/>
  <c r="AJ116" i="6"/>
  <c r="AI116" i="6"/>
  <c r="X163" i="6"/>
  <c r="Y163" i="6"/>
  <c r="Z163" i="6"/>
  <c r="AI163" i="6"/>
  <c r="AK163" i="6"/>
  <c r="AJ163" i="6"/>
  <c r="Y141" i="6"/>
  <c r="X141" i="6"/>
  <c r="AA141" i="6" s="1"/>
  <c r="BA141" i="6" s="1"/>
  <c r="Z141" i="6"/>
  <c r="AI141" i="6"/>
  <c r="AK141" i="6"/>
  <c r="AJ141" i="6"/>
  <c r="X26" i="6"/>
  <c r="Y26" i="6"/>
  <c r="Z26" i="6"/>
  <c r="AJ26" i="6"/>
  <c r="AK26" i="6"/>
  <c r="AI26" i="6"/>
  <c r="Z371" i="6"/>
  <c r="X371" i="6"/>
  <c r="Y371" i="6"/>
  <c r="AI371" i="6"/>
  <c r="AJ371" i="6"/>
  <c r="AK371" i="6"/>
  <c r="Z273" i="6"/>
  <c r="X273" i="6"/>
  <c r="Y273" i="6"/>
  <c r="AK273" i="6"/>
  <c r="AI273" i="6"/>
  <c r="AJ273" i="6"/>
  <c r="X100" i="6"/>
  <c r="Y100" i="6"/>
  <c r="Z100" i="6"/>
  <c r="AK100" i="6"/>
  <c r="AJ100" i="6"/>
  <c r="AI100" i="6"/>
  <c r="X430" i="6"/>
  <c r="Y430" i="6"/>
  <c r="Z430" i="6"/>
  <c r="AJ430" i="6"/>
  <c r="AI430" i="6"/>
  <c r="AK430" i="6"/>
  <c r="X253" i="6"/>
  <c r="Y253" i="6"/>
  <c r="Z253" i="6"/>
  <c r="AI253" i="6"/>
  <c r="AJ253" i="6"/>
  <c r="AK253" i="6"/>
  <c r="Y350" i="6"/>
  <c r="Z350" i="6"/>
  <c r="X350" i="6"/>
  <c r="AJ350" i="6"/>
  <c r="AI350" i="6"/>
  <c r="AK350" i="6"/>
  <c r="X91" i="6"/>
  <c r="Y91" i="6"/>
  <c r="Z91" i="6"/>
  <c r="AJ91" i="6"/>
  <c r="AI91" i="6"/>
  <c r="AK91" i="6"/>
  <c r="X11" i="6"/>
  <c r="Y11" i="6"/>
  <c r="Z11" i="6"/>
  <c r="AI11" i="6"/>
  <c r="AJ11" i="6"/>
  <c r="AK11" i="6"/>
  <c r="Y363" i="6"/>
  <c r="Z363" i="6"/>
  <c r="X363" i="6"/>
  <c r="AJ363" i="6"/>
  <c r="AK363" i="6"/>
  <c r="AI363" i="6"/>
  <c r="Y193" i="6"/>
  <c r="Z193" i="6"/>
  <c r="X193" i="6"/>
  <c r="AJ193" i="6"/>
  <c r="AI193" i="6"/>
  <c r="AK193" i="6"/>
  <c r="Y20" i="6"/>
  <c r="Z20" i="6"/>
  <c r="X20" i="6"/>
  <c r="AI20" i="6"/>
  <c r="AJ20" i="6"/>
  <c r="AK20" i="6"/>
  <c r="Z3" i="6"/>
  <c r="X3" i="6"/>
  <c r="Y3" i="6"/>
  <c r="AJ3" i="6"/>
  <c r="AI3" i="6"/>
  <c r="AK3" i="6"/>
  <c r="H8" i="3"/>
  <c r="H7" i="3"/>
  <c r="H12" i="2"/>
  <c r="H11" i="2"/>
  <c r="H10" i="2"/>
  <c r="H9" i="2"/>
  <c r="H8" i="2"/>
  <c r="H7" i="2"/>
  <c r="H11" i="1"/>
  <c r="H7" i="1"/>
  <c r="C9" i="4"/>
  <c r="B9" i="5"/>
  <c r="C3" i="2"/>
  <c r="C7" i="5"/>
  <c r="B2" i="3"/>
  <c r="B3" i="3" s="1"/>
  <c r="C2" i="5"/>
  <c r="C3" i="5"/>
  <c r="C4" i="5"/>
  <c r="C5" i="5"/>
  <c r="C6" i="5"/>
  <c r="C1" i="5"/>
  <c r="C3" i="1"/>
  <c r="D13" i="4"/>
  <c r="D12" i="4"/>
  <c r="D2" i="4"/>
  <c r="B2" i="4"/>
  <c r="G7" i="3"/>
  <c r="F7" i="3" s="1"/>
  <c r="F8" i="3" s="1"/>
  <c r="G8" i="3" s="1"/>
  <c r="C8" i="3"/>
  <c r="C7" i="3"/>
  <c r="B8" i="3"/>
  <c r="B7" i="3"/>
  <c r="E8" i="3" s="1"/>
  <c r="D7" i="3"/>
  <c r="B1" i="3"/>
  <c r="C12" i="2"/>
  <c r="C11" i="2"/>
  <c r="C10" i="2"/>
  <c r="C9" i="2"/>
  <c r="C8" i="2"/>
  <c r="B12" i="2"/>
  <c r="G12" i="2" s="1"/>
  <c r="A10" i="2"/>
  <c r="B9" i="2"/>
  <c r="G9" i="2" s="1"/>
  <c r="B11" i="2"/>
  <c r="G11" i="2" s="1"/>
  <c r="A11" i="2"/>
  <c r="A12" i="2" s="1"/>
  <c r="B10" i="2"/>
  <c r="G10" i="2" s="1"/>
  <c r="B8" i="2"/>
  <c r="G8" i="2" s="1"/>
  <c r="C7" i="2"/>
  <c r="B1" i="2" s="1"/>
  <c r="B7" i="2"/>
  <c r="G7" i="2" s="1"/>
  <c r="A11" i="1"/>
  <c r="A10" i="1"/>
  <c r="B4" i="4" s="1"/>
  <c r="B5" i="4" s="1"/>
  <c r="A9" i="1"/>
  <c r="B3" i="4" s="1"/>
  <c r="A8" i="1"/>
  <c r="N24" i="6"/>
  <c r="N386" i="6"/>
  <c r="N390" i="6"/>
  <c r="N231" i="6"/>
  <c r="N388" i="6"/>
  <c r="N61" i="6"/>
  <c r="N142" i="6"/>
  <c r="N301" i="6"/>
  <c r="N387" i="6"/>
  <c r="N53" i="6"/>
  <c r="N146" i="6"/>
  <c r="N198" i="6"/>
  <c r="N251" i="6"/>
  <c r="N49" i="6"/>
  <c r="N413" i="6"/>
  <c r="N344" i="6"/>
  <c r="N215" i="6"/>
  <c r="N208" i="6"/>
  <c r="N397" i="6"/>
  <c r="N256" i="6"/>
  <c r="N380" i="6"/>
  <c r="N288" i="6"/>
  <c r="N298" i="6"/>
  <c r="N211" i="6"/>
  <c r="N348" i="6"/>
  <c r="N36" i="6"/>
  <c r="N102" i="6"/>
  <c r="N156" i="6"/>
  <c r="N235" i="6"/>
  <c r="N321" i="6"/>
  <c r="N200" i="6"/>
  <c r="N334" i="6"/>
  <c r="N377" i="6"/>
  <c r="N6" i="6"/>
  <c r="N30" i="6"/>
  <c r="N356" i="6"/>
  <c r="N423" i="6"/>
  <c r="N416" i="6"/>
  <c r="N249" i="6"/>
  <c r="N185" i="6"/>
  <c r="N358" i="6"/>
  <c r="N148" i="6"/>
  <c r="N244" i="6"/>
  <c r="N31" i="6"/>
  <c r="N269" i="6"/>
  <c r="N257" i="6"/>
  <c r="N25" i="6"/>
  <c r="N99" i="6"/>
  <c r="N400" i="6"/>
  <c r="N130" i="6"/>
  <c r="N186" i="6"/>
  <c r="N158" i="6"/>
  <c r="N128" i="6"/>
  <c r="N55" i="6"/>
  <c r="N118" i="6"/>
  <c r="N106" i="6"/>
  <c r="N60" i="6"/>
  <c r="N300" i="6"/>
  <c r="N431" i="6"/>
  <c r="N280" i="6"/>
  <c r="N293" i="6"/>
  <c r="N263" i="6"/>
  <c r="N258" i="6"/>
  <c r="N424" i="6"/>
  <c r="N225" i="6"/>
  <c r="N86" i="6"/>
  <c r="N412" i="6"/>
  <c r="N427" i="6"/>
  <c r="N15" i="6"/>
  <c r="N101" i="6"/>
  <c r="N35" i="6"/>
  <c r="N326" i="6"/>
  <c r="N349" i="6"/>
  <c r="N97" i="6"/>
  <c r="N238" i="6"/>
  <c r="N135" i="6"/>
  <c r="N66" i="6"/>
  <c r="N291" i="6"/>
  <c r="N381" i="6"/>
  <c r="N262" i="6"/>
  <c r="N122" i="6"/>
  <c r="N265" i="6"/>
  <c r="N295" i="6"/>
  <c r="N248" i="6"/>
  <c r="N202" i="6"/>
  <c r="N241" i="6"/>
  <c r="N28" i="6"/>
  <c r="N63" i="6"/>
  <c r="N259" i="6"/>
  <c r="N137" i="6"/>
  <c r="N226" i="6"/>
  <c r="N103" i="6"/>
  <c r="N204" i="6"/>
  <c r="N405" i="6"/>
  <c r="N175" i="6"/>
  <c r="N415" i="6"/>
  <c r="N139" i="6"/>
  <c r="N67" i="6"/>
  <c r="N154" i="6"/>
  <c r="N352" i="6"/>
  <c r="N195" i="6"/>
  <c r="N123" i="6"/>
  <c r="N396" i="6"/>
  <c r="N90" i="6"/>
  <c r="N451" i="6"/>
  <c r="N261" i="6"/>
  <c r="N110" i="6"/>
  <c r="N391" i="6"/>
  <c r="N279" i="6"/>
  <c r="N289" i="6"/>
  <c r="N26" i="6"/>
  <c r="N430" i="6"/>
  <c r="N11" i="6"/>
  <c r="N23" i="6"/>
  <c r="N46" i="6"/>
  <c r="N318" i="6"/>
  <c r="N234" i="6"/>
  <c r="N199" i="6"/>
  <c r="N140" i="6"/>
  <c r="N134" i="6"/>
  <c r="N136" i="6"/>
  <c r="N5" i="6"/>
  <c r="N450" i="6"/>
  <c r="N278" i="6"/>
  <c r="N359" i="6"/>
  <c r="N72" i="6"/>
  <c r="N114" i="6"/>
  <c r="N260" i="6"/>
  <c r="N188" i="6"/>
  <c r="N309" i="6"/>
  <c r="N81" i="6"/>
  <c r="N132" i="6"/>
  <c r="N425" i="6"/>
  <c r="N98" i="6"/>
  <c r="N264" i="6"/>
  <c r="N379" i="6"/>
  <c r="N285" i="6"/>
  <c r="N4" i="6"/>
  <c r="N125" i="6"/>
  <c r="N210" i="6"/>
  <c r="N121" i="6"/>
  <c r="N207" i="6"/>
  <c r="N341" i="6"/>
  <c r="N407" i="6"/>
  <c r="N337" i="6"/>
  <c r="N32" i="6"/>
  <c r="N268" i="6"/>
  <c r="N398" i="6"/>
  <c r="N274" i="6"/>
  <c r="N339" i="6"/>
  <c r="N222" i="6"/>
  <c r="N375" i="6"/>
  <c r="N372" i="6"/>
  <c r="N338" i="6"/>
  <c r="N444" i="6"/>
  <c r="N284" i="6"/>
  <c r="N440" i="6"/>
  <c r="N313" i="6"/>
  <c r="N311" i="6"/>
  <c r="N304" i="6"/>
  <c r="N271" i="6"/>
  <c r="N448" i="6"/>
  <c r="N374" i="6"/>
  <c r="N170" i="6"/>
  <c r="N124" i="6"/>
  <c r="N364" i="6"/>
  <c r="N305" i="6"/>
  <c r="N166" i="6"/>
  <c r="N164" i="6"/>
  <c r="N266" i="6"/>
  <c r="N315" i="6"/>
  <c r="N447" i="6"/>
  <c r="N294" i="6"/>
  <c r="N252" i="6"/>
  <c r="N345" i="6"/>
  <c r="N56" i="6"/>
  <c r="N190" i="6"/>
  <c r="N45" i="6"/>
  <c r="N385" i="6"/>
  <c r="N151" i="6"/>
  <c r="N328" i="6"/>
  <c r="N219" i="6"/>
  <c r="N250" i="6"/>
  <c r="N194" i="6"/>
  <c r="N179" i="6"/>
  <c r="N155" i="6"/>
  <c r="N361" i="6"/>
  <c r="N144" i="6"/>
  <c r="N410" i="6"/>
  <c r="N109" i="6"/>
  <c r="N340" i="6"/>
  <c r="N57" i="6"/>
  <c r="N48" i="6"/>
  <c r="N131" i="6"/>
  <c r="N157" i="6"/>
  <c r="N7" i="6"/>
  <c r="N332" i="6"/>
  <c r="N362" i="6"/>
  <c r="N306" i="6"/>
  <c r="N14" i="6"/>
  <c r="N320" i="6"/>
  <c r="N177" i="6"/>
  <c r="N322" i="6"/>
  <c r="N161" i="6"/>
  <c r="N342" i="6"/>
  <c r="N365" i="6"/>
  <c r="N299" i="6"/>
  <c r="N240" i="6"/>
  <c r="N417" i="6"/>
  <c r="N239" i="6"/>
  <c r="N16" i="6"/>
  <c r="N182" i="6"/>
  <c r="N347" i="6"/>
  <c r="N353" i="6"/>
  <c r="N51" i="6"/>
  <c r="N242" i="6"/>
  <c r="N183" i="6"/>
  <c r="N181" i="6"/>
  <c r="N441" i="6"/>
  <c r="N414" i="6"/>
  <c r="N436" i="6"/>
  <c r="N443" i="6"/>
  <c r="N378" i="6"/>
  <c r="N308" i="6"/>
  <c r="N221" i="6"/>
  <c r="N126" i="6"/>
  <c r="N78" i="6"/>
  <c r="N213" i="6"/>
  <c r="N84" i="6"/>
  <c r="N327" i="6"/>
  <c r="N174" i="6"/>
  <c r="N317" i="6"/>
  <c r="N245" i="6"/>
  <c r="N360" i="6"/>
  <c r="N79" i="6"/>
  <c r="N432" i="6"/>
  <c r="N119" i="6"/>
  <c r="N303" i="6"/>
  <c r="N426" i="6"/>
  <c r="N330" i="6"/>
  <c r="N310" i="6"/>
  <c r="N403" i="6"/>
  <c r="N449" i="6"/>
  <c r="N176" i="6"/>
  <c r="N187" i="6"/>
  <c r="N138" i="6"/>
  <c r="N283" i="6"/>
  <c r="N145" i="6"/>
  <c r="N152" i="6"/>
  <c r="N290" i="6"/>
  <c r="N224" i="6"/>
  <c r="N393" i="6"/>
  <c r="N92" i="6"/>
  <c r="N411" i="6"/>
  <c r="N197" i="6"/>
  <c r="N335" i="6"/>
  <c r="N209" i="6"/>
  <c r="N133" i="6"/>
  <c r="N297" i="6"/>
  <c r="N312" i="6"/>
  <c r="N196" i="6"/>
  <c r="N27" i="6"/>
  <c r="N270" i="6"/>
  <c r="N71" i="6"/>
  <c r="N105" i="6"/>
  <c r="N201" i="6"/>
  <c r="N428" i="6"/>
  <c r="N171" i="6"/>
  <c r="N44" i="6"/>
  <c r="N54" i="6"/>
  <c r="N230" i="6"/>
  <c r="N228" i="6"/>
  <c r="N446" i="6"/>
  <c r="N302" i="6"/>
  <c r="N206" i="6"/>
  <c r="N167" i="6"/>
  <c r="N243" i="6"/>
  <c r="N333" i="6"/>
  <c r="N395" i="6"/>
  <c r="N8" i="6"/>
  <c r="N17" i="6"/>
  <c r="N19" i="6"/>
  <c r="N113" i="6"/>
  <c r="N87" i="6"/>
  <c r="N346" i="6"/>
  <c r="N220" i="6"/>
  <c r="N189" i="6"/>
  <c r="N254" i="6"/>
  <c r="N143" i="6"/>
  <c r="N127" i="6"/>
  <c r="N384" i="6"/>
  <c r="N59" i="6"/>
  <c r="N237" i="6"/>
  <c r="N83" i="6"/>
  <c r="N229" i="6"/>
  <c r="N150" i="6"/>
  <c r="N439" i="6"/>
  <c r="N115" i="6"/>
  <c r="N246" i="6"/>
  <c r="N37" i="6"/>
  <c r="N282" i="6"/>
  <c r="N96" i="6"/>
  <c r="N168" i="6"/>
  <c r="N43" i="6"/>
  <c r="N13" i="6"/>
  <c r="N382" i="6"/>
  <c r="N52" i="6"/>
  <c r="N108" i="6"/>
  <c r="N227" i="6"/>
  <c r="N286" i="6"/>
  <c r="N29" i="6"/>
  <c r="N292" i="6"/>
  <c r="N69" i="6"/>
  <c r="N373" i="6"/>
  <c r="N435" i="6"/>
  <c r="N9" i="6"/>
  <c r="N184" i="6"/>
  <c r="N389" i="6"/>
  <c r="N117" i="6"/>
  <c r="N203" i="6"/>
  <c r="N162" i="6"/>
  <c r="N120" i="6"/>
  <c r="N325" i="6"/>
  <c r="N159" i="6"/>
  <c r="N331" i="6"/>
  <c r="N68" i="6"/>
  <c r="N42" i="6"/>
  <c r="N163" i="6"/>
  <c r="N273" i="6"/>
  <c r="N350" i="6"/>
  <c r="N193" i="6"/>
  <c r="N89" i="6"/>
  <c r="N401" i="6"/>
  <c r="N33" i="6"/>
  <c r="N433" i="6"/>
  <c r="N421" i="6"/>
  <c r="N180" i="6"/>
  <c r="N153" i="6"/>
  <c r="N76" i="6"/>
  <c r="N276" i="6"/>
  <c r="N404" i="6"/>
  <c r="N95" i="6"/>
  <c r="N75" i="6"/>
  <c r="N419" i="6"/>
  <c r="N191" i="6"/>
  <c r="N178" i="6"/>
  <c r="N316" i="6"/>
  <c r="N218" i="6"/>
  <c r="N214" i="6"/>
  <c r="N233" i="6"/>
  <c r="N38" i="6"/>
  <c r="N73" i="6"/>
  <c r="N212" i="6"/>
  <c r="N351" i="6"/>
  <c r="N336" i="6"/>
  <c r="N319" i="6"/>
  <c r="N368" i="6"/>
  <c r="N12" i="6"/>
  <c r="N100" i="6"/>
  <c r="N20" i="6"/>
  <c r="N366" i="6"/>
  <c r="N88" i="6"/>
  <c r="N111" i="6"/>
  <c r="N149" i="6"/>
  <c r="N74" i="6"/>
  <c r="N236" i="6"/>
  <c r="N281" i="6"/>
  <c r="N223" i="6"/>
  <c r="N70" i="6"/>
  <c r="N392" i="6"/>
  <c r="N94" i="6"/>
  <c r="N40" i="6"/>
  <c r="N370" i="6"/>
  <c r="N323" i="6"/>
  <c r="N217" i="6"/>
  <c r="N147" i="6"/>
  <c r="N402" i="6"/>
  <c r="N64" i="6"/>
  <c r="N355" i="6"/>
  <c r="N10" i="6"/>
  <c r="N247" i="6"/>
  <c r="N169" i="6"/>
  <c r="N58" i="6"/>
  <c r="N296" i="6"/>
  <c r="N160" i="6"/>
  <c r="N80" i="6"/>
  <c r="N369" i="6"/>
  <c r="N116" i="6"/>
  <c r="N253" i="6"/>
  <c r="N406" i="6"/>
  <c r="N85" i="6"/>
  <c r="N34" i="6"/>
  <c r="N165" i="6"/>
  <c r="N367" i="6"/>
  <c r="N420" i="6"/>
  <c r="N62" i="6"/>
  <c r="N429" i="6"/>
  <c r="N216" i="6"/>
  <c r="N82" i="6"/>
  <c r="N107" i="6"/>
  <c r="N324" i="6"/>
  <c r="N354" i="6"/>
  <c r="N437" i="6"/>
  <c r="N232" i="6"/>
  <c r="N418" i="6"/>
  <c r="N314" i="6"/>
  <c r="N93" i="6"/>
  <c r="N267" i="6"/>
  <c r="N343" i="6"/>
  <c r="N438" i="6"/>
  <c r="N272" i="6"/>
  <c r="N3" i="6"/>
  <c r="N399" i="6"/>
  <c r="N205" i="6"/>
  <c r="N129" i="6"/>
  <c r="N39" i="6"/>
  <c r="N445" i="6"/>
  <c r="N141" i="6"/>
  <c r="N91" i="6"/>
  <c r="N422" i="6"/>
  <c r="N329" i="6"/>
  <c r="N408" i="6"/>
  <c r="N442" i="6"/>
  <c r="N104" i="6"/>
  <c r="N22" i="6"/>
  <c r="N383" i="6"/>
  <c r="N275" i="6"/>
  <c r="N277" i="6"/>
  <c r="N77" i="6"/>
  <c r="N394" i="6"/>
  <c r="N21" i="6"/>
  <c r="N434" i="6"/>
  <c r="N409" i="6"/>
  <c r="N307" i="6"/>
  <c r="N172" i="6"/>
  <c r="N287" i="6"/>
  <c r="N50" i="6"/>
  <c r="N357" i="6"/>
  <c r="N47" i="6"/>
  <c r="N41" i="6"/>
  <c r="N255" i="6"/>
  <c r="N376" i="6"/>
  <c r="N18" i="6"/>
  <c r="N192" i="6"/>
  <c r="N112" i="6"/>
  <c r="N65" i="6"/>
  <c r="N173" i="6"/>
  <c r="N371" i="6"/>
  <c r="N363" i="6"/>
  <c r="AA371" i="6" l="1"/>
  <c r="BA371" i="6" s="1"/>
  <c r="AA12" i="6"/>
  <c r="BA12" i="6" s="1"/>
  <c r="AA319" i="6"/>
  <c r="BA319" i="6" s="1"/>
  <c r="AA160" i="6"/>
  <c r="BA160" i="6" s="1"/>
  <c r="AA239" i="6"/>
  <c r="BA239" i="6" s="1"/>
  <c r="AA192" i="6"/>
  <c r="BA192" i="6" s="1"/>
  <c r="AA240" i="6"/>
  <c r="BA240" i="6" s="1"/>
  <c r="AA399" i="6"/>
  <c r="BA399" i="6" s="1"/>
  <c r="AA43" i="6"/>
  <c r="BA43" i="6" s="1"/>
  <c r="AA241" i="6"/>
  <c r="BA241" i="6" s="1"/>
  <c r="AA96" i="6"/>
  <c r="BA96" i="6" s="1"/>
  <c r="AA59" i="6"/>
  <c r="BA59" i="6" s="1"/>
  <c r="AA254" i="6"/>
  <c r="BA254" i="6" s="1"/>
  <c r="AA87" i="6"/>
  <c r="BA87" i="6" s="1"/>
  <c r="AA225" i="6"/>
  <c r="BA225" i="6" s="1"/>
  <c r="AA8" i="6"/>
  <c r="BA8" i="6" s="1"/>
  <c r="AA302" i="6"/>
  <c r="BA302" i="6" s="1"/>
  <c r="AA428" i="6"/>
  <c r="BA428" i="6" s="1"/>
  <c r="AA270" i="6"/>
  <c r="BA270" i="6" s="1"/>
  <c r="AA196" i="6"/>
  <c r="BA196" i="6" s="1"/>
  <c r="AA358" i="6"/>
  <c r="BA358" i="6" s="1"/>
  <c r="AA133" i="6"/>
  <c r="BA133" i="6" s="1"/>
  <c r="AA416" i="6"/>
  <c r="BA416" i="6" s="1"/>
  <c r="AA92" i="6"/>
  <c r="BA92" i="6" s="1"/>
  <c r="AA200" i="6"/>
  <c r="BA200" i="6" s="1"/>
  <c r="AA156" i="6"/>
  <c r="BA156" i="6" s="1"/>
  <c r="AA348" i="6"/>
  <c r="BA348" i="6" s="1"/>
  <c r="AA180" i="6"/>
  <c r="BA180" i="6" s="1"/>
  <c r="AA46" i="6"/>
  <c r="BA46" i="6" s="1"/>
  <c r="AA168" i="6"/>
  <c r="BA168" i="6" s="1"/>
  <c r="AA127" i="6"/>
  <c r="BA127" i="6" s="1"/>
  <c r="AA412" i="6"/>
  <c r="BA412" i="6" s="1"/>
  <c r="AA30" i="6"/>
  <c r="BA30" i="6" s="1"/>
  <c r="AA224" i="6"/>
  <c r="BA224" i="6" s="1"/>
  <c r="AA264" i="6"/>
  <c r="BA264" i="6" s="1"/>
  <c r="AA420" i="6"/>
  <c r="BA420" i="6" s="1"/>
  <c r="AA350" i="6"/>
  <c r="BA350" i="6" s="1"/>
  <c r="AA253" i="6"/>
  <c r="BA253" i="6" s="1"/>
  <c r="AA68" i="6"/>
  <c r="BA68" i="6" s="1"/>
  <c r="AA369" i="6"/>
  <c r="BA369" i="6" s="1"/>
  <c r="AA183" i="6"/>
  <c r="BA183" i="6" s="1"/>
  <c r="AA325" i="6"/>
  <c r="BA325" i="6" s="1"/>
  <c r="AA51" i="6"/>
  <c r="BA51" i="6" s="1"/>
  <c r="AA353" i="6"/>
  <c r="BA353" i="6" s="1"/>
  <c r="AA396" i="6"/>
  <c r="BA396" i="6" s="1"/>
  <c r="AA112" i="6"/>
  <c r="BA112" i="6" s="1"/>
  <c r="AA182" i="6"/>
  <c r="BA182" i="6" s="1"/>
  <c r="AA352" i="6"/>
  <c r="BA352" i="6" s="1"/>
  <c r="AA154" i="6"/>
  <c r="BA154" i="6" s="1"/>
  <c r="AA9" i="6"/>
  <c r="BA9" i="6" s="1"/>
  <c r="AA299" i="6"/>
  <c r="BA299" i="6" s="1"/>
  <c r="AA351" i="6"/>
  <c r="BA351" i="6" s="1"/>
  <c r="AA405" i="6"/>
  <c r="BA405" i="6" s="1"/>
  <c r="AA322" i="6"/>
  <c r="BA322" i="6" s="1"/>
  <c r="AA58" i="6"/>
  <c r="BA58" i="6" s="1"/>
  <c r="AA227" i="6"/>
  <c r="BA227" i="6" s="1"/>
  <c r="AA226" i="6"/>
  <c r="BA226" i="6" s="1"/>
  <c r="AA108" i="6"/>
  <c r="BA108" i="6" s="1"/>
  <c r="AA376" i="6"/>
  <c r="BA376" i="6" s="1"/>
  <c r="AA52" i="6"/>
  <c r="BA52" i="6" s="1"/>
  <c r="AA14" i="6"/>
  <c r="BA14" i="6" s="1"/>
  <c r="AA259" i="6"/>
  <c r="BA259" i="6" s="1"/>
  <c r="AA306" i="6"/>
  <c r="BA306" i="6" s="1"/>
  <c r="AA169" i="6"/>
  <c r="BA169" i="6" s="1"/>
  <c r="AA362" i="6"/>
  <c r="BA362" i="6" s="1"/>
  <c r="AA28" i="6"/>
  <c r="BA28" i="6" s="1"/>
  <c r="AA202" i="6"/>
  <c r="BA202" i="6" s="1"/>
  <c r="AA248" i="6"/>
  <c r="BA248" i="6" s="1"/>
  <c r="AA282" i="6"/>
  <c r="BA282" i="6" s="1"/>
  <c r="AA295" i="6"/>
  <c r="BA295" i="6" s="1"/>
  <c r="AA37" i="6"/>
  <c r="BA37" i="6" s="1"/>
  <c r="AA265" i="6"/>
  <c r="BA265" i="6" s="1"/>
  <c r="AA246" i="6"/>
  <c r="BA246" i="6" s="1"/>
  <c r="AA122" i="6"/>
  <c r="BA122" i="6" s="1"/>
  <c r="AA340" i="6"/>
  <c r="BA340" i="6" s="1"/>
  <c r="AA262" i="6"/>
  <c r="BA262" i="6" s="1"/>
  <c r="AA439" i="6"/>
  <c r="BA439" i="6" s="1"/>
  <c r="AA381" i="6"/>
  <c r="BA381" i="6" s="1"/>
  <c r="AA47" i="6"/>
  <c r="BA47" i="6" s="1"/>
  <c r="AA343" i="6"/>
  <c r="BA343" i="6" s="1"/>
  <c r="AA83" i="6"/>
  <c r="BA83" i="6" s="1"/>
  <c r="AA361" i="6"/>
  <c r="BA361" i="6" s="1"/>
  <c r="AA237" i="6"/>
  <c r="BA237" i="6" s="1"/>
  <c r="AA384" i="6"/>
  <c r="BA384" i="6" s="1"/>
  <c r="AA326" i="6"/>
  <c r="BA326" i="6" s="1"/>
  <c r="AA35" i="6"/>
  <c r="BA35" i="6" s="1"/>
  <c r="AA101" i="6"/>
  <c r="BA101" i="6" s="1"/>
  <c r="AA50" i="6"/>
  <c r="BA50" i="6" s="1"/>
  <c r="AA151" i="6"/>
  <c r="BA151" i="6" s="1"/>
  <c r="AA15" i="6"/>
  <c r="BA15" i="6" s="1"/>
  <c r="AA93" i="6"/>
  <c r="BA93" i="6" s="1"/>
  <c r="AA220" i="6"/>
  <c r="BA220" i="6" s="1"/>
  <c r="AA385" i="6"/>
  <c r="BA385" i="6" s="1"/>
  <c r="AA427" i="6"/>
  <c r="BA427" i="6" s="1"/>
  <c r="AA316" i="6"/>
  <c r="BA316" i="6" s="1"/>
  <c r="AA19" i="6"/>
  <c r="BA19" i="6" s="1"/>
  <c r="AA345" i="6"/>
  <c r="BA345" i="6" s="1"/>
  <c r="AA263" i="6"/>
  <c r="BA263" i="6" s="1"/>
  <c r="AA431" i="6"/>
  <c r="BA431" i="6" s="1"/>
  <c r="AA300" i="6"/>
  <c r="BA300" i="6" s="1"/>
  <c r="AA167" i="6"/>
  <c r="BA167" i="6" s="1"/>
  <c r="AA60" i="6"/>
  <c r="BA60" i="6" s="1"/>
  <c r="AA206" i="6"/>
  <c r="BA206" i="6" s="1"/>
  <c r="AA106" i="6"/>
  <c r="BA106" i="6" s="1"/>
  <c r="AA409" i="6"/>
  <c r="BA409" i="6" s="1"/>
  <c r="AA118" i="6"/>
  <c r="BA118" i="6" s="1"/>
  <c r="AA437" i="6"/>
  <c r="BA437" i="6" s="1"/>
  <c r="AA446" i="6"/>
  <c r="BA446" i="6" s="1"/>
  <c r="AA55" i="6"/>
  <c r="BA55" i="6" s="1"/>
  <c r="AA124" i="6"/>
  <c r="BA124" i="6" s="1"/>
  <c r="AA128" i="6"/>
  <c r="BA128" i="6" s="1"/>
  <c r="AA230" i="6"/>
  <c r="BA230" i="6" s="1"/>
  <c r="AA158" i="6"/>
  <c r="BA158" i="6" s="1"/>
  <c r="AA54" i="6"/>
  <c r="BA54" i="6" s="1"/>
  <c r="AA186" i="6"/>
  <c r="BA186" i="6" s="1"/>
  <c r="AA44" i="6"/>
  <c r="BA44" i="6" s="1"/>
  <c r="AA171" i="6"/>
  <c r="BA171" i="6" s="1"/>
  <c r="AA400" i="6"/>
  <c r="BA400" i="6" s="1"/>
  <c r="AA25" i="6"/>
  <c r="BA25" i="6" s="1"/>
  <c r="AA324" i="6"/>
  <c r="BA324" i="6" s="1"/>
  <c r="AA105" i="6"/>
  <c r="BA105" i="6" s="1"/>
  <c r="AA313" i="6"/>
  <c r="BA313" i="6" s="1"/>
  <c r="AA71" i="6"/>
  <c r="BA71" i="6" s="1"/>
  <c r="AA269" i="6"/>
  <c r="BA269" i="6" s="1"/>
  <c r="AA148" i="6"/>
  <c r="BA148" i="6" s="1"/>
  <c r="AA372" i="6"/>
  <c r="BA372" i="6" s="1"/>
  <c r="AA297" i="6"/>
  <c r="BA297" i="6" s="1"/>
  <c r="AA375" i="6"/>
  <c r="BA375" i="6" s="1"/>
  <c r="AA249" i="6"/>
  <c r="BA249" i="6" s="1"/>
  <c r="AA335" i="6"/>
  <c r="BA335" i="6" s="1"/>
  <c r="AA274" i="6"/>
  <c r="BA274" i="6" s="1"/>
  <c r="AA423" i="6"/>
  <c r="BA423" i="6" s="1"/>
  <c r="AA398" i="6"/>
  <c r="BA398" i="6" s="1"/>
  <c r="AA277" i="6"/>
  <c r="BA277" i="6" s="1"/>
  <c r="AA411" i="6"/>
  <c r="BA411" i="6" s="1"/>
  <c r="AA6" i="6"/>
  <c r="BA6" i="6" s="1"/>
  <c r="AA275" i="6"/>
  <c r="BA275" i="6" s="1"/>
  <c r="AA429" i="6"/>
  <c r="BA429" i="6" s="1"/>
  <c r="AA152" i="6"/>
  <c r="BA152" i="6" s="1"/>
  <c r="AA145" i="6"/>
  <c r="BA145" i="6" s="1"/>
  <c r="AA235" i="6"/>
  <c r="BA235" i="6" s="1"/>
  <c r="AA283" i="6"/>
  <c r="BA283" i="6" s="1"/>
  <c r="AA210" i="6"/>
  <c r="BA210" i="6" s="1"/>
  <c r="AA102" i="6"/>
  <c r="BA102" i="6" s="1"/>
  <c r="AA187" i="6"/>
  <c r="BA187" i="6" s="1"/>
  <c r="AA449" i="6"/>
  <c r="BA449" i="6" s="1"/>
  <c r="AA211" i="6"/>
  <c r="BA211" i="6" s="1"/>
  <c r="AA22" i="6"/>
  <c r="BA22" i="6" s="1"/>
  <c r="AA236" i="6"/>
  <c r="BA236" i="6" s="1"/>
  <c r="AA330" i="6"/>
  <c r="BA330" i="6" s="1"/>
  <c r="AA380" i="6"/>
  <c r="BA380" i="6" s="1"/>
  <c r="AA132" i="6"/>
  <c r="BA132" i="6" s="1"/>
  <c r="AA367" i="6"/>
  <c r="BA367" i="6" s="1"/>
  <c r="AA74" i="6"/>
  <c r="BA74" i="6" s="1"/>
  <c r="AA442" i="6"/>
  <c r="BA442" i="6" s="1"/>
  <c r="AA413" i="6"/>
  <c r="BA413" i="6" s="1"/>
  <c r="AA245" i="6"/>
  <c r="BA245" i="6" s="1"/>
  <c r="AA72" i="6"/>
  <c r="BA72" i="6" s="1"/>
  <c r="AA49" i="6"/>
  <c r="BA49" i="6" s="1"/>
  <c r="AA149" i="6"/>
  <c r="BA149" i="6" s="1"/>
  <c r="AA317" i="6"/>
  <c r="BA317" i="6" s="1"/>
  <c r="AA278" i="6"/>
  <c r="BA278" i="6" s="1"/>
  <c r="AA146" i="6"/>
  <c r="BA146" i="6" s="1"/>
  <c r="AA327" i="6"/>
  <c r="BA327" i="6" s="1"/>
  <c r="AA450" i="6"/>
  <c r="BA450" i="6" s="1"/>
  <c r="AA387" i="6"/>
  <c r="BA387" i="6" s="1"/>
  <c r="AA213" i="6"/>
  <c r="BA213" i="6" s="1"/>
  <c r="AA134" i="6"/>
  <c r="BA134" i="6" s="1"/>
  <c r="AA140" i="6"/>
  <c r="BA140" i="6" s="1"/>
  <c r="AA199" i="6"/>
  <c r="BA199" i="6" s="1"/>
  <c r="AA388" i="6"/>
  <c r="BA388" i="6" s="1"/>
  <c r="AA85" i="6"/>
  <c r="BA85" i="6" s="1"/>
  <c r="AA308" i="6"/>
  <c r="BA308" i="6" s="1"/>
  <c r="AA234" i="6"/>
  <c r="BA234" i="6" s="1"/>
  <c r="AA318" i="6"/>
  <c r="BA318" i="6" s="1"/>
  <c r="AA390" i="6"/>
  <c r="BA390" i="6" s="1"/>
  <c r="AA422" i="6"/>
  <c r="BA422" i="6" s="1"/>
  <c r="AA23" i="6"/>
  <c r="BA23" i="6" s="1"/>
  <c r="AA406" i="6"/>
  <c r="BA406" i="6" s="1"/>
  <c r="AA16" i="6"/>
  <c r="BA16" i="6" s="1"/>
  <c r="AA342" i="6"/>
  <c r="BA342" i="6" s="1"/>
  <c r="AA150" i="6"/>
  <c r="BA150" i="6" s="1"/>
  <c r="AA238" i="6"/>
  <c r="BA238" i="6" s="1"/>
  <c r="AA86" i="6"/>
  <c r="BA86" i="6" s="1"/>
  <c r="AA424" i="6"/>
  <c r="BA424" i="6" s="1"/>
  <c r="AA257" i="6"/>
  <c r="BA257" i="6" s="1"/>
  <c r="AA27" i="6"/>
  <c r="BA27" i="6" s="1"/>
  <c r="AA209" i="6"/>
  <c r="BA209" i="6" s="1"/>
  <c r="AA176" i="6"/>
  <c r="BA176" i="6" s="1"/>
  <c r="AA104" i="6"/>
  <c r="BA104" i="6" s="1"/>
  <c r="AA188" i="6"/>
  <c r="BA188" i="6" s="1"/>
  <c r="AA111" i="6"/>
  <c r="BA111" i="6" s="1"/>
  <c r="AA408" i="6"/>
  <c r="BA408" i="6" s="1"/>
  <c r="AA136" i="6"/>
  <c r="BA136" i="6" s="1"/>
  <c r="AA193" i="6"/>
  <c r="BA193" i="6" s="1"/>
  <c r="AA91" i="6"/>
  <c r="BA91" i="6" s="1"/>
  <c r="AA100" i="6"/>
  <c r="BA100" i="6" s="1"/>
  <c r="AA116" i="6"/>
  <c r="BA116" i="6" s="1"/>
  <c r="AA331" i="6"/>
  <c r="BA331" i="6" s="1"/>
  <c r="AA261" i="6"/>
  <c r="BA261" i="6" s="1"/>
  <c r="AA39" i="6"/>
  <c r="BA39" i="6" s="1"/>
  <c r="AA3" i="6"/>
  <c r="BA3" i="6" s="1"/>
  <c r="AA273" i="6"/>
  <c r="BA273" i="6" s="1"/>
  <c r="AA289" i="6"/>
  <c r="BA289" i="6" s="1"/>
  <c r="AA391" i="6"/>
  <c r="BA391" i="6" s="1"/>
  <c r="AA110" i="6"/>
  <c r="BA110" i="6" s="1"/>
  <c r="AA120" i="6"/>
  <c r="BA120" i="6" s="1"/>
  <c r="AA184" i="6"/>
  <c r="BA184" i="6" s="1"/>
  <c r="AA373" i="6"/>
  <c r="BA373" i="6" s="1"/>
  <c r="AA292" i="6"/>
  <c r="BA292" i="6" s="1"/>
  <c r="AA29" i="6"/>
  <c r="BA29" i="6" s="1"/>
  <c r="AA204" i="6"/>
  <c r="BA204" i="6" s="1"/>
  <c r="AA286" i="6"/>
  <c r="BA286" i="6" s="1"/>
  <c r="AA332" i="6"/>
  <c r="BA332" i="6" s="1"/>
  <c r="AA255" i="6"/>
  <c r="BA255" i="6" s="1"/>
  <c r="AA157" i="6"/>
  <c r="BA157" i="6" s="1"/>
  <c r="AA48" i="6"/>
  <c r="BA48" i="6" s="1"/>
  <c r="AA109" i="6"/>
  <c r="BA109" i="6" s="1"/>
  <c r="AA144" i="6"/>
  <c r="BA144" i="6" s="1"/>
  <c r="AA355" i="6"/>
  <c r="BA355" i="6" s="1"/>
  <c r="AA357" i="6"/>
  <c r="BA357" i="6" s="1"/>
  <c r="AA64" i="6"/>
  <c r="BA64" i="6" s="1"/>
  <c r="AA45" i="6"/>
  <c r="BA45" i="6" s="1"/>
  <c r="AA287" i="6"/>
  <c r="BA287" i="6" s="1"/>
  <c r="AA172" i="6"/>
  <c r="BA172" i="6" s="1"/>
  <c r="AA315" i="6"/>
  <c r="BA315" i="6" s="1"/>
  <c r="AA164" i="6"/>
  <c r="BA164" i="6" s="1"/>
  <c r="AA305" i="6"/>
  <c r="BA305" i="6" s="1"/>
  <c r="AA364" i="6"/>
  <c r="BA364" i="6" s="1"/>
  <c r="AA323" i="6"/>
  <c r="BA323" i="6" s="1"/>
  <c r="AA374" i="6"/>
  <c r="BA374" i="6" s="1"/>
  <c r="AA448" i="6"/>
  <c r="BA448" i="6" s="1"/>
  <c r="AA271" i="6"/>
  <c r="BA271" i="6" s="1"/>
  <c r="AA75" i="6"/>
  <c r="BA75" i="6" s="1"/>
  <c r="AA311" i="6"/>
  <c r="BA311" i="6" s="1"/>
  <c r="AA440" i="6"/>
  <c r="BA440" i="6" s="1"/>
  <c r="AA394" i="6"/>
  <c r="BA394" i="6" s="1"/>
  <c r="AA444" i="6"/>
  <c r="BA444" i="6" s="1"/>
  <c r="AA404" i="6"/>
  <c r="BA404" i="6" s="1"/>
  <c r="AA77" i="6"/>
  <c r="BA77" i="6" s="1"/>
  <c r="AA222" i="6"/>
  <c r="BA222" i="6" s="1"/>
  <c r="AA339" i="6"/>
  <c r="BA339" i="6" s="1"/>
  <c r="AA276" i="6"/>
  <c r="BA276" i="6" s="1"/>
  <c r="AA32" i="6"/>
  <c r="BA32" i="6" s="1"/>
  <c r="AA341" i="6"/>
  <c r="BA341" i="6" s="1"/>
  <c r="AA223" i="6"/>
  <c r="BA223" i="6" s="1"/>
  <c r="AA383" i="6"/>
  <c r="BA383" i="6" s="1"/>
  <c r="AA125" i="6"/>
  <c r="BA125" i="6" s="1"/>
  <c r="AA62" i="6"/>
  <c r="BA62" i="6" s="1"/>
  <c r="AA4" i="6"/>
  <c r="BA4" i="6" s="1"/>
  <c r="AA256" i="6"/>
  <c r="BA256" i="6" s="1"/>
  <c r="AA303" i="6"/>
  <c r="BA303" i="6" s="1"/>
  <c r="AA208" i="6"/>
  <c r="BA208" i="6" s="1"/>
  <c r="AA432" i="6"/>
  <c r="BA432" i="6" s="1"/>
  <c r="AA79" i="6"/>
  <c r="BA79" i="6" s="1"/>
  <c r="AA78" i="6"/>
  <c r="BA78" i="6" s="1"/>
  <c r="AA126" i="6"/>
  <c r="BA126" i="6" s="1"/>
  <c r="AA61" i="6"/>
  <c r="BA61" i="6" s="1"/>
  <c r="AA378" i="6"/>
  <c r="BA378" i="6" s="1"/>
  <c r="AA386" i="6"/>
  <c r="BA386" i="6" s="1"/>
  <c r="AA436" i="6"/>
  <c r="BA436" i="6" s="1"/>
  <c r="AA20" i="6"/>
  <c r="BA20" i="6" s="1"/>
  <c r="AA363" i="6"/>
  <c r="BA363" i="6" s="1"/>
  <c r="AA11" i="6"/>
  <c r="BA11" i="6" s="1"/>
  <c r="AA430" i="6"/>
  <c r="BA430" i="6" s="1"/>
  <c r="AA26" i="6"/>
  <c r="BA26" i="6" s="1"/>
  <c r="AA163" i="6"/>
  <c r="BA163" i="6" s="1"/>
  <c r="AA42" i="6"/>
  <c r="BA42" i="6" s="1"/>
  <c r="AA173" i="6"/>
  <c r="BA173" i="6" s="1"/>
  <c r="AA279" i="6"/>
  <c r="BA279" i="6" s="1"/>
  <c r="AA445" i="6"/>
  <c r="BA445" i="6" s="1"/>
  <c r="AA441" i="6"/>
  <c r="BA441" i="6" s="1"/>
  <c r="AA181" i="6"/>
  <c r="BA181" i="6" s="1"/>
  <c r="AA368" i="6"/>
  <c r="BA368" i="6" s="1"/>
  <c r="AA159" i="6"/>
  <c r="BA159" i="6" s="1"/>
  <c r="AA65" i="6"/>
  <c r="BA65" i="6" s="1"/>
  <c r="AA242" i="6"/>
  <c r="BA242" i="6" s="1"/>
  <c r="AA451" i="6"/>
  <c r="BA451" i="6" s="1"/>
  <c r="AA90" i="6"/>
  <c r="BA90" i="6" s="1"/>
  <c r="AA80" i="6"/>
  <c r="BA80" i="6" s="1"/>
  <c r="AA162" i="6"/>
  <c r="BA162" i="6" s="1"/>
  <c r="AA203" i="6"/>
  <c r="BA203" i="6" s="1"/>
  <c r="AA347" i="6"/>
  <c r="BA347" i="6" s="1"/>
  <c r="AA123" i="6"/>
  <c r="BA123" i="6" s="1"/>
  <c r="AA117" i="6"/>
  <c r="BA117" i="6" s="1"/>
  <c r="AA195" i="6"/>
  <c r="BA195" i="6" s="1"/>
  <c r="AA129" i="6"/>
  <c r="BA129" i="6" s="1"/>
  <c r="AA389" i="6"/>
  <c r="BA389" i="6" s="1"/>
  <c r="AA336" i="6"/>
  <c r="BA336" i="6" s="1"/>
  <c r="AA417" i="6"/>
  <c r="BA417" i="6" s="1"/>
  <c r="AA67" i="6"/>
  <c r="BA67" i="6" s="1"/>
  <c r="AA435" i="6"/>
  <c r="BA435" i="6" s="1"/>
  <c r="AA139" i="6"/>
  <c r="BA139" i="6" s="1"/>
  <c r="AA205" i="6"/>
  <c r="BA205" i="6" s="1"/>
  <c r="AA415" i="6"/>
  <c r="BA415" i="6" s="1"/>
  <c r="AA296" i="6"/>
  <c r="BA296" i="6" s="1"/>
  <c r="AA69" i="6"/>
  <c r="BA69" i="6" s="1"/>
  <c r="AA365" i="6"/>
  <c r="BA365" i="6" s="1"/>
  <c r="AA175" i="6"/>
  <c r="BA175" i="6" s="1"/>
  <c r="AA18" i="6"/>
  <c r="BA18" i="6" s="1"/>
  <c r="AA161" i="6"/>
  <c r="BA161" i="6" s="1"/>
  <c r="AA103" i="6"/>
  <c r="BA103" i="6" s="1"/>
  <c r="AA177" i="6"/>
  <c r="BA177" i="6" s="1"/>
  <c r="AA212" i="6"/>
  <c r="BA212" i="6" s="1"/>
  <c r="AA320" i="6"/>
  <c r="BA320" i="6" s="1"/>
  <c r="AA137" i="6"/>
  <c r="BA137" i="6" s="1"/>
  <c r="AA382" i="6"/>
  <c r="BA382" i="6" s="1"/>
  <c r="AA63" i="6"/>
  <c r="BA63" i="6" s="1"/>
  <c r="AA13" i="6"/>
  <c r="BA13" i="6" s="1"/>
  <c r="AA73" i="6"/>
  <c r="BA73" i="6" s="1"/>
  <c r="AA7" i="6"/>
  <c r="BA7" i="6" s="1"/>
  <c r="AA272" i="6"/>
  <c r="BA272" i="6" s="1"/>
  <c r="AA247" i="6"/>
  <c r="BA247" i="6" s="1"/>
  <c r="AA131" i="6"/>
  <c r="BA131" i="6" s="1"/>
  <c r="AA38" i="6"/>
  <c r="BA38" i="6" s="1"/>
  <c r="AA41" i="6"/>
  <c r="BA41" i="6" s="1"/>
  <c r="AA57" i="6"/>
  <c r="BA57" i="6" s="1"/>
  <c r="AA438" i="6"/>
  <c r="BA438" i="6" s="1"/>
  <c r="AA115" i="6"/>
  <c r="BA115" i="6" s="1"/>
  <c r="AA10" i="6"/>
  <c r="BA10" i="6" s="1"/>
  <c r="AA233" i="6"/>
  <c r="BA233" i="6" s="1"/>
  <c r="AA410" i="6"/>
  <c r="BA410" i="6" s="1"/>
  <c r="AA291" i="6"/>
  <c r="BA291" i="6" s="1"/>
  <c r="AA229" i="6"/>
  <c r="BA229" i="6" s="1"/>
  <c r="AA66" i="6"/>
  <c r="BA66" i="6" s="1"/>
  <c r="AA135" i="6"/>
  <c r="BA135" i="6" s="1"/>
  <c r="AA155" i="6"/>
  <c r="BA155" i="6" s="1"/>
  <c r="AA214" i="6"/>
  <c r="BA214" i="6" s="1"/>
  <c r="AA179" i="6"/>
  <c r="BA179" i="6" s="1"/>
  <c r="AA97" i="6"/>
  <c r="BA97" i="6" s="1"/>
  <c r="AA194" i="6"/>
  <c r="BA194" i="6" s="1"/>
  <c r="AA349" i="6"/>
  <c r="BA349" i="6" s="1"/>
  <c r="AA267" i="6"/>
  <c r="BA267" i="6" s="1"/>
  <c r="AA250" i="6"/>
  <c r="BA250" i="6" s="1"/>
  <c r="AA143" i="6"/>
  <c r="BA143" i="6" s="1"/>
  <c r="AA219" i="6"/>
  <c r="BA219" i="6" s="1"/>
  <c r="AA218" i="6"/>
  <c r="BA218" i="6" s="1"/>
  <c r="AA328" i="6"/>
  <c r="BA328" i="6" s="1"/>
  <c r="AA189" i="6"/>
  <c r="BA189" i="6" s="1"/>
  <c r="AA402" i="6"/>
  <c r="BA402" i="6" s="1"/>
  <c r="AA346" i="6"/>
  <c r="BA346" i="6" s="1"/>
  <c r="AA190" i="6"/>
  <c r="BA190" i="6" s="1"/>
  <c r="AA113" i="6"/>
  <c r="BA113" i="6" s="1"/>
  <c r="AA56" i="6"/>
  <c r="BA56" i="6" s="1"/>
  <c r="AA314" i="6"/>
  <c r="BA314" i="6" s="1"/>
  <c r="AA258" i="6"/>
  <c r="BA258" i="6" s="1"/>
  <c r="AA418" i="6"/>
  <c r="BA418" i="6" s="1"/>
  <c r="AA17" i="6"/>
  <c r="BA17" i="6" s="1"/>
  <c r="AA252" i="6"/>
  <c r="BA252" i="6" s="1"/>
  <c r="AA147" i="6"/>
  <c r="BA147" i="6" s="1"/>
  <c r="AA294" i="6"/>
  <c r="BA294" i="6" s="1"/>
  <c r="AA293" i="6"/>
  <c r="BA293" i="6" s="1"/>
  <c r="AA178" i="6"/>
  <c r="BA178" i="6" s="1"/>
  <c r="AA395" i="6"/>
  <c r="BA395" i="6" s="1"/>
  <c r="AA447" i="6"/>
  <c r="BA447" i="6" s="1"/>
  <c r="AA280" i="6"/>
  <c r="BA280" i="6" s="1"/>
  <c r="AA307" i="6"/>
  <c r="BA307" i="6" s="1"/>
  <c r="AA333" i="6"/>
  <c r="BA333" i="6" s="1"/>
  <c r="AA232" i="6"/>
  <c r="BA232" i="6" s="1"/>
  <c r="AA243" i="6"/>
  <c r="BA243" i="6" s="1"/>
  <c r="AA266" i="6"/>
  <c r="BA266" i="6" s="1"/>
  <c r="AA217" i="6"/>
  <c r="BA217" i="6" s="1"/>
  <c r="AA191" i="6"/>
  <c r="BA191" i="6" s="1"/>
  <c r="AA166" i="6"/>
  <c r="BA166" i="6" s="1"/>
  <c r="AA228" i="6"/>
  <c r="BA228" i="6" s="1"/>
  <c r="AA419" i="6"/>
  <c r="BA419" i="6" s="1"/>
  <c r="AA170" i="6"/>
  <c r="BA170" i="6" s="1"/>
  <c r="AA434" i="6"/>
  <c r="BA434" i="6" s="1"/>
  <c r="AA354" i="6"/>
  <c r="BA354" i="6" s="1"/>
  <c r="AA130" i="6"/>
  <c r="BA130" i="6" s="1"/>
  <c r="AA370" i="6"/>
  <c r="BA370" i="6" s="1"/>
  <c r="AA304" i="6"/>
  <c r="BA304" i="6" s="1"/>
  <c r="AA99" i="6"/>
  <c r="BA99" i="6" s="1"/>
  <c r="AA21" i="6"/>
  <c r="BA21" i="6" s="1"/>
  <c r="AA201" i="6"/>
  <c r="BA201" i="6" s="1"/>
  <c r="AA40" i="6"/>
  <c r="BA40" i="6" s="1"/>
  <c r="AA95" i="6"/>
  <c r="BA95" i="6" s="1"/>
  <c r="AA284" i="6"/>
  <c r="BA284" i="6" s="1"/>
  <c r="AA31" i="6"/>
  <c r="BA31" i="6" s="1"/>
  <c r="AA244" i="6"/>
  <c r="BA244" i="6" s="1"/>
  <c r="AA107" i="6"/>
  <c r="BA107" i="6" s="1"/>
  <c r="AA338" i="6"/>
  <c r="BA338" i="6" s="1"/>
  <c r="AA94" i="6"/>
  <c r="BA94" i="6" s="1"/>
  <c r="AA312" i="6"/>
  <c r="BA312" i="6" s="1"/>
  <c r="AA185" i="6"/>
  <c r="BA185" i="6" s="1"/>
  <c r="AA82" i="6"/>
  <c r="BA82" i="6" s="1"/>
  <c r="AA392" i="6"/>
  <c r="BA392" i="6" s="1"/>
  <c r="AA197" i="6"/>
  <c r="BA197" i="6" s="1"/>
  <c r="AA356" i="6"/>
  <c r="BA356" i="6" s="1"/>
  <c r="AA268" i="6"/>
  <c r="BA268" i="6" s="1"/>
  <c r="AA216" i="6"/>
  <c r="BA216" i="6" s="1"/>
  <c r="AA70" i="6"/>
  <c r="BA70" i="6" s="1"/>
  <c r="AA393" i="6"/>
  <c r="BA393" i="6" s="1"/>
  <c r="AA337" i="6"/>
  <c r="BA337" i="6" s="1"/>
  <c r="AA377" i="6"/>
  <c r="BA377" i="6" s="1"/>
  <c r="AA76" i="6"/>
  <c r="BA76" i="6" s="1"/>
  <c r="AA407" i="6"/>
  <c r="BA407" i="6" s="1"/>
  <c r="AA334" i="6"/>
  <c r="BA334" i="6" s="1"/>
  <c r="AA290" i="6"/>
  <c r="BA290" i="6" s="1"/>
  <c r="AA207" i="6"/>
  <c r="BA207" i="6" s="1"/>
  <c r="AA321" i="6"/>
  <c r="BA321" i="6" s="1"/>
  <c r="AA121" i="6"/>
  <c r="BA121" i="6" s="1"/>
  <c r="AA153" i="6"/>
  <c r="BA153" i="6" s="1"/>
  <c r="AA138" i="6"/>
  <c r="BA138" i="6" s="1"/>
  <c r="AA36" i="6"/>
  <c r="BA36" i="6" s="1"/>
  <c r="AA281" i="6"/>
  <c r="BA281" i="6" s="1"/>
  <c r="AA285" i="6"/>
  <c r="BA285" i="6" s="1"/>
  <c r="AA379" i="6"/>
  <c r="BA379" i="6" s="1"/>
  <c r="AA403" i="6"/>
  <c r="BA403" i="6" s="1"/>
  <c r="AA298" i="6"/>
  <c r="BA298" i="6" s="1"/>
  <c r="AA310" i="6"/>
  <c r="BA310" i="6" s="1"/>
  <c r="AA98" i="6"/>
  <c r="BA98" i="6" s="1"/>
  <c r="AA288" i="6"/>
  <c r="BA288" i="6" s="1"/>
  <c r="AA425" i="6"/>
  <c r="BA425" i="6" s="1"/>
  <c r="AA426" i="6"/>
  <c r="BA426" i="6" s="1"/>
  <c r="AA81" i="6"/>
  <c r="BA81" i="6" s="1"/>
  <c r="AA397" i="6"/>
  <c r="BA397" i="6" s="1"/>
  <c r="AA119" i="6"/>
  <c r="BA119" i="6" s="1"/>
  <c r="AA309" i="6"/>
  <c r="BA309" i="6" s="1"/>
  <c r="AA215" i="6"/>
  <c r="BA215" i="6" s="1"/>
  <c r="AA421" i="6"/>
  <c r="BA421" i="6" s="1"/>
  <c r="AA260" i="6"/>
  <c r="BA260" i="6" s="1"/>
  <c r="AA344" i="6"/>
  <c r="BA344" i="6" s="1"/>
  <c r="AA360" i="6"/>
  <c r="BA360" i="6" s="1"/>
  <c r="AA114" i="6"/>
  <c r="BA114" i="6" s="1"/>
  <c r="AA165" i="6"/>
  <c r="BA165" i="6" s="1"/>
  <c r="AA359" i="6"/>
  <c r="BA359" i="6" s="1"/>
  <c r="AA251" i="6"/>
  <c r="BA251" i="6" s="1"/>
  <c r="AA433" i="6"/>
  <c r="BA433" i="6" s="1"/>
  <c r="AA198" i="6"/>
  <c r="BA198" i="6" s="1"/>
  <c r="AA174" i="6"/>
  <c r="BA174" i="6" s="1"/>
  <c r="AA33" i="6"/>
  <c r="BA33" i="6" s="1"/>
  <c r="AA53" i="6"/>
  <c r="BA53" i="6" s="1"/>
  <c r="AA84" i="6"/>
  <c r="BA84" i="6" s="1"/>
  <c r="AA5" i="6"/>
  <c r="BA5" i="6" s="1"/>
  <c r="AA34" i="6"/>
  <c r="BA34" i="6" s="1"/>
  <c r="AA301" i="6"/>
  <c r="BA301" i="6" s="1"/>
  <c r="AA88" i="6"/>
  <c r="BA88" i="6" s="1"/>
  <c r="AA142" i="6"/>
  <c r="BA142" i="6" s="1"/>
  <c r="AA401" i="6"/>
  <c r="BA401" i="6" s="1"/>
  <c r="AA329" i="6"/>
  <c r="BA329" i="6" s="1"/>
  <c r="AA221" i="6"/>
  <c r="BA221" i="6" s="1"/>
  <c r="AA231" i="6"/>
  <c r="BA231" i="6" s="1"/>
  <c r="AA366" i="6"/>
  <c r="BA366" i="6" s="1"/>
  <c r="AA89" i="6"/>
  <c r="BA89" i="6" s="1"/>
  <c r="AA443" i="6"/>
  <c r="BA443" i="6" s="1"/>
  <c r="AA24" i="6"/>
  <c r="BA24" i="6" s="1"/>
  <c r="AA414" i="6"/>
  <c r="BA414" i="6" s="1"/>
  <c r="O363" i="6"/>
  <c r="P363" i="6"/>
  <c r="P371" i="6"/>
  <c r="O371" i="6"/>
  <c r="O173" i="6"/>
  <c r="P173" i="6"/>
  <c r="P65" i="6"/>
  <c r="O65" i="6"/>
  <c r="O112" i="6"/>
  <c r="P112" i="6"/>
  <c r="P192" i="6"/>
  <c r="O192" i="6"/>
  <c r="P18" i="6"/>
  <c r="O18" i="6"/>
  <c r="P376" i="6"/>
  <c r="O376" i="6"/>
  <c r="P255" i="6"/>
  <c r="O255" i="6"/>
  <c r="O41" i="6"/>
  <c r="P41" i="6"/>
  <c r="O47" i="6"/>
  <c r="P47" i="6"/>
  <c r="P357" i="6"/>
  <c r="O357" i="6"/>
  <c r="O50" i="6"/>
  <c r="P50" i="6"/>
  <c r="P287" i="6"/>
  <c r="O287" i="6"/>
  <c r="O172" i="6"/>
  <c r="P172" i="6"/>
  <c r="O307" i="6"/>
  <c r="P307" i="6"/>
  <c r="P409" i="6"/>
  <c r="O409" i="6"/>
  <c r="O434" i="6"/>
  <c r="P434" i="6"/>
  <c r="O21" i="6"/>
  <c r="P21" i="6"/>
  <c r="O394" i="6"/>
  <c r="P394" i="6"/>
  <c r="P77" i="6"/>
  <c r="O77" i="6"/>
  <c r="O277" i="6"/>
  <c r="P277" i="6"/>
  <c r="P275" i="6"/>
  <c r="O275" i="6"/>
  <c r="O383" i="6"/>
  <c r="P383" i="6"/>
  <c r="P22" i="6"/>
  <c r="O22" i="6"/>
  <c r="P104" i="6"/>
  <c r="O104" i="6"/>
  <c r="P442" i="6"/>
  <c r="O442" i="6"/>
  <c r="O408" i="6"/>
  <c r="P408" i="6"/>
  <c r="O329" i="6"/>
  <c r="P329" i="6"/>
  <c r="P422" i="6"/>
  <c r="O422" i="6"/>
  <c r="O91" i="6"/>
  <c r="P91" i="6"/>
  <c r="O141" i="6"/>
  <c r="P141" i="6"/>
  <c r="O445" i="6"/>
  <c r="P445" i="6"/>
  <c r="O39" i="6"/>
  <c r="P39" i="6"/>
  <c r="O129" i="6"/>
  <c r="P129" i="6"/>
  <c r="P205" i="6"/>
  <c r="O205" i="6"/>
  <c r="P399" i="6"/>
  <c r="O399" i="6"/>
  <c r="O3" i="6"/>
  <c r="P3" i="6"/>
  <c r="P272" i="6"/>
  <c r="O272" i="6"/>
  <c r="O438" i="6"/>
  <c r="P438" i="6"/>
  <c r="P343" i="6"/>
  <c r="O343" i="6"/>
  <c r="O267" i="6"/>
  <c r="P267" i="6"/>
  <c r="O93" i="6"/>
  <c r="AM92" i="6" s="1"/>
  <c r="P93" i="6"/>
  <c r="AN92" i="6" s="1"/>
  <c r="O314" i="6"/>
  <c r="P314" i="6"/>
  <c r="O418" i="6"/>
  <c r="P418" i="6"/>
  <c r="O232" i="6"/>
  <c r="P232" i="6"/>
  <c r="O437" i="6"/>
  <c r="P437" i="6"/>
  <c r="O354" i="6"/>
  <c r="P354" i="6"/>
  <c r="P324" i="6"/>
  <c r="O324" i="6"/>
  <c r="O107" i="6"/>
  <c r="P107" i="6"/>
  <c r="O82" i="6"/>
  <c r="P82" i="6"/>
  <c r="O216" i="6"/>
  <c r="P216" i="6"/>
  <c r="O429" i="6"/>
  <c r="P429" i="6"/>
  <c r="P62" i="6"/>
  <c r="O62" i="6"/>
  <c r="P420" i="6"/>
  <c r="AN419" i="6" s="1"/>
  <c r="O420" i="6"/>
  <c r="O367" i="6"/>
  <c r="P367" i="6"/>
  <c r="O165" i="6"/>
  <c r="P165" i="6"/>
  <c r="P34" i="6"/>
  <c r="O34" i="6"/>
  <c r="O85" i="6"/>
  <c r="P85" i="6"/>
  <c r="P406" i="6"/>
  <c r="O406" i="6"/>
  <c r="P253" i="6"/>
  <c r="O253" i="6"/>
  <c r="P116" i="6"/>
  <c r="O116" i="6"/>
  <c r="O369" i="6"/>
  <c r="AM368" i="6" s="1"/>
  <c r="P369" i="6"/>
  <c r="P80" i="6"/>
  <c r="O80" i="6"/>
  <c r="O160" i="6"/>
  <c r="P160" i="6"/>
  <c r="O296" i="6"/>
  <c r="P296" i="6"/>
  <c r="P58" i="6"/>
  <c r="O58" i="6"/>
  <c r="P169" i="6"/>
  <c r="O169" i="6"/>
  <c r="P247" i="6"/>
  <c r="O247" i="6"/>
  <c r="O10" i="6"/>
  <c r="P10" i="6"/>
  <c r="P355" i="6"/>
  <c r="O355" i="6"/>
  <c r="O64" i="6"/>
  <c r="P64" i="6"/>
  <c r="P402" i="6"/>
  <c r="O402" i="6"/>
  <c r="O147" i="6"/>
  <c r="P147" i="6"/>
  <c r="O217" i="6"/>
  <c r="P217" i="6"/>
  <c r="P323" i="6"/>
  <c r="O323" i="6"/>
  <c r="O370" i="6"/>
  <c r="P370" i="6"/>
  <c r="O40" i="6"/>
  <c r="P40" i="6"/>
  <c r="P94" i="6"/>
  <c r="O94" i="6"/>
  <c r="O392" i="6"/>
  <c r="P392" i="6"/>
  <c r="P70" i="6"/>
  <c r="O70" i="6"/>
  <c r="O223" i="6"/>
  <c r="P223" i="6"/>
  <c r="O281" i="6"/>
  <c r="P281" i="6"/>
  <c r="P236" i="6"/>
  <c r="O236" i="6"/>
  <c r="P74" i="6"/>
  <c r="O74" i="6"/>
  <c r="P149" i="6"/>
  <c r="O149" i="6"/>
  <c r="O111" i="6"/>
  <c r="P111" i="6"/>
  <c r="O88" i="6"/>
  <c r="P88" i="6"/>
  <c r="P366" i="6"/>
  <c r="O366" i="6"/>
  <c r="O20" i="6"/>
  <c r="AM19" i="6" s="1"/>
  <c r="P20" i="6"/>
  <c r="AN19" i="6" s="1"/>
  <c r="O100" i="6"/>
  <c r="P100" i="6"/>
  <c r="O12" i="6"/>
  <c r="AM11" i="6" s="1"/>
  <c r="P12" i="6"/>
  <c r="AN11" i="6" s="1"/>
  <c r="O368" i="6"/>
  <c r="AM367" i="6" s="1"/>
  <c r="P368" i="6"/>
  <c r="O319" i="6"/>
  <c r="P319" i="6"/>
  <c r="O336" i="6"/>
  <c r="P336" i="6"/>
  <c r="O351" i="6"/>
  <c r="P351" i="6"/>
  <c r="P212" i="6"/>
  <c r="O212" i="6"/>
  <c r="O73" i="6"/>
  <c r="P73" i="6"/>
  <c r="O38" i="6"/>
  <c r="P38" i="6"/>
  <c r="O233" i="6"/>
  <c r="P233" i="6"/>
  <c r="O214" i="6"/>
  <c r="P214" i="6"/>
  <c r="O218" i="6"/>
  <c r="AM217" i="6" s="1"/>
  <c r="P218" i="6"/>
  <c r="AN217" i="6" s="1"/>
  <c r="P316" i="6"/>
  <c r="O316" i="6"/>
  <c r="AM315" i="6" s="1"/>
  <c r="P178" i="6"/>
  <c r="O178" i="6"/>
  <c r="P191" i="6"/>
  <c r="O191" i="6"/>
  <c r="P419" i="6"/>
  <c r="O419" i="6"/>
  <c r="P75" i="6"/>
  <c r="O75" i="6"/>
  <c r="AM74" i="6" s="1"/>
  <c r="O95" i="6"/>
  <c r="AM94" i="6" s="1"/>
  <c r="P95" i="6"/>
  <c r="AN94" i="6" s="1"/>
  <c r="O404" i="6"/>
  <c r="AM403" i="6" s="1"/>
  <c r="P404" i="6"/>
  <c r="AN403" i="6" s="1"/>
  <c r="O276" i="6"/>
  <c r="P276" i="6"/>
  <c r="O76" i="6"/>
  <c r="AM75" i="6" s="1"/>
  <c r="P76" i="6"/>
  <c r="O153" i="6"/>
  <c r="P153" i="6"/>
  <c r="O180" i="6"/>
  <c r="P180" i="6"/>
  <c r="AN179" i="6" s="1"/>
  <c r="O421" i="6"/>
  <c r="P421" i="6"/>
  <c r="O433" i="6"/>
  <c r="P433" i="6"/>
  <c r="O33" i="6"/>
  <c r="P33" i="6"/>
  <c r="O401" i="6"/>
  <c r="AM400" i="6" s="1"/>
  <c r="P401" i="6"/>
  <c r="AN400" i="6" s="1"/>
  <c r="P89" i="6"/>
  <c r="O89" i="6"/>
  <c r="P193" i="6"/>
  <c r="AN192" i="6" s="1"/>
  <c r="O193" i="6"/>
  <c r="AM192" i="6" s="1"/>
  <c r="O350" i="6"/>
  <c r="P350" i="6"/>
  <c r="O273" i="6"/>
  <c r="P273" i="6"/>
  <c r="O163" i="6"/>
  <c r="P163" i="6"/>
  <c r="O42" i="6"/>
  <c r="AM41" i="6" s="1"/>
  <c r="P42" i="6"/>
  <c r="O68" i="6"/>
  <c r="P68" i="6"/>
  <c r="O331" i="6"/>
  <c r="AM330" i="6" s="1"/>
  <c r="P331" i="6"/>
  <c r="AN330" i="6" s="1"/>
  <c r="O159" i="6"/>
  <c r="P159" i="6"/>
  <c r="P325" i="6"/>
  <c r="AN324" i="6" s="1"/>
  <c r="O325" i="6"/>
  <c r="P120" i="6"/>
  <c r="O120" i="6"/>
  <c r="O162" i="6"/>
  <c r="AM161" i="6" s="1"/>
  <c r="P162" i="6"/>
  <c r="AN161" i="6" s="1"/>
  <c r="P203" i="6"/>
  <c r="O203" i="6"/>
  <c r="O117" i="6"/>
  <c r="P117" i="6"/>
  <c r="P389" i="6"/>
  <c r="O389" i="6"/>
  <c r="O184" i="6"/>
  <c r="P184" i="6"/>
  <c r="P9" i="6"/>
  <c r="O9" i="6"/>
  <c r="P435" i="6"/>
  <c r="AN434" i="6" s="1"/>
  <c r="O435" i="6"/>
  <c r="O373" i="6"/>
  <c r="P373" i="6"/>
  <c r="AN372" i="6" s="1"/>
  <c r="O69" i="6"/>
  <c r="P69" i="6"/>
  <c r="P292" i="6"/>
  <c r="O292" i="6"/>
  <c r="O29" i="6"/>
  <c r="P29" i="6"/>
  <c r="P286" i="6"/>
  <c r="O286" i="6"/>
  <c r="O227" i="6"/>
  <c r="P227" i="6"/>
  <c r="O108" i="6"/>
  <c r="P108" i="6"/>
  <c r="P52" i="6"/>
  <c r="AN51" i="6" s="1"/>
  <c r="O52" i="6"/>
  <c r="AM51" i="6" s="1"/>
  <c r="P382" i="6"/>
  <c r="O382" i="6"/>
  <c r="P13" i="6"/>
  <c r="O13" i="6"/>
  <c r="P43" i="6"/>
  <c r="O43" i="6"/>
  <c r="AM42" i="6" s="1"/>
  <c r="P168" i="6"/>
  <c r="O168" i="6"/>
  <c r="P96" i="6"/>
  <c r="AN95" i="6" s="1"/>
  <c r="O96" i="6"/>
  <c r="P282" i="6"/>
  <c r="O282" i="6"/>
  <c r="O37" i="6"/>
  <c r="P37" i="6"/>
  <c r="P246" i="6"/>
  <c r="O246" i="6"/>
  <c r="O115" i="6"/>
  <c r="P115" i="6"/>
  <c r="O439" i="6"/>
  <c r="AM438" i="6" s="1"/>
  <c r="P439" i="6"/>
  <c r="AN438" i="6" s="1"/>
  <c r="P150" i="6"/>
  <c r="O150" i="6"/>
  <c r="O229" i="6"/>
  <c r="AM228" i="6" s="1"/>
  <c r="P229" i="6"/>
  <c r="AN228" i="6" s="1"/>
  <c r="P83" i="6"/>
  <c r="O83" i="6"/>
  <c r="O237" i="6"/>
  <c r="P237" i="6"/>
  <c r="P59" i="6"/>
  <c r="O59" i="6"/>
  <c r="P384" i="6"/>
  <c r="AN383" i="6" s="1"/>
  <c r="O384" i="6"/>
  <c r="O127" i="6"/>
  <c r="P127" i="6"/>
  <c r="P143" i="6"/>
  <c r="AN142" i="6" s="1"/>
  <c r="O143" i="6"/>
  <c r="AM142" i="6" s="1"/>
  <c r="O254" i="6"/>
  <c r="P254" i="6"/>
  <c r="P189" i="6"/>
  <c r="O189" i="6"/>
  <c r="P220" i="6"/>
  <c r="O220" i="6"/>
  <c r="O346" i="6"/>
  <c r="P346" i="6"/>
  <c r="P87" i="6"/>
  <c r="AN86" i="6" s="1"/>
  <c r="O87" i="6"/>
  <c r="AM86" i="6" s="1"/>
  <c r="P113" i="6"/>
  <c r="AN112" i="6" s="1"/>
  <c r="O113" i="6"/>
  <c r="AM112" i="6" s="1"/>
  <c r="P19" i="6"/>
  <c r="O19" i="6"/>
  <c r="P17" i="6"/>
  <c r="O17" i="6"/>
  <c r="P8" i="6"/>
  <c r="O8" i="6"/>
  <c r="P395" i="6"/>
  <c r="O395" i="6"/>
  <c r="O333" i="6"/>
  <c r="AM332" i="6" s="1"/>
  <c r="P333" i="6"/>
  <c r="P243" i="6"/>
  <c r="O243" i="6"/>
  <c r="P167" i="6"/>
  <c r="AN166" i="6" s="1"/>
  <c r="O167" i="6"/>
  <c r="AM166" i="6" s="1"/>
  <c r="O206" i="6"/>
  <c r="P206" i="6"/>
  <c r="O302" i="6"/>
  <c r="P302" i="6"/>
  <c r="P446" i="6"/>
  <c r="O446" i="6"/>
  <c r="P228" i="6"/>
  <c r="O228" i="6"/>
  <c r="P230" i="6"/>
  <c r="O230" i="6"/>
  <c r="P54" i="6"/>
  <c r="AN53" i="6" s="1"/>
  <c r="O54" i="6"/>
  <c r="O44" i="6"/>
  <c r="AM43" i="6" s="1"/>
  <c r="P44" i="6"/>
  <c r="AN43" i="6" s="1"/>
  <c r="P171" i="6"/>
  <c r="AN170" i="6" s="1"/>
  <c r="O171" i="6"/>
  <c r="AM170" i="6" s="1"/>
  <c r="O428" i="6"/>
  <c r="P428" i="6"/>
  <c r="P201" i="6"/>
  <c r="O201" i="6"/>
  <c r="O105" i="6"/>
  <c r="P105" i="6"/>
  <c r="P71" i="6"/>
  <c r="AN70" i="6" s="1"/>
  <c r="O71" i="6"/>
  <c r="O270" i="6"/>
  <c r="P270" i="6"/>
  <c r="O27" i="6"/>
  <c r="P27" i="6"/>
  <c r="O196" i="6"/>
  <c r="P196" i="6"/>
  <c r="O312" i="6"/>
  <c r="P312" i="6"/>
  <c r="O297" i="6"/>
  <c r="P297" i="6"/>
  <c r="O133" i="6"/>
  <c r="P133" i="6"/>
  <c r="P209" i="6"/>
  <c r="O209" i="6"/>
  <c r="P335" i="6"/>
  <c r="O335" i="6"/>
  <c r="P197" i="6"/>
  <c r="O197" i="6"/>
  <c r="O411" i="6"/>
  <c r="AM410" i="6" s="1"/>
  <c r="P411" i="6"/>
  <c r="AN410" i="6" s="1"/>
  <c r="O92" i="6"/>
  <c r="P92" i="6"/>
  <c r="O393" i="6"/>
  <c r="P393" i="6"/>
  <c r="P224" i="6"/>
  <c r="O224" i="6"/>
  <c r="O290" i="6"/>
  <c r="P290" i="6"/>
  <c r="O152" i="6"/>
  <c r="P152" i="6"/>
  <c r="AN151" i="6" s="1"/>
  <c r="P145" i="6"/>
  <c r="AN144" i="6" s="1"/>
  <c r="O145" i="6"/>
  <c r="O283" i="6"/>
  <c r="AM282" i="6" s="1"/>
  <c r="P283" i="6"/>
  <c r="AN282" i="6" s="1"/>
  <c r="P138" i="6"/>
  <c r="O138" i="6"/>
  <c r="P187" i="6"/>
  <c r="O187" i="6"/>
  <c r="P176" i="6"/>
  <c r="O176" i="6"/>
  <c r="O449" i="6"/>
  <c r="P449" i="6"/>
  <c r="P403" i="6"/>
  <c r="AN402" i="6" s="1"/>
  <c r="O403" i="6"/>
  <c r="AM402" i="6" s="1"/>
  <c r="O310" i="6"/>
  <c r="P310" i="6"/>
  <c r="O330" i="6"/>
  <c r="P330" i="6"/>
  <c r="P426" i="6"/>
  <c r="O426" i="6"/>
  <c r="P303" i="6"/>
  <c r="O303" i="6"/>
  <c r="P119" i="6"/>
  <c r="AN118" i="6" s="1"/>
  <c r="O119" i="6"/>
  <c r="AM118" i="6" s="1"/>
  <c r="P432" i="6"/>
  <c r="O432" i="6"/>
  <c r="O79" i="6"/>
  <c r="AM78" i="6" s="1"/>
  <c r="P79" i="6"/>
  <c r="AN78" i="6" s="1"/>
  <c r="P360" i="6"/>
  <c r="O360" i="6"/>
  <c r="P245" i="6"/>
  <c r="AN244" i="6" s="1"/>
  <c r="O245" i="6"/>
  <c r="AM244" i="6" s="1"/>
  <c r="P317" i="6"/>
  <c r="O317" i="6"/>
  <c r="P174" i="6"/>
  <c r="AN173" i="6" s="1"/>
  <c r="O174" i="6"/>
  <c r="AM173" i="6" s="1"/>
  <c r="O327" i="6"/>
  <c r="AM326" i="6" s="1"/>
  <c r="P327" i="6"/>
  <c r="AN326" i="6" s="1"/>
  <c r="P84" i="6"/>
  <c r="AN83" i="6" s="1"/>
  <c r="O84" i="6"/>
  <c r="AM83" i="6" s="1"/>
  <c r="O213" i="6"/>
  <c r="P213" i="6"/>
  <c r="O78" i="6"/>
  <c r="AM77" i="6" s="1"/>
  <c r="P78" i="6"/>
  <c r="AN77" i="6" s="1"/>
  <c r="O126" i="6"/>
  <c r="P126" i="6"/>
  <c r="P221" i="6"/>
  <c r="O221" i="6"/>
  <c r="O308" i="6"/>
  <c r="P308" i="6"/>
  <c r="O378" i="6"/>
  <c r="AM377" i="6" s="1"/>
  <c r="P378" i="6"/>
  <c r="AN377" i="6" s="1"/>
  <c r="P443" i="6"/>
  <c r="O443" i="6"/>
  <c r="O436" i="6"/>
  <c r="AM435" i="6" s="1"/>
  <c r="P436" i="6"/>
  <c r="AN435" i="6" s="1"/>
  <c r="O414" i="6"/>
  <c r="P414" i="6"/>
  <c r="P441" i="6"/>
  <c r="AN440" i="6" s="1"/>
  <c r="O441" i="6"/>
  <c r="AM440" i="6" s="1"/>
  <c r="O181" i="6"/>
  <c r="P181" i="6"/>
  <c r="O183" i="6"/>
  <c r="P183" i="6"/>
  <c r="P242" i="6"/>
  <c r="O242" i="6"/>
  <c r="O51" i="6"/>
  <c r="P51" i="6"/>
  <c r="P353" i="6"/>
  <c r="AN352" i="6" s="1"/>
  <c r="O353" i="6"/>
  <c r="AM352" i="6" s="1"/>
  <c r="P347" i="6"/>
  <c r="O347" i="6"/>
  <c r="O182" i="6"/>
  <c r="AM181" i="6" s="1"/>
  <c r="P182" i="6"/>
  <c r="AN181" i="6" s="1"/>
  <c r="O16" i="6"/>
  <c r="P16" i="6"/>
  <c r="P239" i="6"/>
  <c r="AN238" i="6" s="1"/>
  <c r="O239" i="6"/>
  <c r="AM238" i="6" s="1"/>
  <c r="O417" i="6"/>
  <c r="P417" i="6"/>
  <c r="P240" i="6"/>
  <c r="O240" i="6"/>
  <c r="O299" i="6"/>
  <c r="AM298" i="6" s="1"/>
  <c r="P299" i="6"/>
  <c r="AN298" i="6" s="1"/>
  <c r="O365" i="6"/>
  <c r="AM364" i="6" s="1"/>
  <c r="P365" i="6"/>
  <c r="AN364" i="6" s="1"/>
  <c r="O342" i="6"/>
  <c r="P342" i="6"/>
  <c r="O161" i="6"/>
  <c r="AM160" i="6" s="1"/>
  <c r="P161" i="6"/>
  <c r="AN160" i="6" s="1"/>
  <c r="P322" i="6"/>
  <c r="O322" i="6"/>
  <c r="O177" i="6"/>
  <c r="P177" i="6"/>
  <c r="O320" i="6"/>
  <c r="P320" i="6"/>
  <c r="P14" i="6"/>
  <c r="AN13" i="6" s="1"/>
  <c r="O14" i="6"/>
  <c r="AM13" i="6" s="1"/>
  <c r="O306" i="6"/>
  <c r="P306" i="6"/>
  <c r="P362" i="6"/>
  <c r="AN361" i="6" s="1"/>
  <c r="O362" i="6"/>
  <c r="AM361" i="6" s="1"/>
  <c r="O332" i="6"/>
  <c r="P332" i="6"/>
  <c r="P7" i="6"/>
  <c r="O7" i="6"/>
  <c r="O157" i="6"/>
  <c r="P157" i="6"/>
  <c r="O131" i="6"/>
  <c r="AM130" i="6" s="1"/>
  <c r="P131" i="6"/>
  <c r="AN130" i="6" s="1"/>
  <c r="P48" i="6"/>
  <c r="O48" i="6"/>
  <c r="P57" i="6"/>
  <c r="O57" i="6"/>
  <c r="O340" i="6"/>
  <c r="P340" i="6"/>
  <c r="O109" i="6"/>
  <c r="AM108" i="6" s="1"/>
  <c r="P109" i="6"/>
  <c r="AN108" i="6" s="1"/>
  <c r="O410" i="6"/>
  <c r="AM409" i="6" s="1"/>
  <c r="P410" i="6"/>
  <c r="AN409" i="6" s="1"/>
  <c r="P144" i="6"/>
  <c r="O144" i="6"/>
  <c r="O361" i="6"/>
  <c r="P361" i="6"/>
  <c r="P155" i="6"/>
  <c r="AN154" i="6" s="1"/>
  <c r="O155" i="6"/>
  <c r="AM154" i="6" s="1"/>
  <c r="O179" i="6"/>
  <c r="P179" i="6"/>
  <c r="O194" i="6"/>
  <c r="AM193" i="6" s="1"/>
  <c r="P194" i="6"/>
  <c r="AN193" i="6" s="1"/>
  <c r="O250" i="6"/>
  <c r="P250" i="6"/>
  <c r="O219" i="6"/>
  <c r="AM218" i="6" s="1"/>
  <c r="P219" i="6"/>
  <c r="AN218" i="6" s="1"/>
  <c r="P328" i="6"/>
  <c r="O328" i="6"/>
  <c r="P151" i="6"/>
  <c r="AN150" i="6" s="1"/>
  <c r="O151" i="6"/>
  <c r="AM150" i="6" s="1"/>
  <c r="O385" i="6"/>
  <c r="AM384" i="6" s="1"/>
  <c r="P385" i="6"/>
  <c r="AN384" i="6" s="1"/>
  <c r="P45" i="6"/>
  <c r="AN44" i="6" s="1"/>
  <c r="O45" i="6"/>
  <c r="AM44" i="6" s="1"/>
  <c r="P190" i="6"/>
  <c r="O190" i="6"/>
  <c r="P56" i="6"/>
  <c r="AN55" i="6" s="1"/>
  <c r="O56" i="6"/>
  <c r="AM55" i="6" s="1"/>
  <c r="P345" i="6"/>
  <c r="AN344" i="6" s="1"/>
  <c r="O345" i="6"/>
  <c r="AM344" i="6" s="1"/>
  <c r="P252" i="6"/>
  <c r="AN251" i="6" s="1"/>
  <c r="O252" i="6"/>
  <c r="P294" i="6"/>
  <c r="AN293" i="6" s="1"/>
  <c r="O294" i="6"/>
  <c r="AM293" i="6" s="1"/>
  <c r="O447" i="6"/>
  <c r="AM446" i="6" s="1"/>
  <c r="P447" i="6"/>
  <c r="AN446" i="6" s="1"/>
  <c r="P315" i="6"/>
  <c r="O315" i="6"/>
  <c r="O266" i="6"/>
  <c r="P266" i="6"/>
  <c r="O164" i="6"/>
  <c r="AM163" i="6" s="1"/>
  <c r="P164" i="6"/>
  <c r="AN163" i="6" s="1"/>
  <c r="O166" i="6"/>
  <c r="P166" i="6"/>
  <c r="P305" i="6"/>
  <c r="AN304" i="6" s="1"/>
  <c r="O305" i="6"/>
  <c r="O364" i="6"/>
  <c r="P364" i="6"/>
  <c r="P124" i="6"/>
  <c r="O124" i="6"/>
  <c r="O170" i="6"/>
  <c r="AM169" i="6" s="1"/>
  <c r="P170" i="6"/>
  <c r="AN169" i="6" s="1"/>
  <c r="P374" i="6"/>
  <c r="O374" i="6"/>
  <c r="O448" i="6"/>
  <c r="AM447" i="6" s="1"/>
  <c r="P448" i="6"/>
  <c r="AN447" i="6" s="1"/>
  <c r="P271" i="6"/>
  <c r="O271" i="6"/>
  <c r="O304" i="6"/>
  <c r="AM303" i="6" s="1"/>
  <c r="P304" i="6"/>
  <c r="AN303" i="6" s="1"/>
  <c r="P311" i="6"/>
  <c r="O311" i="6"/>
  <c r="P313" i="6"/>
  <c r="O313" i="6"/>
  <c r="O440" i="6"/>
  <c r="AM439" i="6" s="1"/>
  <c r="P440" i="6"/>
  <c r="AN439" i="6" s="1"/>
  <c r="P284" i="6"/>
  <c r="AN283" i="6" s="1"/>
  <c r="O284" i="6"/>
  <c r="AM283" i="6" s="1"/>
  <c r="P444" i="6"/>
  <c r="AN443" i="6" s="1"/>
  <c r="O444" i="6"/>
  <c r="AM443" i="6" s="1"/>
  <c r="P338" i="6"/>
  <c r="AN337" i="6" s="1"/>
  <c r="O338" i="6"/>
  <c r="AM337" i="6" s="1"/>
  <c r="P372" i="6"/>
  <c r="AN371" i="6" s="1"/>
  <c r="O372" i="6"/>
  <c r="AM371" i="6" s="1"/>
  <c r="O375" i="6"/>
  <c r="AM374" i="6" s="1"/>
  <c r="P375" i="6"/>
  <c r="AN374" i="6" s="1"/>
  <c r="O222" i="6"/>
  <c r="AM221" i="6" s="1"/>
  <c r="P222" i="6"/>
  <c r="AN221" i="6" s="1"/>
  <c r="O339" i="6"/>
  <c r="P339" i="6"/>
  <c r="O274" i="6"/>
  <c r="AM273" i="6" s="1"/>
  <c r="P274" i="6"/>
  <c r="AN273" i="6" s="1"/>
  <c r="O398" i="6"/>
  <c r="P398" i="6"/>
  <c r="O268" i="6"/>
  <c r="P268" i="6"/>
  <c r="O32" i="6"/>
  <c r="P32" i="6"/>
  <c r="O337" i="6"/>
  <c r="AM336" i="6" s="1"/>
  <c r="P337" i="6"/>
  <c r="AN336" i="6" s="1"/>
  <c r="O407" i="6"/>
  <c r="P407" i="6"/>
  <c r="O341" i="6"/>
  <c r="P341" i="6"/>
  <c r="O207" i="6"/>
  <c r="AM206" i="6" s="1"/>
  <c r="P207" i="6"/>
  <c r="AN206" i="6" s="1"/>
  <c r="O121" i="6"/>
  <c r="AM120" i="6" s="1"/>
  <c r="P121" i="6"/>
  <c r="AN120" i="6" s="1"/>
  <c r="P210" i="6"/>
  <c r="O210" i="6"/>
  <c r="P125" i="6"/>
  <c r="O125" i="6"/>
  <c r="P4" i="6"/>
  <c r="O4" i="6"/>
  <c r="O285" i="6"/>
  <c r="AM284" i="6" s="1"/>
  <c r="P285" i="6"/>
  <c r="AN284" i="6" s="1"/>
  <c r="P379" i="6"/>
  <c r="O379" i="6"/>
  <c r="O264" i="6"/>
  <c r="P264" i="6"/>
  <c r="P98" i="6"/>
  <c r="AN97" i="6" s="1"/>
  <c r="O98" i="6"/>
  <c r="AM97" i="6" s="1"/>
  <c r="O425" i="6"/>
  <c r="P425" i="6"/>
  <c r="O132" i="6"/>
  <c r="P132" i="6"/>
  <c r="O81" i="6"/>
  <c r="AM80" i="6" s="1"/>
  <c r="P81" i="6"/>
  <c r="AN80" i="6" s="1"/>
  <c r="O309" i="6"/>
  <c r="AM308" i="6" s="1"/>
  <c r="P309" i="6"/>
  <c r="AN308" i="6" s="1"/>
  <c r="O188" i="6"/>
  <c r="P188" i="6"/>
  <c r="O260" i="6"/>
  <c r="P260" i="6"/>
  <c r="O114" i="6"/>
  <c r="AM113" i="6" s="1"/>
  <c r="P114" i="6"/>
  <c r="AN113" i="6" s="1"/>
  <c r="P72" i="6"/>
  <c r="AN71" i="6" s="1"/>
  <c r="O72" i="6"/>
  <c r="AM71" i="6" s="1"/>
  <c r="P359" i="6"/>
  <c r="AN358" i="6" s="1"/>
  <c r="O359" i="6"/>
  <c r="AM358" i="6" s="1"/>
  <c r="O278" i="6"/>
  <c r="AM277" i="6" s="1"/>
  <c r="P278" i="6"/>
  <c r="AN277" i="6" s="1"/>
  <c r="O450" i="6"/>
  <c r="P450" i="6"/>
  <c r="O5" i="6"/>
  <c r="P5" i="6"/>
  <c r="P136" i="6"/>
  <c r="O136" i="6"/>
  <c r="O134" i="6"/>
  <c r="AM133" i="6" s="1"/>
  <c r="P134" i="6"/>
  <c r="AN133" i="6" s="1"/>
  <c r="P140" i="6"/>
  <c r="AN139" i="6" s="1"/>
  <c r="O140" i="6"/>
  <c r="AM139" i="6" s="1"/>
  <c r="P199" i="6"/>
  <c r="AN198" i="6" s="1"/>
  <c r="O199" i="6"/>
  <c r="AM198" i="6" s="1"/>
  <c r="O234" i="6"/>
  <c r="AM233" i="6" s="1"/>
  <c r="P234" i="6"/>
  <c r="AN233" i="6" s="1"/>
  <c r="O318" i="6"/>
  <c r="AM317" i="6" s="1"/>
  <c r="P318" i="6"/>
  <c r="AN317" i="6" s="1"/>
  <c r="O46" i="6"/>
  <c r="AM45" i="6" s="1"/>
  <c r="P46" i="6"/>
  <c r="AN45" i="6" s="1"/>
  <c r="P23" i="6"/>
  <c r="AN22" i="6" s="1"/>
  <c r="O23" i="6"/>
  <c r="AM22" i="6" s="1"/>
  <c r="P11" i="6"/>
  <c r="AN10" i="6" s="1"/>
  <c r="O11" i="6"/>
  <c r="AM10" i="6" s="1"/>
  <c r="O430" i="6"/>
  <c r="AM429" i="6" s="1"/>
  <c r="P430" i="6"/>
  <c r="AN429" i="6" s="1"/>
  <c r="O26" i="6"/>
  <c r="P26" i="6"/>
  <c r="O289" i="6"/>
  <c r="AM288" i="6" s="1"/>
  <c r="P289" i="6"/>
  <c r="AN288" i="6" s="1"/>
  <c r="O279" i="6"/>
  <c r="AM278" i="6" s="1"/>
  <c r="P279" i="6"/>
  <c r="AN278" i="6" s="1"/>
  <c r="P391" i="6"/>
  <c r="AN390" i="6" s="1"/>
  <c r="O391" i="6"/>
  <c r="AM390" i="6" s="1"/>
  <c r="P110" i="6"/>
  <c r="AN109" i="6" s="1"/>
  <c r="O110" i="6"/>
  <c r="AM109" i="6" s="1"/>
  <c r="P261" i="6"/>
  <c r="O261" i="6"/>
  <c r="O451" i="6"/>
  <c r="AM450" i="6" s="1"/>
  <c r="P451" i="6"/>
  <c r="AN450" i="6" s="1"/>
  <c r="P90" i="6"/>
  <c r="AN89" i="6" s="1"/>
  <c r="O90" i="6"/>
  <c r="AM89" i="6" s="1"/>
  <c r="O396" i="6"/>
  <c r="AM395" i="6" s="1"/>
  <c r="P396" i="6"/>
  <c r="AN395" i="6" s="1"/>
  <c r="O123" i="6"/>
  <c r="AM122" i="6" s="1"/>
  <c r="P123" i="6"/>
  <c r="P195" i="6"/>
  <c r="AN194" i="6" s="1"/>
  <c r="O195" i="6"/>
  <c r="AM194" i="6" s="1"/>
  <c r="O352" i="6"/>
  <c r="AM351" i="6" s="1"/>
  <c r="P352" i="6"/>
  <c r="AN351" i="6" s="1"/>
  <c r="O154" i="6"/>
  <c r="AM153" i="6" s="1"/>
  <c r="P154" i="6"/>
  <c r="AN153" i="6" s="1"/>
  <c r="P67" i="6"/>
  <c r="AN66" i="6" s="1"/>
  <c r="O67" i="6"/>
  <c r="AM66" i="6" s="1"/>
  <c r="O139" i="6"/>
  <c r="P139" i="6"/>
  <c r="O415" i="6"/>
  <c r="P415" i="6"/>
  <c r="O175" i="6"/>
  <c r="AM174" i="6" s="1"/>
  <c r="P175" i="6"/>
  <c r="AN174" i="6" s="1"/>
  <c r="P405" i="6"/>
  <c r="AN404" i="6" s="1"/>
  <c r="O405" i="6"/>
  <c r="AM404" i="6" s="1"/>
  <c r="O204" i="6"/>
  <c r="P204" i="6"/>
  <c r="P103" i="6"/>
  <c r="O103" i="6"/>
  <c r="P226" i="6"/>
  <c r="AN225" i="6" s="1"/>
  <c r="O226" i="6"/>
  <c r="AM225" i="6" s="1"/>
  <c r="O137" i="6"/>
  <c r="P137" i="6"/>
  <c r="O259" i="6"/>
  <c r="P259" i="6"/>
  <c r="P63" i="6"/>
  <c r="O63" i="6"/>
  <c r="P28" i="6"/>
  <c r="O28" i="6"/>
  <c r="AM27" i="6" s="1"/>
  <c r="P241" i="6"/>
  <c r="AN240" i="6" s="1"/>
  <c r="O241" i="6"/>
  <c r="AM240" i="6" s="1"/>
  <c r="O202" i="6"/>
  <c r="P202" i="6"/>
  <c r="P248" i="6"/>
  <c r="AN247" i="6" s="1"/>
  <c r="O248" i="6"/>
  <c r="AM247" i="6" s="1"/>
  <c r="O295" i="6"/>
  <c r="P295" i="6"/>
  <c r="O265" i="6"/>
  <c r="P265" i="6"/>
  <c r="O122" i="6"/>
  <c r="AM121" i="6" s="1"/>
  <c r="P122" i="6"/>
  <c r="AN121" i="6" s="1"/>
  <c r="O262" i="6"/>
  <c r="AM261" i="6" s="1"/>
  <c r="P262" i="6"/>
  <c r="AN261" i="6" s="1"/>
  <c r="O381" i="6"/>
  <c r="P381" i="6"/>
  <c r="AN380" i="6" s="1"/>
  <c r="O291" i="6"/>
  <c r="AM290" i="6" s="1"/>
  <c r="P291" i="6"/>
  <c r="AN290" i="6" s="1"/>
  <c r="O66" i="6"/>
  <c r="AM65" i="6" s="1"/>
  <c r="P66" i="6"/>
  <c r="AN65" i="6" s="1"/>
  <c r="O135" i="6"/>
  <c r="AM134" i="6" s="1"/>
  <c r="P135" i="6"/>
  <c r="AN134" i="6" s="1"/>
  <c r="O238" i="6"/>
  <c r="AM237" i="6" s="1"/>
  <c r="P238" i="6"/>
  <c r="AN237" i="6" s="1"/>
  <c r="O97" i="6"/>
  <c r="AM96" i="6" s="1"/>
  <c r="P97" i="6"/>
  <c r="AN96" i="6" s="1"/>
  <c r="P349" i="6"/>
  <c r="AN348" i="6" s="1"/>
  <c r="O349" i="6"/>
  <c r="AM348" i="6" s="1"/>
  <c r="P326" i="6"/>
  <c r="AN325" i="6" s="1"/>
  <c r="O326" i="6"/>
  <c r="AM325" i="6" s="1"/>
  <c r="O35" i="6"/>
  <c r="AM34" i="6" s="1"/>
  <c r="P35" i="6"/>
  <c r="AN34" i="6" s="1"/>
  <c r="P101" i="6"/>
  <c r="O101" i="6"/>
  <c r="O15" i="6"/>
  <c r="AM14" i="6" s="1"/>
  <c r="P15" i="6"/>
  <c r="AN14" i="6" s="1"/>
  <c r="P427" i="6"/>
  <c r="AN426" i="6" s="1"/>
  <c r="O427" i="6"/>
  <c r="AM426" i="6" s="1"/>
  <c r="P412" i="6"/>
  <c r="AN411" i="6" s="1"/>
  <c r="O412" i="6"/>
  <c r="AM411" i="6" s="1"/>
  <c r="O86" i="6"/>
  <c r="AM85" i="6" s="1"/>
  <c r="P86" i="6"/>
  <c r="AN85" i="6" s="1"/>
  <c r="P225" i="6"/>
  <c r="AN224" i="6" s="1"/>
  <c r="O225" i="6"/>
  <c r="AM224" i="6" s="1"/>
  <c r="P424" i="6"/>
  <c r="AN423" i="6" s="1"/>
  <c r="O424" i="6"/>
  <c r="AM423" i="6" s="1"/>
  <c r="O258" i="6"/>
  <c r="P258" i="6"/>
  <c r="P263" i="6"/>
  <c r="AN262" i="6" s="1"/>
  <c r="O263" i="6"/>
  <c r="AM262" i="6" s="1"/>
  <c r="O293" i="6"/>
  <c r="P293" i="6"/>
  <c r="P280" i="6"/>
  <c r="O280" i="6"/>
  <c r="O431" i="6"/>
  <c r="AM430" i="6" s="1"/>
  <c r="P431" i="6"/>
  <c r="AN430" i="6" s="1"/>
  <c r="O300" i="6"/>
  <c r="P300" i="6"/>
  <c r="P60" i="6"/>
  <c r="AN59" i="6" s="1"/>
  <c r="O60" i="6"/>
  <c r="AM59" i="6" s="1"/>
  <c r="O106" i="6"/>
  <c r="AM105" i="6" s="1"/>
  <c r="P106" i="6"/>
  <c r="AN105" i="6" s="1"/>
  <c r="P118" i="6"/>
  <c r="AN117" i="6" s="1"/>
  <c r="O118" i="6"/>
  <c r="AM117" i="6" s="1"/>
  <c r="O55" i="6"/>
  <c r="P55" i="6"/>
  <c r="P128" i="6"/>
  <c r="AN127" i="6" s="1"/>
  <c r="O128" i="6"/>
  <c r="AM127" i="6" s="1"/>
  <c r="O158" i="6"/>
  <c r="P158" i="6"/>
  <c r="P186" i="6"/>
  <c r="AN185" i="6" s="1"/>
  <c r="O186" i="6"/>
  <c r="AM185" i="6" s="1"/>
  <c r="O130" i="6"/>
  <c r="AM129" i="6" s="1"/>
  <c r="P130" i="6"/>
  <c r="O400" i="6"/>
  <c r="AM399" i="6" s="1"/>
  <c r="P400" i="6"/>
  <c r="O99" i="6"/>
  <c r="AM98" i="6" s="1"/>
  <c r="P99" i="6"/>
  <c r="AN98" i="6" s="1"/>
  <c r="O25" i="6"/>
  <c r="P25" i="6"/>
  <c r="AN24" i="6" s="1"/>
  <c r="P257" i="6"/>
  <c r="AN256" i="6" s="1"/>
  <c r="O257" i="6"/>
  <c r="AM256" i="6" s="1"/>
  <c r="P269" i="6"/>
  <c r="AN268" i="6" s="1"/>
  <c r="O269" i="6"/>
  <c r="AM268" i="6" s="1"/>
  <c r="P31" i="6"/>
  <c r="AN30" i="6" s="1"/>
  <c r="O31" i="6"/>
  <c r="AM30" i="6" s="1"/>
  <c r="P244" i="6"/>
  <c r="AN243" i="6" s="1"/>
  <c r="O244" i="6"/>
  <c r="AM243" i="6" s="1"/>
  <c r="P148" i="6"/>
  <c r="O148" i="6"/>
  <c r="O358" i="6"/>
  <c r="P358" i="6"/>
  <c r="O185" i="6"/>
  <c r="AM184" i="6" s="1"/>
  <c r="P185" i="6"/>
  <c r="AN184" i="6" s="1"/>
  <c r="P249" i="6"/>
  <c r="AN248" i="6" s="1"/>
  <c r="O249" i="6"/>
  <c r="AM248" i="6" s="1"/>
  <c r="P416" i="6"/>
  <c r="AN415" i="6" s="1"/>
  <c r="O416" i="6"/>
  <c r="AM415" i="6" s="1"/>
  <c r="P423" i="6"/>
  <c r="AN422" i="6" s="1"/>
  <c r="O423" i="6"/>
  <c r="AM422" i="6" s="1"/>
  <c r="O356" i="6"/>
  <c r="AM355" i="6" s="1"/>
  <c r="P356" i="6"/>
  <c r="AN355" i="6" s="1"/>
  <c r="O30" i="6"/>
  <c r="P30" i="6"/>
  <c r="AN29" i="6" s="1"/>
  <c r="O6" i="6"/>
  <c r="AM5" i="6" s="1"/>
  <c r="P6" i="6"/>
  <c r="P377" i="6"/>
  <c r="AN376" i="6" s="1"/>
  <c r="O377" i="6"/>
  <c r="AM376" i="6" s="1"/>
  <c r="O334" i="6"/>
  <c r="AM333" i="6" s="1"/>
  <c r="P334" i="6"/>
  <c r="AN333" i="6" s="1"/>
  <c r="O200" i="6"/>
  <c r="P200" i="6"/>
  <c r="P321" i="6"/>
  <c r="AN320" i="6" s="1"/>
  <c r="O321" i="6"/>
  <c r="AM320" i="6" s="1"/>
  <c r="O235" i="6"/>
  <c r="AM234" i="6" s="1"/>
  <c r="P235" i="6"/>
  <c r="AN234" i="6" s="1"/>
  <c r="O156" i="6"/>
  <c r="AM155" i="6" s="1"/>
  <c r="P156" i="6"/>
  <c r="O102" i="6"/>
  <c r="AM101" i="6" s="1"/>
  <c r="P102" i="6"/>
  <c r="AN101" i="6" s="1"/>
  <c r="P36" i="6"/>
  <c r="AN35" i="6" s="1"/>
  <c r="O36" i="6"/>
  <c r="AM35" i="6" s="1"/>
  <c r="P348" i="6"/>
  <c r="AN347" i="6" s="1"/>
  <c r="O348" i="6"/>
  <c r="AM347" i="6" s="1"/>
  <c r="O211" i="6"/>
  <c r="AM210" i="6" s="1"/>
  <c r="P211" i="6"/>
  <c r="AN210" i="6" s="1"/>
  <c r="P298" i="6"/>
  <c r="AN297" i="6" s="1"/>
  <c r="O298" i="6"/>
  <c r="AM297" i="6" s="1"/>
  <c r="O288" i="6"/>
  <c r="AM287" i="6" s="1"/>
  <c r="P288" i="6"/>
  <c r="AN287" i="6" s="1"/>
  <c r="P380" i="6"/>
  <c r="AN379" i="6" s="1"/>
  <c r="O380" i="6"/>
  <c r="AM379" i="6" s="1"/>
  <c r="P256" i="6"/>
  <c r="AN255" i="6" s="1"/>
  <c r="O256" i="6"/>
  <c r="AM255" i="6" s="1"/>
  <c r="O397" i="6"/>
  <c r="AM396" i="6" s="1"/>
  <c r="P397" i="6"/>
  <c r="AN396" i="6" s="1"/>
  <c r="O208" i="6"/>
  <c r="AM207" i="6" s="1"/>
  <c r="P208" i="6"/>
  <c r="AN207" i="6" s="1"/>
  <c r="O215" i="6"/>
  <c r="AM214" i="6" s="1"/>
  <c r="P215" i="6"/>
  <c r="AN214" i="6" s="1"/>
  <c r="O344" i="6"/>
  <c r="AM343" i="6" s="1"/>
  <c r="P344" i="6"/>
  <c r="AN343" i="6" s="1"/>
  <c r="O413" i="6"/>
  <c r="AM412" i="6" s="1"/>
  <c r="P413" i="6"/>
  <c r="AN412" i="6" s="1"/>
  <c r="O49" i="6"/>
  <c r="AM48" i="6" s="1"/>
  <c r="P49" i="6"/>
  <c r="AN48" i="6" s="1"/>
  <c r="O251" i="6"/>
  <c r="P251" i="6"/>
  <c r="AN250" i="6" s="1"/>
  <c r="O198" i="6"/>
  <c r="AM197" i="6" s="1"/>
  <c r="P198" i="6"/>
  <c r="AN197" i="6" s="1"/>
  <c r="O146" i="6"/>
  <c r="AM145" i="6" s="1"/>
  <c r="P146" i="6"/>
  <c r="AN145" i="6" s="1"/>
  <c r="O53" i="6"/>
  <c r="AM52" i="6" s="1"/>
  <c r="P53" i="6"/>
  <c r="AN52" i="6" s="1"/>
  <c r="P387" i="6"/>
  <c r="AN386" i="6" s="1"/>
  <c r="O387" i="6"/>
  <c r="AM386" i="6" s="1"/>
  <c r="P301" i="6"/>
  <c r="AN300" i="6" s="1"/>
  <c r="O301" i="6"/>
  <c r="AM300" i="6" s="1"/>
  <c r="P142" i="6"/>
  <c r="AN141" i="6" s="1"/>
  <c r="O142" i="6"/>
  <c r="AM141" i="6" s="1"/>
  <c r="O61" i="6"/>
  <c r="AM60" i="6" s="1"/>
  <c r="P61" i="6"/>
  <c r="AN60" i="6" s="1"/>
  <c r="O388" i="6"/>
  <c r="P388" i="6"/>
  <c r="O231" i="6"/>
  <c r="AM230" i="6" s="1"/>
  <c r="P231" i="6"/>
  <c r="AN230" i="6" s="1"/>
  <c r="O390" i="6"/>
  <c r="AM389" i="6" s="1"/>
  <c r="P390" i="6"/>
  <c r="AN389" i="6" s="1"/>
  <c r="P386" i="6"/>
  <c r="AN385" i="6" s="1"/>
  <c r="O386" i="6"/>
  <c r="AM385" i="6" s="1"/>
  <c r="P24" i="6"/>
  <c r="AN23" i="6" s="1"/>
  <c r="O24" i="6"/>
  <c r="AM23" i="6" s="1"/>
  <c r="D8" i="3"/>
  <c r="B8" i="4"/>
  <c r="B9" i="4" s="1"/>
  <c r="B10" i="4" s="1"/>
  <c r="E8" i="2"/>
  <c r="E9" i="2" s="1"/>
  <c r="E10" i="2" s="1"/>
  <c r="E11" i="2" s="1"/>
  <c r="E12" i="2" s="1"/>
  <c r="B2" i="2"/>
  <c r="C5" i="4" s="1"/>
  <c r="B3" i="2"/>
  <c r="D14" i="4"/>
  <c r="B6" i="4"/>
  <c r="B7" i="4"/>
  <c r="D7" i="2"/>
  <c r="D8" i="2" s="1"/>
  <c r="D9" i="2" s="1"/>
  <c r="D10" i="2" s="1"/>
  <c r="D11" i="2" s="1"/>
  <c r="D12" i="2" s="1"/>
  <c r="Q371" i="6"/>
  <c r="Q112" i="6"/>
  <c r="Q41" i="6"/>
  <c r="Q47" i="6"/>
  <c r="Q50" i="6"/>
  <c r="Q172" i="6"/>
  <c r="Q21" i="6"/>
  <c r="Q275" i="6"/>
  <c r="Q104" i="6"/>
  <c r="Q422" i="6"/>
  <c r="Q39" i="6"/>
  <c r="Q3" i="6"/>
  <c r="Q272" i="6"/>
  <c r="Q93" i="6"/>
  <c r="Q232" i="6"/>
  <c r="Q82" i="6"/>
  <c r="Q420" i="6"/>
  <c r="Q253" i="6"/>
  <c r="Q58" i="6"/>
  <c r="Q402" i="6"/>
  <c r="Q70" i="6"/>
  <c r="Q368" i="6"/>
  <c r="Q212" i="6"/>
  <c r="Q38" i="6"/>
  <c r="Q419" i="6"/>
  <c r="Q180" i="6"/>
  <c r="Q433" i="6"/>
  <c r="Q89" i="6"/>
  <c r="Q193" i="6"/>
  <c r="Q42" i="6"/>
  <c r="Q325" i="6"/>
  <c r="Q117" i="6"/>
  <c r="Q435" i="6"/>
  <c r="Q29" i="6"/>
  <c r="Q108" i="6"/>
  <c r="Q52" i="6"/>
  <c r="Q150" i="6"/>
  <c r="Q229" i="6"/>
  <c r="Q346" i="6"/>
  <c r="Q230" i="6"/>
  <c r="Q44" i="6"/>
  <c r="Q171" i="6"/>
  <c r="Q71" i="6"/>
  <c r="Q270" i="6"/>
  <c r="Q312" i="6"/>
  <c r="Q297" i="6"/>
  <c r="Q335" i="6"/>
  <c r="Q224" i="6"/>
  <c r="Q283" i="6"/>
  <c r="Q187" i="6"/>
  <c r="Q426" i="6"/>
  <c r="Q79" i="6"/>
  <c r="Q317" i="6"/>
  <c r="Q84" i="6"/>
  <c r="Q221" i="6"/>
  <c r="Q308" i="6"/>
  <c r="Q441" i="6"/>
  <c r="Q157" i="6"/>
  <c r="Q340" i="6"/>
  <c r="Q361" i="6"/>
  <c r="Q151" i="6"/>
  <c r="Q385" i="6"/>
  <c r="Q315" i="6"/>
  <c r="Q164" i="6"/>
  <c r="Q305" i="6"/>
  <c r="Q124" i="6"/>
  <c r="Q311" i="6"/>
  <c r="Q440" i="6"/>
  <c r="Q398" i="6"/>
  <c r="Q125" i="6"/>
  <c r="Q264" i="6"/>
  <c r="Q188" i="6"/>
  <c r="Q114" i="6"/>
  <c r="Q450" i="6"/>
  <c r="Q134" i="6"/>
  <c r="Q46" i="6"/>
  <c r="Q65" i="6"/>
  <c r="Q376" i="6"/>
  <c r="Q287" i="6"/>
  <c r="Q409" i="6"/>
  <c r="Q277" i="6"/>
  <c r="Q22" i="6"/>
  <c r="Q408" i="6"/>
  <c r="Q141" i="6"/>
  <c r="Q399" i="6"/>
  <c r="Q343" i="6"/>
  <c r="Q107" i="6"/>
  <c r="Q216" i="6"/>
  <c r="Q429" i="6"/>
  <c r="Q62" i="6"/>
  <c r="Q367" i="6"/>
  <c r="Q116" i="6"/>
  <c r="Q296" i="6"/>
  <c r="Q169" i="6"/>
  <c r="Q10" i="6"/>
  <c r="Q147" i="6"/>
  <c r="Q370" i="6"/>
  <c r="Q40" i="6"/>
  <c r="Q20" i="6"/>
  <c r="Q351" i="6"/>
  <c r="Q95" i="6"/>
  <c r="Q153" i="6"/>
  <c r="Q421" i="6"/>
  <c r="Q33" i="6"/>
  <c r="Q163" i="6"/>
  <c r="Q159" i="6"/>
  <c r="Q203" i="6"/>
  <c r="Q9" i="6"/>
  <c r="Q292" i="6"/>
  <c r="Q227" i="6"/>
  <c r="Q43" i="6"/>
  <c r="Q37" i="6"/>
  <c r="Q83" i="6"/>
  <c r="Q237" i="6"/>
  <c r="Q59" i="6"/>
  <c r="Q87" i="6"/>
  <c r="Q17" i="6"/>
  <c r="Q8" i="6"/>
  <c r="Q333" i="6"/>
  <c r="Q167" i="6"/>
  <c r="Q201" i="6"/>
  <c r="Q196" i="6"/>
  <c r="Q209" i="6"/>
  <c r="Q92" i="6"/>
  <c r="Q393" i="6"/>
  <c r="Q145" i="6"/>
  <c r="Q176" i="6"/>
  <c r="Q432" i="6"/>
  <c r="Q245" i="6"/>
  <c r="Q443" i="6"/>
  <c r="Q181" i="6"/>
  <c r="Q183" i="6"/>
  <c r="Q242" i="6"/>
  <c r="Q353" i="6"/>
  <c r="Q347" i="6"/>
  <c r="Q182" i="6"/>
  <c r="Q239" i="6"/>
  <c r="Q417" i="6"/>
  <c r="Q240" i="6"/>
  <c r="Q365" i="6"/>
  <c r="Q342" i="6"/>
  <c r="Q161" i="6"/>
  <c r="Q177" i="6"/>
  <c r="Q320" i="6"/>
  <c r="Q14" i="6"/>
  <c r="Q362" i="6"/>
  <c r="Q332" i="6"/>
  <c r="Q7" i="6"/>
  <c r="Q57" i="6"/>
  <c r="Q410" i="6"/>
  <c r="Q144" i="6"/>
  <c r="Q155" i="6"/>
  <c r="Q194" i="6"/>
  <c r="Q56" i="6"/>
  <c r="Q294" i="6"/>
  <c r="Q447" i="6"/>
  <c r="Q166" i="6"/>
  <c r="Q364" i="6"/>
  <c r="Q170" i="6"/>
  <c r="Q448" i="6"/>
  <c r="Q271" i="6"/>
  <c r="Q284" i="6"/>
  <c r="Q375" i="6"/>
  <c r="Q32" i="6"/>
  <c r="Q407" i="6"/>
  <c r="Q210" i="6"/>
  <c r="Q4" i="6"/>
  <c r="Q379" i="6"/>
  <c r="Q278" i="6"/>
  <c r="Q23" i="6"/>
  <c r="Q11" i="6"/>
  <c r="Q430" i="6"/>
  <c r="Q279" i="6"/>
  <c r="Q391" i="6"/>
  <c r="Q90" i="6"/>
  <c r="Q352" i="6"/>
  <c r="Q139" i="6"/>
  <c r="Q415" i="6"/>
  <c r="Q204" i="6"/>
  <c r="Q103" i="6"/>
  <c r="Q63" i="6"/>
  <c r="Q248" i="6"/>
  <c r="Q262" i="6"/>
  <c r="Q135" i="6"/>
  <c r="Q15" i="6"/>
  <c r="Q427" i="6"/>
  <c r="Q225" i="6"/>
  <c r="Q106" i="6"/>
  <c r="Q128" i="6"/>
  <c r="Q158" i="6"/>
  <c r="Q257" i="6"/>
  <c r="Q358" i="6"/>
  <c r="Q423" i="6"/>
  <c r="Q377" i="6"/>
  <c r="Q334" i="6"/>
  <c r="Q36" i="6"/>
  <c r="Q211" i="6"/>
  <c r="Q49" i="6"/>
  <c r="Q251" i="6"/>
  <c r="Q53" i="6"/>
  <c r="Q387" i="6"/>
  <c r="Q388" i="6"/>
  <c r="Q231" i="6"/>
  <c r="Q363" i="6"/>
  <c r="Q173" i="6"/>
  <c r="Q18" i="6"/>
  <c r="Q255" i="6"/>
  <c r="Q77" i="6"/>
  <c r="Q383" i="6"/>
  <c r="Q442" i="6"/>
  <c r="Q329" i="6"/>
  <c r="Q91" i="6"/>
  <c r="Q445" i="6"/>
  <c r="Q205" i="6"/>
  <c r="Q438" i="6"/>
  <c r="Q314" i="6"/>
  <c r="Q418" i="6"/>
  <c r="Q437" i="6"/>
  <c r="Q324" i="6"/>
  <c r="Q165" i="6"/>
  <c r="Q369" i="6"/>
  <c r="Q160" i="6"/>
  <c r="Q247" i="6"/>
  <c r="Q355" i="6"/>
  <c r="Q94" i="6"/>
  <c r="Q392" i="6"/>
  <c r="Q281" i="6"/>
  <c r="Q74" i="6"/>
  <c r="Q111" i="6"/>
  <c r="Q88" i="6"/>
  <c r="Q366" i="6"/>
  <c r="Q100" i="6"/>
  <c r="Q12" i="6"/>
  <c r="Q336" i="6"/>
  <c r="Q233" i="6"/>
  <c r="Q214" i="6"/>
  <c r="Q316" i="6"/>
  <c r="Q178" i="6"/>
  <c r="Q191" i="6"/>
  <c r="Q404" i="6"/>
  <c r="Q76" i="6"/>
  <c r="Q401" i="6"/>
  <c r="Q273" i="6"/>
  <c r="Q331" i="6"/>
  <c r="Q120" i="6"/>
  <c r="Q162" i="6"/>
  <c r="Q389" i="6"/>
  <c r="Q184" i="6"/>
  <c r="Q373" i="6"/>
  <c r="Q69" i="6"/>
  <c r="Q13" i="6"/>
  <c r="Q282" i="6"/>
  <c r="Q115" i="6"/>
  <c r="Q439" i="6"/>
  <c r="Q384" i="6"/>
  <c r="Q127" i="6"/>
  <c r="Q143" i="6"/>
  <c r="Q243" i="6"/>
  <c r="Q206" i="6"/>
  <c r="Q446" i="6"/>
  <c r="Q105" i="6"/>
  <c r="Q133" i="6"/>
  <c r="Q197" i="6"/>
  <c r="Q290" i="6"/>
  <c r="Q152" i="6"/>
  <c r="Q449" i="6"/>
  <c r="Q403" i="6"/>
  <c r="Q310" i="6"/>
  <c r="Q119" i="6"/>
  <c r="Q378" i="6"/>
  <c r="Q436" i="6"/>
  <c r="Q51" i="6"/>
  <c r="Q16" i="6"/>
  <c r="Q299" i="6"/>
  <c r="Q322" i="6"/>
  <c r="Q306" i="6"/>
  <c r="Q131" i="6"/>
  <c r="Q48" i="6"/>
  <c r="Q179" i="6"/>
  <c r="Q250" i="6"/>
  <c r="Q328" i="6"/>
  <c r="Q190" i="6"/>
  <c r="Q345" i="6"/>
  <c r="Q374" i="6"/>
  <c r="Q444" i="6"/>
  <c r="Q372" i="6"/>
  <c r="Q274" i="6"/>
  <c r="Q268" i="6"/>
  <c r="Q337" i="6"/>
  <c r="Q341" i="6"/>
  <c r="Q121" i="6"/>
  <c r="Q285" i="6"/>
  <c r="Q425" i="6"/>
  <c r="Q72" i="6"/>
  <c r="Q359" i="6"/>
  <c r="Q5" i="6"/>
  <c r="Q136" i="6"/>
  <c r="Q234" i="6"/>
  <c r="Q192" i="6"/>
  <c r="Q357" i="6"/>
  <c r="Q307" i="6"/>
  <c r="Q434" i="6"/>
  <c r="Q394" i="6"/>
  <c r="Q129" i="6"/>
  <c r="Q267" i="6"/>
  <c r="Q354" i="6"/>
  <c r="Q34" i="6"/>
  <c r="Q85" i="6"/>
  <c r="Q406" i="6"/>
  <c r="Q80" i="6"/>
  <c r="Q64" i="6"/>
  <c r="Q217" i="6"/>
  <c r="Q323" i="6"/>
  <c r="Q223" i="6"/>
  <c r="Q236" i="6"/>
  <c r="Q149" i="6"/>
  <c r="Q319" i="6"/>
  <c r="Q73" i="6"/>
  <c r="Q218" i="6"/>
  <c r="Q75" i="6"/>
  <c r="Q276" i="6"/>
  <c r="Q350" i="6"/>
  <c r="Q68" i="6"/>
  <c r="Q286" i="6"/>
  <c r="Q382" i="6"/>
  <c r="Q168" i="6"/>
  <c r="Q96" i="6"/>
  <c r="Q246" i="6"/>
  <c r="Q254" i="6"/>
  <c r="Q189" i="6"/>
  <c r="Q220" i="6"/>
  <c r="Q113" i="6"/>
  <c r="Q19" i="6"/>
  <c r="Q395" i="6"/>
  <c r="Q302" i="6"/>
  <c r="Q228" i="6"/>
  <c r="Q54" i="6"/>
  <c r="Q428" i="6"/>
  <c r="Q27" i="6"/>
  <c r="Q411" i="6"/>
  <c r="Q138" i="6"/>
  <c r="Q330" i="6"/>
  <c r="Q303" i="6"/>
  <c r="Q360" i="6"/>
  <c r="Q174" i="6"/>
  <c r="Q327" i="6"/>
  <c r="Q213" i="6"/>
  <c r="Q78" i="6"/>
  <c r="Q126" i="6"/>
  <c r="Q414" i="6"/>
  <c r="Q109" i="6"/>
  <c r="Q219" i="6"/>
  <c r="Q45" i="6"/>
  <c r="Q252" i="6"/>
  <c r="Q266" i="6"/>
  <c r="Q304" i="6"/>
  <c r="Q313" i="6"/>
  <c r="Q338" i="6"/>
  <c r="Q222" i="6"/>
  <c r="Q339" i="6"/>
  <c r="Q207" i="6"/>
  <c r="Q98" i="6"/>
  <c r="Q132" i="6"/>
  <c r="Q81" i="6"/>
  <c r="Q309" i="6"/>
  <c r="Q260" i="6"/>
  <c r="Q140" i="6"/>
  <c r="Q199" i="6"/>
  <c r="Q318" i="6"/>
  <c r="Q289" i="6"/>
  <c r="Q110" i="6"/>
  <c r="Q154" i="6"/>
  <c r="Q67" i="6"/>
  <c r="Q405" i="6"/>
  <c r="Q137" i="6"/>
  <c r="Q241" i="6"/>
  <c r="Q295" i="6"/>
  <c r="Q265" i="6"/>
  <c r="Q238" i="6"/>
  <c r="Q97" i="6"/>
  <c r="Q424" i="6"/>
  <c r="Q263" i="6"/>
  <c r="Q300" i="6"/>
  <c r="Q130" i="6"/>
  <c r="Q25" i="6"/>
  <c r="Q30" i="6"/>
  <c r="Q298" i="6"/>
  <c r="Q288" i="6"/>
  <c r="Q208" i="6"/>
  <c r="Q344" i="6"/>
  <c r="Q26" i="6"/>
  <c r="Q259" i="6"/>
  <c r="Q381" i="6"/>
  <c r="Q293" i="6"/>
  <c r="Q280" i="6"/>
  <c r="Q431" i="6"/>
  <c r="Q55" i="6"/>
  <c r="Q186" i="6"/>
  <c r="Q185" i="6"/>
  <c r="Q249" i="6"/>
  <c r="Q6" i="6"/>
  <c r="Q200" i="6"/>
  <c r="Q156" i="6"/>
  <c r="Q256" i="6"/>
  <c r="Q397" i="6"/>
  <c r="Q198" i="6"/>
  <c r="Q146" i="6"/>
  <c r="Q142" i="6"/>
  <c r="Q61" i="6"/>
  <c r="Q24" i="6"/>
  <c r="Q123" i="6"/>
  <c r="Q195" i="6"/>
  <c r="Q28" i="6"/>
  <c r="Q326" i="6"/>
  <c r="Q35" i="6"/>
  <c r="Q86" i="6"/>
  <c r="Q258" i="6"/>
  <c r="Q60" i="6"/>
  <c r="Q400" i="6"/>
  <c r="Q31" i="6"/>
  <c r="Q244" i="6"/>
  <c r="Q348" i="6"/>
  <c r="Q261" i="6"/>
  <c r="Q451" i="6"/>
  <c r="Q175" i="6"/>
  <c r="Q202" i="6"/>
  <c r="Q291" i="6"/>
  <c r="Q66" i="6"/>
  <c r="Q118" i="6"/>
  <c r="Q416" i="6"/>
  <c r="Q321" i="6"/>
  <c r="Q235" i="6"/>
  <c r="Q102" i="6"/>
  <c r="Q380" i="6"/>
  <c r="Q413" i="6"/>
  <c r="Q301" i="6"/>
  <c r="Q396" i="6"/>
  <c r="Q226" i="6"/>
  <c r="Q122" i="6"/>
  <c r="Q349" i="6"/>
  <c r="Q101" i="6"/>
  <c r="Q412" i="6"/>
  <c r="Q99" i="6"/>
  <c r="Q269" i="6"/>
  <c r="Q148" i="6"/>
  <c r="Q356" i="6"/>
  <c r="Q215" i="6"/>
  <c r="Q390" i="6"/>
  <c r="Q386" i="6"/>
  <c r="AN147" i="6" l="1"/>
  <c r="AM299" i="6"/>
  <c r="AN279" i="6"/>
  <c r="AN100" i="6"/>
  <c r="AM264" i="6"/>
  <c r="AN62" i="6"/>
  <c r="AM414" i="6"/>
  <c r="AM259" i="6"/>
  <c r="AN209" i="6"/>
  <c r="AM406" i="6"/>
  <c r="AM397" i="6"/>
  <c r="AM338" i="6"/>
  <c r="AN312" i="6"/>
  <c r="AM363" i="6"/>
  <c r="AM165" i="6"/>
  <c r="AM265" i="6"/>
  <c r="AN6" i="6"/>
  <c r="AM180" i="6"/>
  <c r="AN442" i="6"/>
  <c r="AM307" i="6"/>
  <c r="AN175" i="6"/>
  <c r="AN334" i="6"/>
  <c r="AM311" i="6"/>
  <c r="AN18" i="6"/>
  <c r="AN219" i="6"/>
  <c r="AN42" i="6"/>
  <c r="AN291" i="6"/>
  <c r="AM372" i="6"/>
  <c r="AM420" i="6"/>
  <c r="AN148" i="6"/>
  <c r="AM63" i="6"/>
  <c r="AM407" i="6"/>
  <c r="AN199" i="6"/>
  <c r="AN357" i="6"/>
  <c r="AN399" i="6"/>
  <c r="AN292" i="6"/>
  <c r="AN138" i="6"/>
  <c r="AM135" i="6"/>
  <c r="AN187" i="6"/>
  <c r="AN263" i="6"/>
  <c r="AN340" i="6"/>
  <c r="AN267" i="6"/>
  <c r="AM304" i="6"/>
  <c r="AM314" i="6"/>
  <c r="AM189" i="6"/>
  <c r="AM327" i="6"/>
  <c r="AN178" i="6"/>
  <c r="AN360" i="6"/>
  <c r="AN331" i="6"/>
  <c r="AN305" i="6"/>
  <c r="AN319" i="6"/>
  <c r="AM321" i="6"/>
  <c r="AN182" i="6"/>
  <c r="AN309" i="6"/>
  <c r="AN448" i="6"/>
  <c r="AN195" i="6"/>
  <c r="AN427" i="6"/>
  <c r="AM229" i="6"/>
  <c r="AM383" i="6"/>
  <c r="AN28" i="6"/>
  <c r="AM434" i="6"/>
  <c r="AN116" i="6"/>
  <c r="AM324" i="6"/>
  <c r="AN41" i="6"/>
  <c r="AN75" i="6"/>
  <c r="AN213" i="6"/>
  <c r="AN367" i="6"/>
  <c r="AN368" i="6"/>
  <c r="AM419" i="6"/>
  <c r="AM387" i="6"/>
  <c r="AM24" i="6"/>
  <c r="AM257" i="6"/>
  <c r="AM380" i="6"/>
  <c r="AM258" i="6"/>
  <c r="AN135" i="6"/>
  <c r="AN124" i="6"/>
  <c r="AN310" i="6"/>
  <c r="AM339" i="6"/>
  <c r="AM156" i="6"/>
  <c r="AM15" i="6"/>
  <c r="AN220" i="6"/>
  <c r="AM151" i="6"/>
  <c r="AN394" i="6"/>
  <c r="AM179" i="6"/>
  <c r="AN74" i="6"/>
  <c r="AN315" i="6"/>
  <c r="AN69" i="6"/>
  <c r="AM81" i="6"/>
  <c r="AN21" i="6"/>
  <c r="AO385" i="6"/>
  <c r="AO389" i="6"/>
  <c r="AO214" i="6"/>
  <c r="AO355" i="6"/>
  <c r="AO147" i="6"/>
  <c r="AO268" i="6"/>
  <c r="AO98" i="6"/>
  <c r="AO411" i="6"/>
  <c r="AO100" i="6"/>
  <c r="AO348" i="6"/>
  <c r="AO121" i="6"/>
  <c r="AO225" i="6"/>
  <c r="AO395" i="6"/>
  <c r="AO300" i="6"/>
  <c r="AO412" i="6"/>
  <c r="AO379" i="6"/>
  <c r="AO101" i="6"/>
  <c r="AO234" i="6"/>
  <c r="AO320" i="6"/>
  <c r="AO415" i="6"/>
  <c r="AO117" i="6"/>
  <c r="AO65" i="6"/>
  <c r="AO290" i="6"/>
  <c r="AO201" i="6"/>
  <c r="AO174" i="6"/>
  <c r="AO450" i="6"/>
  <c r="AO260" i="6"/>
  <c r="AO347" i="6"/>
  <c r="AO243" i="6"/>
  <c r="AO30" i="6"/>
  <c r="AO399" i="6"/>
  <c r="AO59" i="6"/>
  <c r="AO257" i="6"/>
  <c r="AO85" i="6"/>
  <c r="AO34" i="6"/>
  <c r="AO325" i="6"/>
  <c r="AO27" i="6"/>
  <c r="AO194" i="6"/>
  <c r="AO122" i="6"/>
  <c r="AO23" i="6"/>
  <c r="AO60" i="6"/>
  <c r="AO141" i="6"/>
  <c r="AO145" i="6"/>
  <c r="AO197" i="6"/>
  <c r="AO396" i="6"/>
  <c r="AO255" i="6"/>
  <c r="AO155" i="6"/>
  <c r="AO199" i="6"/>
  <c r="AO5" i="6"/>
  <c r="AO248" i="6"/>
  <c r="AO184" i="6"/>
  <c r="AO185" i="6"/>
  <c r="AO54" i="6"/>
  <c r="AO430" i="6"/>
  <c r="AO279" i="6"/>
  <c r="AO292" i="6"/>
  <c r="AO380" i="6"/>
  <c r="AO258" i="6"/>
  <c r="AO25" i="6"/>
  <c r="AO343" i="6"/>
  <c r="AO207" i="6"/>
  <c r="AO287" i="6"/>
  <c r="AO297" i="6"/>
  <c r="AO29" i="6"/>
  <c r="AO24" i="6"/>
  <c r="AO129" i="6"/>
  <c r="AO299" i="6"/>
  <c r="AO262" i="6"/>
  <c r="AO423" i="6"/>
  <c r="AO96" i="6"/>
  <c r="AO237" i="6"/>
  <c r="AO264" i="6"/>
  <c r="AO294" i="6"/>
  <c r="AO240" i="6"/>
  <c r="AO136" i="6"/>
  <c r="AO404" i="6"/>
  <c r="AO66" i="6"/>
  <c r="AO153" i="6"/>
  <c r="AO109" i="6"/>
  <c r="AO288" i="6"/>
  <c r="AO317" i="6"/>
  <c r="AO198" i="6"/>
  <c r="AO139" i="6"/>
  <c r="AO259" i="6"/>
  <c r="AO308" i="6"/>
  <c r="AO80" i="6"/>
  <c r="AO131" i="6"/>
  <c r="AO97" i="6"/>
  <c r="AO206" i="6"/>
  <c r="AO338" i="6"/>
  <c r="AO221" i="6"/>
  <c r="AO337" i="6"/>
  <c r="AO312" i="6"/>
  <c r="AO303" i="6"/>
  <c r="AO265" i="6"/>
  <c r="AO251" i="6"/>
  <c r="AO44" i="6"/>
  <c r="AO218" i="6"/>
  <c r="AO108" i="6"/>
  <c r="AO413" i="6"/>
  <c r="AO125" i="6"/>
  <c r="AO77" i="6"/>
  <c r="AO212" i="6"/>
  <c r="AO326" i="6"/>
  <c r="AO173" i="6"/>
  <c r="AO359" i="6"/>
  <c r="AO302" i="6"/>
  <c r="AO329" i="6"/>
  <c r="AO137" i="6"/>
  <c r="AO410" i="6"/>
  <c r="AO26" i="6"/>
  <c r="AO427" i="6"/>
  <c r="AO53" i="6"/>
  <c r="AO227" i="6"/>
  <c r="AO301" i="6"/>
  <c r="AO394" i="6"/>
  <c r="AO18" i="6"/>
  <c r="AO112" i="6"/>
  <c r="AO219" i="6"/>
  <c r="AO188" i="6"/>
  <c r="AO253" i="6"/>
  <c r="AO245" i="6"/>
  <c r="AO95" i="6"/>
  <c r="AO167" i="6"/>
  <c r="AO381" i="6"/>
  <c r="AO285" i="6"/>
  <c r="AO67" i="6"/>
  <c r="AO349" i="6"/>
  <c r="AO275" i="6"/>
  <c r="AO74" i="6"/>
  <c r="AO217" i="6"/>
  <c r="AO72" i="6"/>
  <c r="AO318" i="6"/>
  <c r="AO148" i="6"/>
  <c r="AO235" i="6"/>
  <c r="AO222" i="6"/>
  <c r="AO322" i="6"/>
  <c r="AO216" i="6"/>
  <c r="AO63" i="6"/>
  <c r="AO79" i="6"/>
  <c r="AO405" i="6"/>
  <c r="AO84" i="6"/>
  <c r="AO33" i="6"/>
  <c r="AO353" i="6"/>
  <c r="AO266" i="6"/>
  <c r="AO128" i="6"/>
  <c r="AO393" i="6"/>
  <c r="AO433" i="6"/>
  <c r="AO306" i="6"/>
  <c r="AO356" i="6"/>
  <c r="AO191" i="6"/>
  <c r="AO233" i="6"/>
  <c r="AO135" i="6"/>
  <c r="AO358" i="6"/>
  <c r="AO71" i="6"/>
  <c r="AO424" i="6"/>
  <c r="AO284" i="6"/>
  <c r="AO120" i="6"/>
  <c r="AO340" i="6"/>
  <c r="AO336" i="6"/>
  <c r="AO267" i="6"/>
  <c r="AO273" i="6"/>
  <c r="AO371" i="6"/>
  <c r="AO443" i="6"/>
  <c r="AO373" i="6"/>
  <c r="AO344" i="6"/>
  <c r="AO189" i="6"/>
  <c r="AO327" i="6"/>
  <c r="AO249" i="6"/>
  <c r="AO178" i="6"/>
  <c r="AO47" i="6"/>
  <c r="AO130" i="6"/>
  <c r="AO305" i="6"/>
  <c r="AO321" i="6"/>
  <c r="AO298" i="6"/>
  <c r="AO15" i="6"/>
  <c r="AO50" i="6"/>
  <c r="AO435" i="6"/>
  <c r="AO377" i="6"/>
  <c r="AO118" i="6"/>
  <c r="AO309" i="6"/>
  <c r="AO402" i="6"/>
  <c r="AO448" i="6"/>
  <c r="AO151" i="6"/>
  <c r="AO289" i="6"/>
  <c r="AO196" i="6"/>
  <c r="AO132" i="6"/>
  <c r="AO104" i="6"/>
  <c r="AO445" i="6"/>
  <c r="AO205" i="6"/>
  <c r="AO242" i="6"/>
  <c r="AO142" i="6"/>
  <c r="AO126" i="6"/>
  <c r="AO383" i="6"/>
  <c r="AO438" i="6"/>
  <c r="AO114" i="6"/>
  <c r="AO281" i="6"/>
  <c r="AO12" i="6"/>
  <c r="AO68" i="6"/>
  <c r="AO372" i="6"/>
  <c r="AO183" i="6"/>
  <c r="AO388" i="6"/>
  <c r="AO161" i="6"/>
  <c r="AO119" i="6"/>
  <c r="AO330" i="6"/>
  <c r="AO272" i="6"/>
  <c r="AO400" i="6"/>
  <c r="AO75" i="6"/>
  <c r="AO403" i="6"/>
  <c r="AO190" i="6"/>
  <c r="AO177" i="6"/>
  <c r="AO315" i="6"/>
  <c r="AO213" i="6"/>
  <c r="AO232" i="6"/>
  <c r="AO335" i="6"/>
  <c r="AO11" i="6"/>
  <c r="AO99" i="6"/>
  <c r="AO365" i="6"/>
  <c r="AO87" i="6"/>
  <c r="AO110" i="6"/>
  <c r="AO73" i="6"/>
  <c r="AO280" i="6"/>
  <c r="AO391" i="6"/>
  <c r="AO93" i="6"/>
  <c r="AO354" i="6"/>
  <c r="AO246" i="6"/>
  <c r="AO159" i="6"/>
  <c r="AO368" i="6"/>
  <c r="AO164" i="6"/>
  <c r="AO323" i="6"/>
  <c r="AO436" i="6"/>
  <c r="AO417" i="6"/>
  <c r="AO313" i="6"/>
  <c r="AO437" i="6"/>
  <c r="AO204" i="6"/>
  <c r="AO444" i="6"/>
  <c r="AO90" i="6"/>
  <c r="AO328" i="6"/>
  <c r="AO441" i="6"/>
  <c r="AO382" i="6"/>
  <c r="AO76" i="6"/>
  <c r="AO254" i="6"/>
  <c r="AO17" i="6"/>
  <c r="AO172" i="6"/>
  <c r="AO362" i="6"/>
  <c r="AO230" i="6"/>
  <c r="AO387" i="6"/>
  <c r="AO386" i="6"/>
  <c r="AO52" i="6"/>
  <c r="AO250" i="6"/>
  <c r="AO48" i="6"/>
  <c r="AO210" i="6"/>
  <c r="AO35" i="6"/>
  <c r="AO333" i="6"/>
  <c r="AO376" i="6"/>
  <c r="AO422" i="6"/>
  <c r="AO357" i="6"/>
  <c r="AO256" i="6"/>
  <c r="AO157" i="6"/>
  <c r="AO127" i="6"/>
  <c r="AO105" i="6"/>
  <c r="AO224" i="6"/>
  <c r="AO426" i="6"/>
  <c r="AO14" i="6"/>
  <c r="AO134" i="6"/>
  <c r="AO261" i="6"/>
  <c r="AO247" i="6"/>
  <c r="AO62" i="6"/>
  <c r="AO102" i="6"/>
  <c r="AO203" i="6"/>
  <c r="AO414" i="6"/>
  <c r="AO138" i="6"/>
  <c r="AO351" i="6"/>
  <c r="AO89" i="6"/>
  <c r="AO390" i="6"/>
  <c r="AO278" i="6"/>
  <c r="AO429" i="6"/>
  <c r="AO10" i="6"/>
  <c r="AO22" i="6"/>
  <c r="AO277" i="6"/>
  <c r="AO378" i="6"/>
  <c r="AO209" i="6"/>
  <c r="AO406" i="6"/>
  <c r="AO31" i="6"/>
  <c r="AO374" i="6"/>
  <c r="AO283" i="6"/>
  <c r="AO270" i="6"/>
  <c r="AO447" i="6"/>
  <c r="AO169" i="6"/>
  <c r="AO363" i="6"/>
  <c r="AO165" i="6"/>
  <c r="AO446" i="6"/>
  <c r="AO293" i="6"/>
  <c r="AO55" i="6"/>
  <c r="AO193" i="6"/>
  <c r="AO154" i="6"/>
  <c r="AO143" i="6"/>
  <c r="AO409" i="6"/>
  <c r="AO56" i="6"/>
  <c r="AO6" i="6"/>
  <c r="AO331" i="6"/>
  <c r="AO361" i="6"/>
  <c r="AO13" i="6"/>
  <c r="AO319" i="6"/>
  <c r="AO176" i="6"/>
  <c r="AO160" i="6"/>
  <c r="AO341" i="6"/>
  <c r="AO364" i="6"/>
  <c r="AO239" i="6"/>
  <c r="AO416" i="6"/>
  <c r="AO238" i="6"/>
  <c r="AO181" i="6"/>
  <c r="AO346" i="6"/>
  <c r="AO352" i="6"/>
  <c r="AO241" i="6"/>
  <c r="AO182" i="6"/>
  <c r="AO180" i="6"/>
  <c r="AO442" i="6"/>
  <c r="AO244" i="6"/>
  <c r="AO431" i="6"/>
  <c r="AO175" i="6"/>
  <c r="AO144" i="6"/>
  <c r="AO392" i="6"/>
  <c r="AO91" i="6"/>
  <c r="AO208" i="6"/>
  <c r="AO195" i="6"/>
  <c r="AO200" i="6"/>
  <c r="AO166" i="6"/>
  <c r="AO332" i="6"/>
  <c r="AO7" i="6"/>
  <c r="AO16" i="6"/>
  <c r="AO86" i="6"/>
  <c r="AO58" i="6"/>
  <c r="AO236" i="6"/>
  <c r="AO82" i="6"/>
  <c r="AO36" i="6"/>
  <c r="AO42" i="6"/>
  <c r="AO226" i="6"/>
  <c r="AO291" i="6"/>
  <c r="AO8" i="6"/>
  <c r="AO202" i="6"/>
  <c r="AO158" i="6"/>
  <c r="AO162" i="6"/>
  <c r="AO32" i="6"/>
  <c r="AO420" i="6"/>
  <c r="AO152" i="6"/>
  <c r="AO94" i="6"/>
  <c r="AO350" i="6"/>
  <c r="AO19" i="6"/>
  <c r="AO39" i="6"/>
  <c r="AO369" i="6"/>
  <c r="AO146" i="6"/>
  <c r="AO9" i="6"/>
  <c r="AO168" i="6"/>
  <c r="AO295" i="6"/>
  <c r="AO115" i="6"/>
  <c r="AO366" i="6"/>
  <c r="AO61" i="6"/>
  <c r="AO428" i="6"/>
  <c r="AO215" i="6"/>
  <c r="AO106" i="6"/>
  <c r="AO342" i="6"/>
  <c r="AO398" i="6"/>
  <c r="AO140" i="6"/>
  <c r="AO407" i="6"/>
  <c r="AO21" i="6"/>
  <c r="AO276" i="6"/>
  <c r="AO408" i="6"/>
  <c r="AO286" i="6"/>
  <c r="AO375" i="6"/>
  <c r="AO64" i="6"/>
  <c r="AO45" i="6"/>
  <c r="AO133" i="6"/>
  <c r="AO451" i="6"/>
  <c r="AO449" i="6"/>
  <c r="AO113" i="6"/>
  <c r="AO187" i="6"/>
  <c r="AO263" i="6"/>
  <c r="AO124" i="6"/>
  <c r="AO397" i="6"/>
  <c r="AO439" i="6"/>
  <c r="AO310" i="6"/>
  <c r="AO123" i="6"/>
  <c r="AO304" i="6"/>
  <c r="AO163" i="6"/>
  <c r="AO314" i="6"/>
  <c r="AO384" i="6"/>
  <c r="AO150" i="6"/>
  <c r="AO360" i="6"/>
  <c r="AO339" i="6"/>
  <c r="AO156" i="6"/>
  <c r="AO440" i="6"/>
  <c r="AO307" i="6"/>
  <c r="AO220" i="6"/>
  <c r="AO83" i="6"/>
  <c r="AO316" i="6"/>
  <c r="AO78" i="6"/>
  <c r="AO425" i="6"/>
  <c r="AO186" i="6"/>
  <c r="AO282" i="6"/>
  <c r="AO223" i="6"/>
  <c r="AO334" i="6"/>
  <c r="AO296" i="6"/>
  <c r="AO311" i="6"/>
  <c r="AO269" i="6"/>
  <c r="AO70" i="6"/>
  <c r="AO170" i="6"/>
  <c r="AO43" i="6"/>
  <c r="AO229" i="6"/>
  <c r="AO345" i="6"/>
  <c r="AO228" i="6"/>
  <c r="AO149" i="6"/>
  <c r="AO51" i="6"/>
  <c r="AO107" i="6"/>
  <c r="AO28" i="6"/>
  <c r="AO434" i="6"/>
  <c r="AO116" i="6"/>
  <c r="AO324" i="6"/>
  <c r="AO41" i="6"/>
  <c r="AO192" i="6"/>
  <c r="AO88" i="6"/>
  <c r="AO432" i="6"/>
  <c r="AO179" i="6"/>
  <c r="AO418" i="6"/>
  <c r="AO37" i="6"/>
  <c r="AO211" i="6"/>
  <c r="AO367" i="6"/>
  <c r="AO69" i="6"/>
  <c r="AO401" i="6"/>
  <c r="AO57" i="6"/>
  <c r="AO252" i="6"/>
  <c r="AO419" i="6"/>
  <c r="AO81" i="6"/>
  <c r="AO231" i="6"/>
  <c r="AO92" i="6"/>
  <c r="AO271" i="6"/>
  <c r="AO38" i="6"/>
  <c r="AO421" i="6"/>
  <c r="AO103" i="6"/>
  <c r="AO274" i="6"/>
  <c r="AO20" i="6"/>
  <c r="AO171" i="6"/>
  <c r="AO49" i="6"/>
  <c r="AO46" i="6"/>
  <c r="AO40" i="6"/>
  <c r="AO111" i="6"/>
  <c r="AO370" i="6"/>
  <c r="AN257" i="6"/>
  <c r="AN294" i="6"/>
  <c r="AN201" i="6"/>
  <c r="AM250" i="6"/>
  <c r="AM199" i="6"/>
  <c r="AM29" i="6"/>
  <c r="AM292" i="6"/>
  <c r="AM294" i="6"/>
  <c r="AM201" i="6"/>
  <c r="AN27" i="6"/>
  <c r="AM203" i="6"/>
  <c r="AM138" i="6"/>
  <c r="AM25" i="6"/>
  <c r="AM449" i="6"/>
  <c r="AM451" i="6"/>
  <c r="AM187" i="6"/>
  <c r="AM424" i="6"/>
  <c r="AM263" i="6"/>
  <c r="AM340" i="6"/>
  <c r="AM267" i="6"/>
  <c r="AN270" i="6"/>
  <c r="AN373" i="6"/>
  <c r="AN123" i="6"/>
  <c r="AN314" i="6"/>
  <c r="AN189" i="6"/>
  <c r="AN327" i="6"/>
  <c r="AM249" i="6"/>
  <c r="AM178" i="6"/>
  <c r="AM360" i="6"/>
  <c r="AN47" i="6"/>
  <c r="AM331" i="6"/>
  <c r="AM305" i="6"/>
  <c r="AM319" i="6"/>
  <c r="AN321" i="6"/>
  <c r="AM341" i="6"/>
  <c r="AM416" i="6"/>
  <c r="AN346" i="6"/>
  <c r="AM50" i="6"/>
  <c r="AM182" i="6"/>
  <c r="AN425" i="6"/>
  <c r="AM309" i="6"/>
  <c r="AM448" i="6"/>
  <c r="AN186" i="6"/>
  <c r="AN223" i="6"/>
  <c r="AM91" i="6"/>
  <c r="AN196" i="6"/>
  <c r="AN208" i="6"/>
  <c r="AM296" i="6"/>
  <c r="AM195" i="6"/>
  <c r="AM269" i="6"/>
  <c r="AM104" i="6"/>
  <c r="AM427" i="6"/>
  <c r="AN229" i="6"/>
  <c r="AN445" i="6"/>
  <c r="AM205" i="6"/>
  <c r="AN242" i="6"/>
  <c r="AN16" i="6"/>
  <c r="AM345" i="6"/>
  <c r="AN188" i="6"/>
  <c r="AM236" i="6"/>
  <c r="AN245" i="6"/>
  <c r="AN281" i="6"/>
  <c r="AN167" i="6"/>
  <c r="AN12" i="6"/>
  <c r="AM226" i="6"/>
  <c r="AM28" i="6"/>
  <c r="AM68" i="6"/>
  <c r="AM183" i="6"/>
  <c r="AM116" i="6"/>
  <c r="AM272" i="6"/>
  <c r="AM432" i="6"/>
  <c r="AN190" i="6"/>
  <c r="AM213" i="6"/>
  <c r="AM37" i="6"/>
  <c r="AN211" i="6"/>
  <c r="AM335" i="6"/>
  <c r="AM99" i="6"/>
  <c r="AN365" i="6"/>
  <c r="AM110" i="6"/>
  <c r="AN73" i="6"/>
  <c r="AM280" i="6"/>
  <c r="AN93" i="6"/>
  <c r="AM369" i="6"/>
  <c r="AM216" i="6"/>
  <c r="AN401" i="6"/>
  <c r="AN354" i="6"/>
  <c r="AN246" i="6"/>
  <c r="AN57" i="6"/>
  <c r="AM159" i="6"/>
  <c r="AN252" i="6"/>
  <c r="AM84" i="6"/>
  <c r="AM164" i="6"/>
  <c r="AM428" i="6"/>
  <c r="AN323" i="6"/>
  <c r="AM436" i="6"/>
  <c r="AM417" i="6"/>
  <c r="AN342" i="6"/>
  <c r="AN271" i="6"/>
  <c r="AN398" i="6"/>
  <c r="AM128" i="6"/>
  <c r="AM444" i="6"/>
  <c r="AM90" i="6"/>
  <c r="AM328" i="6"/>
  <c r="AN441" i="6"/>
  <c r="AN274" i="6"/>
  <c r="AN76" i="6"/>
  <c r="AM20" i="6"/>
  <c r="AN408" i="6"/>
  <c r="AM171" i="6"/>
  <c r="AM49" i="6"/>
  <c r="AM46" i="6"/>
  <c r="AN254" i="6"/>
  <c r="AN17" i="6"/>
  <c r="AM111" i="6"/>
  <c r="AM172" i="6"/>
  <c r="AM362" i="6"/>
  <c r="AN387" i="6"/>
  <c r="AM357" i="6"/>
  <c r="AN155" i="6"/>
  <c r="AN5" i="6"/>
  <c r="AM147" i="6"/>
  <c r="AN129" i="6"/>
  <c r="AN157" i="6"/>
  <c r="AN54" i="6"/>
  <c r="AN299" i="6"/>
  <c r="AM279" i="6"/>
  <c r="AM100" i="6"/>
  <c r="AN264" i="6"/>
  <c r="AM62" i="6"/>
  <c r="AN136" i="6"/>
  <c r="AM102" i="6"/>
  <c r="AN414" i="6"/>
  <c r="AN122" i="6"/>
  <c r="AM260" i="6"/>
  <c r="AN259" i="6"/>
  <c r="AN131" i="6"/>
  <c r="AM378" i="6"/>
  <c r="AM209" i="6"/>
  <c r="AN406" i="6"/>
  <c r="AN31" i="6"/>
  <c r="AN397" i="6"/>
  <c r="AN338" i="6"/>
  <c r="AM312" i="6"/>
  <c r="AN363" i="6"/>
  <c r="AN165" i="6"/>
  <c r="AN265" i="6"/>
  <c r="AM251" i="6"/>
  <c r="AM143" i="6"/>
  <c r="AM56" i="6"/>
  <c r="AM6" i="6"/>
  <c r="AN176" i="6"/>
  <c r="AM239" i="6"/>
  <c r="AM241" i="6"/>
  <c r="AN180" i="6"/>
  <c r="AN413" i="6"/>
  <c r="AM442" i="6"/>
  <c r="AN307" i="6"/>
  <c r="AN125" i="6"/>
  <c r="AN212" i="6"/>
  <c r="AM316" i="6"/>
  <c r="AM359" i="6"/>
  <c r="AM431" i="6"/>
  <c r="AM302" i="6"/>
  <c r="AN329" i="6"/>
  <c r="AM175" i="6"/>
  <c r="AM137" i="6"/>
  <c r="AM144" i="6"/>
  <c r="AN289" i="6"/>
  <c r="AN392" i="6"/>
  <c r="AM334" i="6"/>
  <c r="AN132" i="6"/>
  <c r="AN311" i="6"/>
  <c r="AN26" i="6"/>
  <c r="AM70" i="6"/>
  <c r="AM200" i="6"/>
  <c r="AM53" i="6"/>
  <c r="AM227" i="6"/>
  <c r="AN301" i="6"/>
  <c r="AN332" i="6"/>
  <c r="AM7" i="6"/>
  <c r="AM18" i="6"/>
  <c r="AM219" i="6"/>
  <c r="AN253" i="6"/>
  <c r="AN126" i="6"/>
  <c r="AM58" i="6"/>
  <c r="AM82" i="6"/>
  <c r="AM149" i="6"/>
  <c r="AN114" i="6"/>
  <c r="AN36" i="6"/>
  <c r="AM95" i="6"/>
  <c r="AM381" i="6"/>
  <c r="AN107" i="6"/>
  <c r="AM285" i="6"/>
  <c r="AM291" i="6"/>
  <c r="AM8" i="6"/>
  <c r="AM388" i="6"/>
  <c r="AM202" i="6"/>
  <c r="AM119" i="6"/>
  <c r="AN158" i="6"/>
  <c r="AN67" i="6"/>
  <c r="AN162" i="6"/>
  <c r="AN349" i="6"/>
  <c r="AM88" i="6"/>
  <c r="AN32" i="6"/>
  <c r="AN420" i="6"/>
  <c r="AN152" i="6"/>
  <c r="AN275" i="6"/>
  <c r="AM418" i="6"/>
  <c r="AM177" i="6"/>
  <c r="AN232" i="6"/>
  <c r="AN72" i="6"/>
  <c r="AN350" i="6"/>
  <c r="AN318" i="6"/>
  <c r="AN87" i="6"/>
  <c r="AM148" i="6"/>
  <c r="AM235" i="6"/>
  <c r="AN222" i="6"/>
  <c r="AN391" i="6"/>
  <c r="AN39" i="6"/>
  <c r="AM322" i="6"/>
  <c r="AN146" i="6"/>
  <c r="AN63" i="6"/>
  <c r="AN9" i="6"/>
  <c r="AM168" i="6"/>
  <c r="AN295" i="6"/>
  <c r="AM79" i="6"/>
  <c r="AM115" i="6"/>
  <c r="AM405" i="6"/>
  <c r="AM33" i="6"/>
  <c r="AN366" i="6"/>
  <c r="AM61" i="6"/>
  <c r="AN215" i="6"/>
  <c r="AN106" i="6"/>
  <c r="AN353" i="6"/>
  <c r="AN231" i="6"/>
  <c r="AN313" i="6"/>
  <c r="AN266" i="6"/>
  <c r="AN437" i="6"/>
  <c r="AM204" i="6"/>
  <c r="AN38" i="6"/>
  <c r="AN140" i="6"/>
  <c r="AM421" i="6"/>
  <c r="AN407" i="6"/>
  <c r="AM103" i="6"/>
  <c r="AN382" i="6"/>
  <c r="AN276" i="6"/>
  <c r="AN393" i="6"/>
  <c r="AN433" i="6"/>
  <c r="AN306" i="6"/>
  <c r="AM286" i="6"/>
  <c r="AM356" i="6"/>
  <c r="AN40" i="6"/>
  <c r="AM375" i="6"/>
  <c r="AM191" i="6"/>
  <c r="AM64" i="6"/>
  <c r="AM370" i="6"/>
  <c r="AM157" i="6"/>
  <c r="AM54" i="6"/>
  <c r="AM136" i="6"/>
  <c r="AN102" i="6"/>
  <c r="AN260" i="6"/>
  <c r="AM131" i="6"/>
  <c r="AN378" i="6"/>
  <c r="AM31" i="6"/>
  <c r="AN143" i="6"/>
  <c r="AN56" i="6"/>
  <c r="AM176" i="6"/>
  <c r="AN239" i="6"/>
  <c r="AN241" i="6"/>
  <c r="AM413" i="6"/>
  <c r="AM125" i="6"/>
  <c r="AM212" i="6"/>
  <c r="AN316" i="6"/>
  <c r="AN359" i="6"/>
  <c r="AN431" i="6"/>
  <c r="AN302" i="6"/>
  <c r="AM329" i="6"/>
  <c r="AN137" i="6"/>
  <c r="AM289" i="6"/>
  <c r="AM392" i="6"/>
  <c r="AM132" i="6"/>
  <c r="AM26" i="6"/>
  <c r="AN200" i="6"/>
  <c r="AN227" i="6"/>
  <c r="AM301" i="6"/>
  <c r="AN7" i="6"/>
  <c r="AM253" i="6"/>
  <c r="AM126" i="6"/>
  <c r="AN58" i="6"/>
  <c r="AN82" i="6"/>
  <c r="AN149" i="6"/>
  <c r="AM114" i="6"/>
  <c r="AM36" i="6"/>
  <c r="AN381" i="6"/>
  <c r="AM107" i="6"/>
  <c r="AN285" i="6"/>
  <c r="AN8" i="6"/>
  <c r="AN388" i="6"/>
  <c r="AN202" i="6"/>
  <c r="AN119" i="6"/>
  <c r="AM158" i="6"/>
  <c r="AM67" i="6"/>
  <c r="AM162" i="6"/>
  <c r="AM349" i="6"/>
  <c r="AN88" i="6"/>
  <c r="AM32" i="6"/>
  <c r="AM152" i="6"/>
  <c r="AM275" i="6"/>
  <c r="AN418" i="6"/>
  <c r="AN177" i="6"/>
  <c r="AM232" i="6"/>
  <c r="AM72" i="6"/>
  <c r="AM350" i="6"/>
  <c r="AM318" i="6"/>
  <c r="AM87" i="6"/>
  <c r="AN235" i="6"/>
  <c r="AM222" i="6"/>
  <c r="AM391" i="6"/>
  <c r="AM39" i="6"/>
  <c r="AN322" i="6"/>
  <c r="AM146" i="6"/>
  <c r="AM9" i="6"/>
  <c r="AN168" i="6"/>
  <c r="AM295" i="6"/>
  <c r="AN79" i="6"/>
  <c r="AN115" i="6"/>
  <c r="AN405" i="6"/>
  <c r="AN33" i="6"/>
  <c r="AM366" i="6"/>
  <c r="AN61" i="6"/>
  <c r="AM215" i="6"/>
  <c r="AM106" i="6"/>
  <c r="AM353" i="6"/>
  <c r="AM231" i="6"/>
  <c r="AM313" i="6"/>
  <c r="AM266" i="6"/>
  <c r="AM437" i="6"/>
  <c r="AN204" i="6"/>
  <c r="AM38" i="6"/>
  <c r="AM140" i="6"/>
  <c r="AN421" i="6"/>
  <c r="AN103" i="6"/>
  <c r="AM382" i="6"/>
  <c r="AM276" i="6"/>
  <c r="AM393" i="6"/>
  <c r="AM433" i="6"/>
  <c r="AM306" i="6"/>
  <c r="AN286" i="6"/>
  <c r="AN356" i="6"/>
  <c r="AM40" i="6"/>
  <c r="AN375" i="6"/>
  <c r="AN191" i="6"/>
  <c r="AN64" i="6"/>
  <c r="AN370" i="6"/>
  <c r="AN258" i="6"/>
  <c r="AN203" i="6"/>
  <c r="AN25" i="6"/>
  <c r="AN449" i="6"/>
  <c r="AN451" i="6"/>
  <c r="AN424" i="6"/>
  <c r="AM124" i="6"/>
  <c r="AM310" i="6"/>
  <c r="AM270" i="6"/>
  <c r="AM373" i="6"/>
  <c r="AM123" i="6"/>
  <c r="AN249" i="6"/>
  <c r="AN339" i="6"/>
  <c r="AM47" i="6"/>
  <c r="AN156" i="6"/>
  <c r="AN341" i="6"/>
  <c r="AN416" i="6"/>
  <c r="AN15" i="6"/>
  <c r="AM346" i="6"/>
  <c r="AN50" i="6"/>
  <c r="AM220" i="6"/>
  <c r="AM425" i="6"/>
  <c r="AM186" i="6"/>
  <c r="AM223" i="6"/>
  <c r="AN91" i="6"/>
  <c r="AM196" i="6"/>
  <c r="AM208" i="6"/>
  <c r="AN296" i="6"/>
  <c r="AN269" i="6"/>
  <c r="AN104" i="6"/>
  <c r="AM445" i="6"/>
  <c r="AN205" i="6"/>
  <c r="AM242" i="6"/>
  <c r="AM394" i="6"/>
  <c r="AM16" i="6"/>
  <c r="AN345" i="6"/>
  <c r="AM188" i="6"/>
  <c r="AN236" i="6"/>
  <c r="AM245" i="6"/>
  <c r="AM281" i="6"/>
  <c r="AM167" i="6"/>
  <c r="AM12" i="6"/>
  <c r="AN226" i="6"/>
  <c r="AN68" i="6"/>
  <c r="AN183" i="6"/>
  <c r="AN272" i="6"/>
  <c r="AN432" i="6"/>
  <c r="AM190" i="6"/>
  <c r="AN37" i="6"/>
  <c r="AM211" i="6"/>
  <c r="AN335" i="6"/>
  <c r="AN99" i="6"/>
  <c r="AM365" i="6"/>
  <c r="AN110" i="6"/>
  <c r="AM73" i="6"/>
  <c r="AN280" i="6"/>
  <c r="AM69" i="6"/>
  <c r="AM93" i="6"/>
  <c r="AN369" i="6"/>
  <c r="AN216" i="6"/>
  <c r="AM401" i="6"/>
  <c r="AM354" i="6"/>
  <c r="AM246" i="6"/>
  <c r="AM57" i="6"/>
  <c r="AN159" i="6"/>
  <c r="AM252" i="6"/>
  <c r="AN84" i="6"/>
  <c r="AN164" i="6"/>
  <c r="AN428" i="6"/>
  <c r="AN81" i="6"/>
  <c r="AM323" i="6"/>
  <c r="AN436" i="6"/>
  <c r="AN417" i="6"/>
  <c r="AM342" i="6"/>
  <c r="AM271" i="6"/>
  <c r="AM398" i="6"/>
  <c r="AN128" i="6"/>
  <c r="AN444" i="6"/>
  <c r="AN90" i="6"/>
  <c r="AN328" i="6"/>
  <c r="AM441" i="6"/>
  <c r="AM21" i="6"/>
  <c r="AM274" i="6"/>
  <c r="AM76" i="6"/>
  <c r="AN20" i="6"/>
  <c r="AM408" i="6"/>
  <c r="AN171" i="6"/>
  <c r="AN49" i="6"/>
  <c r="AN46" i="6"/>
  <c r="AM254" i="6"/>
  <c r="AM17" i="6"/>
  <c r="AN111" i="6"/>
  <c r="AN172" i="6"/>
  <c r="AN362" i="6"/>
  <c r="R386" i="6"/>
  <c r="R390" i="6"/>
  <c r="R215" i="6"/>
  <c r="R356" i="6"/>
  <c r="R148" i="6"/>
  <c r="R269" i="6"/>
  <c r="R99" i="6"/>
  <c r="R412" i="6"/>
  <c r="R101" i="6"/>
  <c r="R349" i="6"/>
  <c r="R122" i="6"/>
  <c r="R226" i="6"/>
  <c r="R396" i="6"/>
  <c r="R301" i="6"/>
  <c r="R413" i="6"/>
  <c r="R380" i="6"/>
  <c r="R102" i="6"/>
  <c r="R235" i="6"/>
  <c r="R321" i="6"/>
  <c r="R416" i="6"/>
  <c r="R118" i="6"/>
  <c r="R66" i="6"/>
  <c r="R291" i="6"/>
  <c r="R202" i="6"/>
  <c r="R175" i="6"/>
  <c r="R451" i="6"/>
  <c r="R261" i="6"/>
  <c r="R348" i="6"/>
  <c r="R244" i="6"/>
  <c r="R31" i="6"/>
  <c r="R400" i="6"/>
  <c r="R60" i="6"/>
  <c r="R258" i="6"/>
  <c r="R86" i="6"/>
  <c r="R35" i="6"/>
  <c r="R326" i="6"/>
  <c r="R28" i="6"/>
  <c r="R195" i="6"/>
  <c r="R123" i="6"/>
  <c r="R24" i="6"/>
  <c r="R61" i="6"/>
  <c r="R142" i="6"/>
  <c r="R146" i="6"/>
  <c r="R198" i="6"/>
  <c r="R397" i="6"/>
  <c r="R256" i="6"/>
  <c r="R156" i="6"/>
  <c r="R200" i="6"/>
  <c r="R6" i="6"/>
  <c r="R249" i="6"/>
  <c r="R185" i="6"/>
  <c r="R186" i="6"/>
  <c r="R55" i="6"/>
  <c r="R431" i="6"/>
  <c r="R280" i="6"/>
  <c r="R293" i="6"/>
  <c r="R381" i="6"/>
  <c r="R259" i="6"/>
  <c r="R26" i="6"/>
  <c r="R344" i="6"/>
  <c r="R208" i="6"/>
  <c r="R288" i="6"/>
  <c r="R298" i="6"/>
  <c r="R30" i="6"/>
  <c r="R25" i="6"/>
  <c r="R130" i="6"/>
  <c r="R300" i="6"/>
  <c r="R263" i="6"/>
  <c r="R424" i="6"/>
  <c r="R97" i="6"/>
  <c r="R238" i="6"/>
  <c r="R265" i="6"/>
  <c r="R295" i="6"/>
  <c r="R241" i="6"/>
  <c r="R137" i="6"/>
  <c r="R405" i="6"/>
  <c r="R67" i="6"/>
  <c r="R154" i="6"/>
  <c r="R110" i="6"/>
  <c r="R289" i="6"/>
  <c r="R318" i="6"/>
  <c r="R199" i="6"/>
  <c r="R140" i="6"/>
  <c r="R260" i="6"/>
  <c r="R309" i="6"/>
  <c r="R81" i="6"/>
  <c r="R132" i="6"/>
  <c r="R98" i="6"/>
  <c r="R207" i="6"/>
  <c r="R339" i="6"/>
  <c r="R222" i="6"/>
  <c r="R338" i="6"/>
  <c r="R313" i="6"/>
  <c r="R304" i="6"/>
  <c r="R266" i="6"/>
  <c r="R252" i="6"/>
  <c r="R45" i="6"/>
  <c r="R219" i="6"/>
  <c r="R109" i="6"/>
  <c r="R414" i="6"/>
  <c r="R126" i="6"/>
  <c r="R78" i="6"/>
  <c r="R213" i="6"/>
  <c r="R327" i="6"/>
  <c r="R174" i="6"/>
  <c r="R360" i="6"/>
  <c r="R303" i="6"/>
  <c r="R330" i="6"/>
  <c r="R138" i="6"/>
  <c r="R411" i="6"/>
  <c r="R27" i="6"/>
  <c r="R428" i="6"/>
  <c r="R54" i="6"/>
  <c r="R228" i="6"/>
  <c r="R302" i="6"/>
  <c r="R395" i="6"/>
  <c r="R19" i="6"/>
  <c r="R113" i="6"/>
  <c r="R220" i="6"/>
  <c r="R189" i="6"/>
  <c r="R254" i="6"/>
  <c r="R246" i="6"/>
  <c r="R96" i="6"/>
  <c r="R168" i="6"/>
  <c r="R382" i="6"/>
  <c r="R286" i="6"/>
  <c r="R68" i="6"/>
  <c r="R350" i="6"/>
  <c r="R276" i="6"/>
  <c r="R75" i="6"/>
  <c r="R218" i="6"/>
  <c r="R73" i="6"/>
  <c r="R319" i="6"/>
  <c r="R149" i="6"/>
  <c r="R236" i="6"/>
  <c r="R223" i="6"/>
  <c r="R323" i="6"/>
  <c r="R217" i="6"/>
  <c r="R64" i="6"/>
  <c r="R80" i="6"/>
  <c r="R406" i="6"/>
  <c r="R85" i="6"/>
  <c r="R34" i="6"/>
  <c r="R354" i="6"/>
  <c r="R267" i="6"/>
  <c r="R129" i="6"/>
  <c r="R394" i="6"/>
  <c r="R434" i="6"/>
  <c r="R307" i="6"/>
  <c r="R357" i="6"/>
  <c r="R192" i="6"/>
  <c r="R234" i="6"/>
  <c r="R136" i="6"/>
  <c r="R5" i="6"/>
  <c r="R359" i="6"/>
  <c r="R72" i="6"/>
  <c r="R425" i="6"/>
  <c r="R285" i="6"/>
  <c r="R121" i="6"/>
  <c r="R341" i="6"/>
  <c r="R337" i="6"/>
  <c r="R268" i="6"/>
  <c r="R274" i="6"/>
  <c r="R372" i="6"/>
  <c r="R444" i="6"/>
  <c r="R374" i="6"/>
  <c r="R345" i="6"/>
  <c r="R190" i="6"/>
  <c r="R328" i="6"/>
  <c r="R250" i="6"/>
  <c r="R179" i="6"/>
  <c r="R48" i="6"/>
  <c r="R131" i="6"/>
  <c r="R306" i="6"/>
  <c r="R322" i="6"/>
  <c r="R299" i="6"/>
  <c r="R16" i="6"/>
  <c r="R51" i="6"/>
  <c r="R436" i="6"/>
  <c r="R378" i="6"/>
  <c r="R119" i="6"/>
  <c r="R310" i="6"/>
  <c r="R403" i="6"/>
  <c r="R449" i="6"/>
  <c r="R152" i="6"/>
  <c r="R290" i="6"/>
  <c r="R197" i="6"/>
  <c r="R133" i="6"/>
  <c r="R105" i="6"/>
  <c r="R446" i="6"/>
  <c r="R206" i="6"/>
  <c r="R243" i="6"/>
  <c r="R143" i="6"/>
  <c r="R127" i="6"/>
  <c r="R384" i="6"/>
  <c r="R439" i="6"/>
  <c r="R115" i="6"/>
  <c r="R282" i="6"/>
  <c r="R13" i="6"/>
  <c r="R69" i="6"/>
  <c r="R373" i="6"/>
  <c r="R184" i="6"/>
  <c r="R389" i="6"/>
  <c r="R162" i="6"/>
  <c r="R120" i="6"/>
  <c r="R331" i="6"/>
  <c r="R273" i="6"/>
  <c r="R401" i="6"/>
  <c r="R76" i="6"/>
  <c r="R404" i="6"/>
  <c r="R191" i="6"/>
  <c r="R178" i="6"/>
  <c r="R316" i="6"/>
  <c r="R214" i="6"/>
  <c r="R233" i="6"/>
  <c r="R336" i="6"/>
  <c r="R12" i="6"/>
  <c r="R100" i="6"/>
  <c r="R366" i="6"/>
  <c r="R88" i="6"/>
  <c r="R111" i="6"/>
  <c r="R74" i="6"/>
  <c r="R281" i="6"/>
  <c r="R392" i="6"/>
  <c r="R94" i="6"/>
  <c r="R355" i="6"/>
  <c r="R247" i="6"/>
  <c r="R160" i="6"/>
  <c r="R369" i="6"/>
  <c r="R165" i="6"/>
  <c r="R324" i="6"/>
  <c r="R437" i="6"/>
  <c r="R418" i="6"/>
  <c r="R314" i="6"/>
  <c r="R438" i="6"/>
  <c r="R205" i="6"/>
  <c r="R445" i="6"/>
  <c r="R91" i="6"/>
  <c r="R329" i="6"/>
  <c r="R442" i="6"/>
  <c r="R383" i="6"/>
  <c r="R77" i="6"/>
  <c r="R255" i="6"/>
  <c r="R18" i="6"/>
  <c r="R173" i="6"/>
  <c r="R363" i="6"/>
  <c r="R231" i="6"/>
  <c r="R388" i="6"/>
  <c r="R387" i="6"/>
  <c r="R53" i="6"/>
  <c r="R251" i="6"/>
  <c r="R49" i="6"/>
  <c r="R211" i="6"/>
  <c r="R36" i="6"/>
  <c r="R334" i="6"/>
  <c r="R377" i="6"/>
  <c r="R423" i="6"/>
  <c r="R358" i="6"/>
  <c r="R257" i="6"/>
  <c r="R158" i="6"/>
  <c r="R128" i="6"/>
  <c r="R106" i="6"/>
  <c r="R225" i="6"/>
  <c r="R427" i="6"/>
  <c r="R15" i="6"/>
  <c r="R135" i="6"/>
  <c r="R262" i="6"/>
  <c r="R248" i="6"/>
  <c r="R63" i="6"/>
  <c r="R103" i="6"/>
  <c r="R204" i="6"/>
  <c r="R415" i="6"/>
  <c r="R139" i="6"/>
  <c r="R352" i="6"/>
  <c r="R90" i="6"/>
  <c r="R391" i="6"/>
  <c r="R279" i="6"/>
  <c r="R430" i="6"/>
  <c r="R11" i="6"/>
  <c r="R23" i="6"/>
  <c r="R278" i="6"/>
  <c r="R379" i="6"/>
  <c r="R4" i="6"/>
  <c r="R210" i="6"/>
  <c r="R407" i="6"/>
  <c r="R32" i="6"/>
  <c r="R375" i="6"/>
  <c r="R284" i="6"/>
  <c r="R271" i="6"/>
  <c r="R448" i="6"/>
  <c r="R170" i="6"/>
  <c r="R364" i="6"/>
  <c r="R166" i="6"/>
  <c r="R447" i="6"/>
  <c r="R294" i="6"/>
  <c r="R56" i="6"/>
  <c r="R194" i="6"/>
  <c r="R155" i="6"/>
  <c r="R144" i="6"/>
  <c r="R410" i="6"/>
  <c r="R57" i="6"/>
  <c r="R7" i="6"/>
  <c r="R332" i="6"/>
  <c r="R362" i="6"/>
  <c r="R14" i="6"/>
  <c r="R320" i="6"/>
  <c r="R177" i="6"/>
  <c r="R161" i="6"/>
  <c r="R342" i="6"/>
  <c r="R365" i="6"/>
  <c r="R240" i="6"/>
  <c r="R417" i="6"/>
  <c r="R239" i="6"/>
  <c r="R182" i="6"/>
  <c r="R347" i="6"/>
  <c r="R353" i="6"/>
  <c r="R242" i="6"/>
  <c r="R183" i="6"/>
  <c r="R181" i="6"/>
  <c r="R443" i="6"/>
  <c r="R245" i="6"/>
  <c r="R432" i="6"/>
  <c r="R176" i="6"/>
  <c r="R145" i="6"/>
  <c r="R393" i="6"/>
  <c r="R92" i="6"/>
  <c r="R209" i="6"/>
  <c r="R196" i="6"/>
  <c r="R201" i="6"/>
  <c r="R167" i="6"/>
  <c r="R333" i="6"/>
  <c r="R8" i="6"/>
  <c r="R17" i="6"/>
  <c r="R87" i="6"/>
  <c r="R59" i="6"/>
  <c r="R237" i="6"/>
  <c r="R83" i="6"/>
  <c r="R37" i="6"/>
  <c r="R43" i="6"/>
  <c r="R227" i="6"/>
  <c r="R292" i="6"/>
  <c r="R9" i="6"/>
  <c r="R203" i="6"/>
  <c r="R159" i="6"/>
  <c r="R163" i="6"/>
  <c r="R33" i="6"/>
  <c r="R421" i="6"/>
  <c r="R153" i="6"/>
  <c r="R95" i="6"/>
  <c r="R351" i="6"/>
  <c r="R20" i="6"/>
  <c r="R40" i="6"/>
  <c r="R370" i="6"/>
  <c r="R147" i="6"/>
  <c r="R10" i="6"/>
  <c r="R169" i="6"/>
  <c r="R296" i="6"/>
  <c r="R116" i="6"/>
  <c r="R367" i="6"/>
  <c r="R62" i="6"/>
  <c r="R429" i="6"/>
  <c r="R216" i="6"/>
  <c r="R107" i="6"/>
  <c r="R343" i="6"/>
  <c r="R399" i="6"/>
  <c r="R141" i="6"/>
  <c r="R408" i="6"/>
  <c r="R22" i="6"/>
  <c r="R277" i="6"/>
  <c r="R409" i="6"/>
  <c r="R287" i="6"/>
  <c r="R376" i="6"/>
  <c r="R65" i="6"/>
  <c r="R46" i="6"/>
  <c r="R134" i="6"/>
  <c r="R450" i="6"/>
  <c r="R114" i="6"/>
  <c r="R188" i="6"/>
  <c r="R264" i="6"/>
  <c r="R125" i="6"/>
  <c r="R398" i="6"/>
  <c r="R440" i="6"/>
  <c r="R311" i="6"/>
  <c r="R124" i="6"/>
  <c r="R305" i="6"/>
  <c r="R164" i="6"/>
  <c r="R315" i="6"/>
  <c r="R385" i="6"/>
  <c r="R151" i="6"/>
  <c r="R361" i="6"/>
  <c r="R340" i="6"/>
  <c r="R157" i="6"/>
  <c r="R441" i="6"/>
  <c r="R308" i="6"/>
  <c r="R221" i="6"/>
  <c r="R84" i="6"/>
  <c r="R317" i="6"/>
  <c r="R79" i="6"/>
  <c r="R426" i="6"/>
  <c r="R187" i="6"/>
  <c r="R283" i="6"/>
  <c r="R224" i="6"/>
  <c r="R335" i="6"/>
  <c r="R297" i="6"/>
  <c r="R312" i="6"/>
  <c r="R270" i="6"/>
  <c r="R71" i="6"/>
  <c r="R171" i="6"/>
  <c r="R44" i="6"/>
  <c r="R230" i="6"/>
  <c r="R346" i="6"/>
  <c r="R229" i="6"/>
  <c r="R150" i="6"/>
  <c r="R52" i="6"/>
  <c r="R108" i="6"/>
  <c r="R29" i="6"/>
  <c r="R435" i="6"/>
  <c r="R117" i="6"/>
  <c r="R325" i="6"/>
  <c r="R42" i="6"/>
  <c r="R193" i="6"/>
  <c r="R89" i="6"/>
  <c r="R433" i="6"/>
  <c r="R180" i="6"/>
  <c r="R419" i="6"/>
  <c r="R38" i="6"/>
  <c r="R212" i="6"/>
  <c r="R368" i="6"/>
  <c r="R70" i="6"/>
  <c r="R402" i="6"/>
  <c r="R58" i="6"/>
  <c r="R253" i="6"/>
  <c r="R420" i="6"/>
  <c r="R82" i="6"/>
  <c r="R232" i="6"/>
  <c r="R93" i="6"/>
  <c r="R272" i="6"/>
  <c r="R3" i="6"/>
  <c r="R39" i="6"/>
  <c r="R422" i="6"/>
  <c r="R104" i="6"/>
  <c r="R275" i="6"/>
  <c r="R21" i="6"/>
  <c r="R172" i="6"/>
  <c r="R50" i="6"/>
  <c r="R47" i="6"/>
  <c r="R41" i="6"/>
  <c r="R112" i="6"/>
  <c r="R371" i="6"/>
  <c r="C8" i="4"/>
  <c r="C10" i="4" s="1"/>
  <c r="C7" i="4"/>
  <c r="C11" i="1" l="1"/>
  <c r="C10" i="1"/>
  <c r="C9" i="1"/>
  <c r="C8" i="1"/>
  <c r="C7" i="1"/>
  <c r="D7" i="1" s="1"/>
  <c r="B11" i="1"/>
  <c r="G11" i="1" s="1"/>
  <c r="B10" i="1"/>
  <c r="G10" i="1" s="1"/>
  <c r="B9" i="1"/>
  <c r="G9" i="1" s="1"/>
  <c r="B8" i="1"/>
  <c r="B7" i="1"/>
  <c r="G7" i="1" s="1"/>
  <c r="E8" i="1" l="1"/>
  <c r="E9" i="1" s="1"/>
  <c r="E10" i="1" s="1"/>
  <c r="E11" i="1" s="1"/>
  <c r="G8" i="1"/>
  <c r="B1" i="1"/>
  <c r="D8" i="1"/>
  <c r="D9" i="1" s="1"/>
  <c r="D10" i="1" s="1"/>
  <c r="D11" i="1" s="1"/>
  <c r="C12" i="4" l="1"/>
  <c r="B2" i="1"/>
  <c r="C13" i="4" l="1"/>
  <c r="C14" i="4" s="1"/>
  <c r="B3" i="1"/>
  <c r="C2" i="4"/>
  <c r="B13" i="1" l="1"/>
  <c r="C4" i="4"/>
  <c r="C6" i="4" s="1"/>
  <c r="C3" i="4"/>
</calcChain>
</file>

<file path=xl/sharedStrings.xml><?xml version="1.0" encoding="utf-8"?>
<sst xmlns="http://schemas.openxmlformats.org/spreadsheetml/2006/main" count="160" uniqueCount="123">
  <si>
    <t>t</t>
  </si>
  <si>
    <t>q</t>
  </si>
  <si>
    <t>Me</t>
  </si>
  <si>
    <t>Verif Me
(q integ)</t>
  </si>
  <si>
    <t>Ms</t>
  </si>
  <si>
    <t>Spec. Impulse</t>
  </si>
  <si>
    <t>Thrust</t>
  </si>
  <si>
    <t>Center Engine Cutoff</t>
  </si>
  <si>
    <t>Liftoff</t>
  </si>
  <si>
    <t>S-II Ignition</t>
  </si>
  <si>
    <t>S-II CECO</t>
  </si>
  <si>
    <t>S-II EMR Shift</t>
  </si>
  <si>
    <t>S-IVB Ignition</t>
  </si>
  <si>
    <t>Orbit Insertion</t>
  </si>
  <si>
    <t>Event</t>
  </si>
  <si>
    <t>GET</t>
  </si>
  <si>
    <t>Mass</t>
  </si>
  <si>
    <t>Used Ergols</t>
  </si>
  <si>
    <t>S-IC End</t>
  </si>
  <si>
    <t>Verif</t>
  </si>
  <si>
    <t>Total Prop</t>
  </si>
  <si>
    <t>Total Dry</t>
  </si>
  <si>
    <t>Total</t>
  </si>
  <si>
    <t>S-IVB stage, total</t>
  </si>
  <si>
    <t>Total Instrument Unit</t>
  </si>
  <si>
    <t>Spacecraft/Lunar Module Adapter</t>
  </si>
  <si>
    <t>Lunar Module</t>
  </si>
  <si>
    <t>Command and Service Module</t>
  </si>
  <si>
    <t>Total Launch Escape System</t>
  </si>
  <si>
    <t>Total Spacecraft (CSM)</t>
  </si>
  <si>
    <t>S-II End then LES jettison</t>
  </si>
  <si>
    <t>Check</t>
  </si>
  <si>
    <t>Weight</t>
  </si>
  <si>
    <t>Time (s)</t>
  </si>
  <si>
    <t>Dry (kg)</t>
  </si>
  <si>
    <t>Propellant (kg)</t>
  </si>
  <si>
    <t>Total (kg)</t>
  </si>
  <si>
    <t>Flow Rate (kg/s)</t>
  </si>
  <si>
    <t>Total Thrust (N)</t>
  </si>
  <si>
    <t>Thrust Accel (g)</t>
  </si>
  <si>
    <t>Radius Vector (m)</t>
  </si>
  <si>
    <t>GCLat (deg)</t>
  </si>
  <si>
    <t>Long (deg)</t>
  </si>
  <si>
    <t>AZ (deg)</t>
  </si>
  <si>
    <t>Pitch (deg)</t>
  </si>
  <si>
    <t>Vehicle Mass</t>
  </si>
  <si>
    <t>Attitude</t>
  </si>
  <si>
    <t>F-Path (deg)</t>
  </si>
  <si>
    <t>Vel (m/s)</t>
  </si>
  <si>
    <t>Earth-Fixed</t>
  </si>
  <si>
    <t>Head (deg)</t>
  </si>
  <si>
    <t>Space-Fixed</t>
  </si>
  <si>
    <t>Range(m)</t>
  </si>
  <si>
    <t>Altitude (m)</t>
  </si>
  <si>
    <t>Temp (K)</t>
  </si>
  <si>
    <t>Press (Pa)</t>
  </si>
  <si>
    <t>Atmosphere</t>
  </si>
  <si>
    <t>Mach (-)</t>
  </si>
  <si>
    <t>Dyn. Press. (Pa)</t>
  </si>
  <si>
    <t>Drag (N)</t>
  </si>
  <si>
    <t>Stage</t>
  </si>
  <si>
    <t>FIRST MOTION</t>
  </si>
  <si>
    <t>PARKING ORBIT INSERTION</t>
  </si>
  <si>
    <t>S-IVB 1ST BURN CUTOFF</t>
  </si>
  <si>
    <t>S-II/S-IVB SEPARATION</t>
  </si>
  <si>
    <t>S-II OUTBOARD ENGINE CUTOFF</t>
  </si>
  <si>
    <t>S-II CENTER ENGINE CUTOFF</t>
  </si>
  <si>
    <t>S-IC/S-II SEPARATION</t>
  </si>
  <si>
    <t>S-IC OUTBOARD ENGINE CUTOFF</t>
  </si>
  <si>
    <t>S-IC CENTER ENGINE CUTOFF</t>
  </si>
  <si>
    <t>MAXIMUM DYNAMIC PRESSURE</t>
  </si>
  <si>
    <t>Flux (W)</t>
  </si>
  <si>
    <t>MAXIMUM HEAT FLUX</t>
  </si>
  <si>
    <t>EP1</t>
  </si>
  <si>
    <t>EP2</t>
  </si>
  <si>
    <t>EP3</t>
  </si>
  <si>
    <t>CU</t>
  </si>
  <si>
    <t>ms</t>
  </si>
  <si>
    <t>me</t>
  </si>
  <si>
    <t>q1</t>
  </si>
  <si>
    <t>q2</t>
  </si>
  <si>
    <t>t1</t>
  </si>
  <si>
    <t>t2</t>
  </si>
  <si>
    <t>t3</t>
  </si>
  <si>
    <t>q3</t>
  </si>
  <si>
    <t>Section</t>
  </si>
  <si>
    <t>Ss</t>
  </si>
  <si>
    <t>Isv1</t>
  </si>
  <si>
    <t>Isv2</t>
  </si>
  <si>
    <t>Isv3</t>
  </si>
  <si>
    <t>M</t>
  </si>
  <si>
    <t>CA</t>
  </si>
  <si>
    <t>t0</t>
  </si>
  <si>
    <t>GDLat (deg)</t>
  </si>
  <si>
    <t>x ECEF (m)</t>
  </si>
  <si>
    <t>y ECEF (m)</t>
  </si>
  <si>
    <t>z ECEF (m)</t>
  </si>
  <si>
    <t>check rad</t>
  </si>
  <si>
    <t>N (m)</t>
  </si>
  <si>
    <t>Velocity</t>
  </si>
  <si>
    <t>Position</t>
  </si>
  <si>
    <t>vz ENV (m/s)</t>
  </si>
  <si>
    <t>vx ENV (m/s)</t>
  </si>
  <si>
    <t>vy ENV (m/s)</t>
  </si>
  <si>
    <t>vx ECEF (m/s)</t>
  </si>
  <si>
    <t>vy ECEF (m/s)</t>
  </si>
  <si>
    <t>vz ECEF (m/s)</t>
  </si>
  <si>
    <t>axe X ENV</t>
  </si>
  <si>
    <t>axe Y ENV</t>
  </si>
  <si>
    <t>axe Z ENV</t>
  </si>
  <si>
    <t>axe X ECEF</t>
  </si>
  <si>
    <t>axe Z ECEF</t>
  </si>
  <si>
    <t>axe Y ECEF</t>
  </si>
  <si>
    <t>AoA (deg)</t>
  </si>
  <si>
    <r>
      <t>Q.</t>
    </r>
    <r>
      <rPr>
        <b/>
        <sz val="11"/>
        <color theme="1"/>
        <rFont val="Calibri"/>
        <family val="2"/>
      </rPr>
      <t>α</t>
    </r>
  </si>
  <si>
    <t>MAX Q.ALPHA</t>
  </si>
  <si>
    <t>-</t>
  </si>
  <si>
    <t>V err (m/s)</t>
  </si>
  <si>
    <r>
      <rPr>
        <b/>
        <sz val="11"/>
        <color theme="1"/>
        <rFont val="Calibri"/>
        <family val="2"/>
      </rPr>
      <t>Δp</t>
    </r>
    <r>
      <rPr>
        <b/>
        <sz val="11"/>
        <color theme="1"/>
        <rFont val="Calibri"/>
        <family val="2"/>
        <scheme val="minor"/>
      </rPr>
      <t>x ECEF (m/s)</t>
    </r>
  </si>
  <si>
    <t>Δpy ECEF (m/s)</t>
  </si>
  <si>
    <t>Δpz ECEF (m/s)</t>
  </si>
  <si>
    <t>V ECEF (m/s)</t>
  </si>
  <si>
    <t>V ENV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</si>
</sst>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&quot; s&quot;"/>
    <numFmt numFmtId="165" formatCode="#,##0.0&quot; kg/s&quot;"/>
    <numFmt numFmtId="166" formatCode="#,##0.0&quot; kg&quot;"/>
    <numFmt numFmtId="167" formatCode="#,##0.0&quot; N&quot;"/>
    <numFmt numFmtId="168" formatCode="#,##0.0"/>
    <numFmt numFmtId="169" formatCode="#,##0.0&quot; klbm&quot;"/>
    <numFmt numFmtId="170" formatCode="#,##0.0&quot; m²&quot;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/>
    <xf numFmtId="166" fontId="1" fillId="2" borderId="1" xfId="1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" fontId="0" fillId="0" borderId="2" xfId="0" quotePrefix="1" applyNumberFormat="1" applyBorder="1" applyAlignment="1">
      <alignment horizontal="center"/>
    </xf>
    <xf numFmtId="4" fontId="0" fillId="0" borderId="0" xfId="0" quotePrefix="1" applyNumberFormat="1" applyBorder="1" applyAlignment="1">
      <alignment horizontal="center"/>
    </xf>
    <xf numFmtId="0" fontId="0" fillId="0" borderId="4" xfId="0" quotePrefix="1" applyBorder="1" applyAlignment="1">
      <alignment horizontal="center"/>
    </xf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q (kg/s)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'S-IC'!$B$6</c:f>
              <c:strCache>
                <c:ptCount val="1"/>
                <c:pt idx="0">
                  <c:v>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'S-IC'!$A$7:$A$11</c:f>
              <c:numCache>
                <c:formatCode>#\ ##0.0" s"</c:formatCode>
                <c:ptCount val="5"/>
                <c:pt idx="0">
                  <c:v>0</c:v>
                </c:pt>
                <c:pt idx="1">
                  <c:v>69.7</c:v>
                </c:pt>
                <c:pt idx="2">
                  <c:v>134.89999999999998</c:v>
                </c:pt>
                <c:pt idx="3">
                  <c:v>134.89999999999998</c:v>
                </c:pt>
                <c:pt idx="4">
                  <c:v>161.32999999999998</c:v>
                </c:pt>
              </c:numCache>
            </c:numRef>
          </c:xVal>
          <c:yVal>
            <c:numRef>
              <c:f>'S-IC'!$B$7:$B$11</c:f>
              <c:numCache>
                <c:formatCode>#\ ##0.0" kg/s"</c:formatCode>
                <c:ptCount val="5"/>
                <c:pt idx="0">
                  <c:v>13225.7465341386</c:v>
                </c:pt>
                <c:pt idx="1">
                  <c:v>13225.7465341386</c:v>
                </c:pt>
                <c:pt idx="2">
                  <c:v>13441.447849768401</c:v>
                </c:pt>
                <c:pt idx="3">
                  <c:v>10716.827345347201</c:v>
                </c:pt>
                <c:pt idx="4">
                  <c:v>10716.827345347201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1-4BCF-A7C8-16546EA01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291864"/>
        <c:axId val="553292520"/>
      </c:scatterChart>
      <c:valAx>
        <c:axId val="553291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T. EP1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\ ##0.0&quot; 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3292520"/>
        <c:crosses val="autoZero"/>
        <c:crossBetween val="midCat"/>
      </c:valAx>
      <c:valAx>
        <c:axId val="55329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&quot; kg/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3291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'S-II + Tour de svgde'!$B$6</c:f>
              <c:strCache>
                <c:ptCount val="1"/>
                <c:pt idx="0">
                  <c:v>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'S-II + Tour de svgde'!$A$7:$A$12</c:f>
              <c:numCache>
                <c:formatCode>#\ ##0.0" s"</c:formatCode>
                <c:ptCount val="6"/>
                <c:pt idx="0">
                  <c:v>0</c:v>
                </c:pt>
                <c:pt idx="1">
                  <c:v>296.62</c:v>
                </c:pt>
                <c:pt idx="2">
                  <c:v>296.62</c:v>
                </c:pt>
                <c:pt idx="3">
                  <c:v>346.84000000000003</c:v>
                </c:pt>
                <c:pt idx="4">
                  <c:v>346.84000000000003</c:v>
                </c:pt>
                <c:pt idx="5">
                  <c:v>397.06000000000006</c:v>
                </c:pt>
              </c:numCache>
            </c:numRef>
          </c:xVal>
          <c:yVal>
            <c:numRef>
              <c:f>'S-II + Tour de svgde'!$B$7:$B$12</c:f>
              <c:numCache>
                <c:formatCode>#\ ##0.0" kg/s"</c:formatCode>
                <c:ptCount val="6"/>
                <c:pt idx="0">
                  <c:v>1225.4478264105001</c:v>
                </c:pt>
                <c:pt idx="1">
                  <c:v>1225.4478264105001</c:v>
                </c:pt>
                <c:pt idx="2">
                  <c:v>980.35826112840016</c:v>
                </c:pt>
                <c:pt idx="3">
                  <c:v>980.35826112840016</c:v>
                </c:pt>
                <c:pt idx="4">
                  <c:v>728.51924138070001</c:v>
                </c:pt>
                <c:pt idx="5">
                  <c:v>728.51924138070001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7-48F6-A620-2229B6287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238768"/>
        <c:axId val="417239096"/>
      </c:scatterChart>
      <c:valAx>
        <c:axId val="41723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&quot; 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239096"/>
        <c:crosses val="autoZero"/>
        <c:crossBetween val="midCat"/>
      </c:valAx>
      <c:valAx>
        <c:axId val="41723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&quot; kg/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23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Lanceur!$C$1</c:f>
              <c:strCache>
                <c:ptCount val="1"/>
                <c:pt idx="0">
                  <c:v>Mass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Lanceur!$B$2:$B$10</c:f>
              <c:numCache>
                <c:formatCode>#\ ##0.0" s"</c:formatCode>
                <c:ptCount val="9"/>
                <c:pt idx="0">
                  <c:v>0</c:v>
                </c:pt>
                <c:pt idx="1">
                  <c:v>134.89999999999998</c:v>
                </c:pt>
                <c:pt idx="2">
                  <c:v>134.89999999999998</c:v>
                </c:pt>
                <c:pt idx="3">
                  <c:v>134.89999999999998</c:v>
                </c:pt>
                <c:pt idx="4">
                  <c:v>431.52</c:v>
                </c:pt>
                <c:pt idx="5">
                  <c:v>481.74</c:v>
                </c:pt>
                <c:pt idx="6">
                  <c:v>531.96</c:v>
                </c:pt>
                <c:pt idx="7">
                  <c:v>531.96</c:v>
                </c:pt>
                <c:pt idx="8">
                  <c:v>679.09</c:v>
                </c:pt>
              </c:numCache>
            </c:numRef>
          </c:xVal>
          <c:yVal>
            <c:numRef>
              <c:f>Lanceur!$C$2:$C$10</c:f>
              <c:numCache>
                <c:formatCode>#\ ##0.0" kg"</c:formatCode>
                <c:ptCount val="9"/>
                <c:pt idx="0">
                  <c:v>2938314.67381375</c:v>
                </c:pt>
                <c:pt idx="1">
                  <c:v>1147129.6034689215</c:v>
                </c:pt>
                <c:pt idx="2">
                  <c:v>863883.85673139477</c:v>
                </c:pt>
                <c:pt idx="3">
                  <c:v>654420.3918175</c:v>
                </c:pt>
                <c:pt idx="4">
                  <c:v>290928.05754761747</c:v>
                </c:pt>
                <c:pt idx="5">
                  <c:v>241694.46567374922</c:v>
                </c:pt>
                <c:pt idx="6">
                  <c:v>205108.22937161045</c:v>
                </c:pt>
                <c:pt idx="7">
                  <c:v>166751.44142888</c:v>
                </c:pt>
                <c:pt idx="8">
                  <c:v>135351.66156907394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E0-404B-A86C-EB53E4D56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239024"/>
        <c:axId val="547237712"/>
      </c:scatterChart>
      <c:valAx>
        <c:axId val="54723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&quot; 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7237712"/>
        <c:crosses val="autoZero"/>
        <c:crossBetween val="midCat"/>
      </c:valAx>
      <c:valAx>
        <c:axId val="54723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&quot; kg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723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 of Attack (deg)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'Traj ref'!$AA$1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'Traj ref'!$AA$2:$AA$451</c:f>
              <c:numCache>
                <c:formatCode>#,##0.00</c:formatCode>
                <c:ptCount val="450"/>
                <c:pt idx="0" formatCode="General">
                  <c:v>0</c:v>
                </c:pt>
                <c:pt idx="1">
                  <c:v>0</c:v>
                </c:pt>
                <c:pt idx="2">
                  <c:v>0.3900000000001666</c:v>
                </c:pt>
                <c:pt idx="3">
                  <c:v>0.3900000000001666</c:v>
                </c:pt>
                <c:pt idx="4">
                  <c:v>0.37999999999921302</c:v>
                </c:pt>
                <c:pt idx="5">
                  <c:v>0.3800000000001672</c:v>
                </c:pt>
                <c:pt idx="6">
                  <c:v>0.37000000000062583</c:v>
                </c:pt>
                <c:pt idx="7">
                  <c:v>0.36999999999963351</c:v>
                </c:pt>
                <c:pt idx="8">
                  <c:v>0.36000000000113536</c:v>
                </c:pt>
                <c:pt idx="9">
                  <c:v>0.3600000000021531</c:v>
                </c:pt>
                <c:pt idx="10">
                  <c:v>0.35000000000167031</c:v>
                </c:pt>
                <c:pt idx="11">
                  <c:v>0.35000000000062709</c:v>
                </c:pt>
                <c:pt idx="12">
                  <c:v>0.35000000000062709</c:v>
                </c:pt>
                <c:pt idx="13">
                  <c:v>0.34000000000036051</c:v>
                </c:pt>
                <c:pt idx="14">
                  <c:v>0.34000000000036051</c:v>
                </c:pt>
                <c:pt idx="15">
                  <c:v>0.33000000000111174</c:v>
                </c:pt>
                <c:pt idx="16">
                  <c:v>0.33000000000221857</c:v>
                </c:pt>
                <c:pt idx="17">
                  <c:v>0.33000000000221857</c:v>
                </c:pt>
                <c:pt idx="18">
                  <c:v>0.31999999999840256</c:v>
                </c:pt>
                <c:pt idx="19">
                  <c:v>0.3200000000006798</c:v>
                </c:pt>
                <c:pt idx="20">
                  <c:v>0.3200000000006798</c:v>
                </c:pt>
                <c:pt idx="21">
                  <c:v>0.31000000000059136</c:v>
                </c:pt>
                <c:pt idx="22">
                  <c:v>0.30999999999940819</c:v>
                </c:pt>
                <c:pt idx="23">
                  <c:v>0.31000000000294498</c:v>
                </c:pt>
                <c:pt idx="24">
                  <c:v>0.3000000000005284</c:v>
                </c:pt>
                <c:pt idx="25">
                  <c:v>0.30000000000295834</c:v>
                </c:pt>
                <c:pt idx="26">
                  <c:v>0.29999999999930704</c:v>
                </c:pt>
                <c:pt idx="27">
                  <c:v>0.3000000000005284</c:v>
                </c:pt>
                <c:pt idx="28">
                  <c:v>0.29000000000185211</c:v>
                </c:pt>
                <c:pt idx="29">
                  <c:v>0.29000000000185211</c:v>
                </c:pt>
                <c:pt idx="30">
                  <c:v>0.28999999999807363</c:v>
                </c:pt>
                <c:pt idx="31">
                  <c:v>0.29000000000059262</c:v>
                </c:pt>
                <c:pt idx="32">
                  <c:v>0.8782012833059436</c:v>
                </c:pt>
                <c:pt idx="33">
                  <c:v>1.4460006998097079</c:v>
                </c:pt>
                <c:pt idx="34">
                  <c:v>1.9173299202835798</c:v>
                </c:pt>
                <c:pt idx="35">
                  <c:v>2.3259312227675637</c:v>
                </c:pt>
                <c:pt idx="36">
                  <c:v>2.6693583500977551</c:v>
                </c:pt>
                <c:pt idx="37">
                  <c:v>2.9412916811321188</c:v>
                </c:pt>
                <c:pt idx="38">
                  <c:v>3.1664386565409171</c:v>
                </c:pt>
                <c:pt idx="39">
                  <c:v>3.3333435579519946</c:v>
                </c:pt>
                <c:pt idx="40">
                  <c:v>3.4612518471596685</c:v>
                </c:pt>
                <c:pt idx="41">
                  <c:v>3.5596883686969547</c:v>
                </c:pt>
                <c:pt idx="42">
                  <c:v>3.6185941250906728</c:v>
                </c:pt>
                <c:pt idx="43">
                  <c:v>3.647717787787093</c:v>
                </c:pt>
                <c:pt idx="44">
                  <c:v>3.6470086205981276</c:v>
                </c:pt>
                <c:pt idx="45">
                  <c:v>3.6265428343609467</c:v>
                </c:pt>
                <c:pt idx="46">
                  <c:v>3.586067983850306</c:v>
                </c:pt>
                <c:pt idx="47">
                  <c:v>3.53571982033663</c:v>
                </c:pt>
                <c:pt idx="48">
                  <c:v>3.4654988029221725</c:v>
                </c:pt>
                <c:pt idx="49">
                  <c:v>3.3752365461606368</c:v>
                </c:pt>
                <c:pt idx="50">
                  <c:v>3.2850486679508948</c:v>
                </c:pt>
                <c:pt idx="51">
                  <c:v>3.184866269821514</c:v>
                </c:pt>
                <c:pt idx="52">
                  <c:v>3.0748429068909813</c:v>
                </c:pt>
                <c:pt idx="53">
                  <c:v>2.9647270423393488</c:v>
                </c:pt>
                <c:pt idx="54">
                  <c:v>2.8446807056902723</c:v>
                </c:pt>
                <c:pt idx="55">
                  <c:v>2.7245627659632201</c:v>
                </c:pt>
                <c:pt idx="56">
                  <c:v>2.6047073953122761</c:v>
                </c:pt>
                <c:pt idx="57">
                  <c:v>2.4746489127904097</c:v>
                </c:pt>
                <c:pt idx="58">
                  <c:v>2.3547014920108627</c:v>
                </c:pt>
                <c:pt idx="59">
                  <c:v>2.2247287771200468</c:v>
                </c:pt>
                <c:pt idx="60">
                  <c:v>2.1046912247085503</c:v>
                </c:pt>
                <c:pt idx="61">
                  <c:v>1.9948226162875049</c:v>
                </c:pt>
                <c:pt idx="62">
                  <c:v>1.8849317294642407</c:v>
                </c:pt>
                <c:pt idx="63">
                  <c:v>1.7750168882154951</c:v>
                </c:pt>
                <c:pt idx="64">
                  <c:v>1.6554187237622628</c:v>
                </c:pt>
                <c:pt idx="65">
                  <c:v>1.5554390413662285</c:v>
                </c:pt>
                <c:pt idx="66">
                  <c:v>1.4657524380327278</c:v>
                </c:pt>
                <c:pt idx="67">
                  <c:v>1.3657272446564117</c:v>
                </c:pt>
                <c:pt idx="68">
                  <c:v>1.3260647406993449</c:v>
                </c:pt>
                <c:pt idx="69">
                  <c:v>1.2859946890643175</c:v>
                </c:pt>
                <c:pt idx="70">
                  <c:v>1.1963216086406092</c:v>
                </c:pt>
                <c:pt idx="71">
                  <c:v>1.1265557205668992</c:v>
                </c:pt>
                <c:pt idx="72">
                  <c:v>1.0567935325063662</c:v>
                </c:pt>
                <c:pt idx="73">
                  <c:v>0.98703742955612617</c:v>
                </c:pt>
                <c:pt idx="74">
                  <c:v>0.93713080484803135</c:v>
                </c:pt>
                <c:pt idx="75">
                  <c:v>0.87796357239639333</c:v>
                </c:pt>
                <c:pt idx="76">
                  <c:v>0.83797254676987543</c:v>
                </c:pt>
                <c:pt idx="77">
                  <c:v>0.79795707445317365</c:v>
                </c:pt>
                <c:pt idx="78">
                  <c:v>0.76860738014871577</c:v>
                </c:pt>
                <c:pt idx="79">
                  <c:v>0.73845298453285546</c:v>
                </c:pt>
                <c:pt idx="80">
                  <c:v>0.7091474839970846</c:v>
                </c:pt>
                <c:pt idx="81">
                  <c:v>0.69869043688412624</c:v>
                </c:pt>
                <c:pt idx="82">
                  <c:v>0.69900228672541942</c:v>
                </c:pt>
                <c:pt idx="83">
                  <c:v>0.454381699916863</c:v>
                </c:pt>
                <c:pt idx="84">
                  <c:v>0.22773934351526345</c:v>
                </c:pt>
                <c:pt idx="85">
                  <c:v>0.11217028231531932</c:v>
                </c:pt>
                <c:pt idx="86">
                  <c:v>0.19494008816116418</c:v>
                </c:pt>
                <c:pt idx="87">
                  <c:v>0.24676935717019169</c:v>
                </c:pt>
                <c:pt idx="88">
                  <c:v>0.4237017821996294</c:v>
                </c:pt>
                <c:pt idx="89">
                  <c:v>0.5899976405174826</c:v>
                </c:pt>
                <c:pt idx="90">
                  <c:v>0.73815124113719732</c:v>
                </c:pt>
                <c:pt idx="91">
                  <c:v>0.88692622372173358</c:v>
                </c:pt>
                <c:pt idx="92">
                  <c:v>1.0062317485404486</c:v>
                </c:pt>
                <c:pt idx="93">
                  <c:v>1.1256851978553399</c:v>
                </c:pt>
                <c:pt idx="94">
                  <c:v>1.2236156759589172</c:v>
                </c:pt>
                <c:pt idx="95">
                  <c:v>1.3234093262070397</c:v>
                </c:pt>
                <c:pt idx="96">
                  <c:v>1.4032768982900041</c:v>
                </c:pt>
                <c:pt idx="97">
                  <c:v>1.4831576547508563</c:v>
                </c:pt>
                <c:pt idx="98">
                  <c:v>1.533109817802486</c:v>
                </c:pt>
                <c:pt idx="99">
                  <c:v>1.5830650260863353</c:v>
                </c:pt>
                <c:pt idx="100">
                  <c:v>1.6230410931863364</c:v>
                </c:pt>
                <c:pt idx="101">
                  <c:v>1.6530360570510152</c:v>
                </c:pt>
                <c:pt idx="102">
                  <c:v>1.6726291402009357</c:v>
                </c:pt>
                <c:pt idx="103">
                  <c:v>1.682655095900504</c:v>
                </c:pt>
                <c:pt idx="104">
                  <c:v>1.6831265627029752</c:v>
                </c:pt>
                <c:pt idx="105">
                  <c:v>1.6831741719790958</c:v>
                </c:pt>
                <c:pt idx="106">
                  <c:v>1.6632594460363674</c:v>
                </c:pt>
                <c:pt idx="107">
                  <c:v>1.6433467095702983</c:v>
                </c:pt>
                <c:pt idx="108">
                  <c:v>1.6129810514447545</c:v>
                </c:pt>
                <c:pt idx="109">
                  <c:v>1.5835709534455358</c:v>
                </c:pt>
                <c:pt idx="110">
                  <c:v>1.5437127428136115</c:v>
                </c:pt>
                <c:pt idx="111">
                  <c:v>1.4938872224343152</c:v>
                </c:pt>
                <c:pt idx="112">
                  <c:v>1.4435131328248587</c:v>
                </c:pt>
                <c:pt idx="113">
                  <c:v>1.3843034454197576</c:v>
                </c:pt>
                <c:pt idx="114">
                  <c:v>1.3145878895312131</c:v>
                </c:pt>
                <c:pt idx="115">
                  <c:v>1.2442296357742211</c:v>
                </c:pt>
                <c:pt idx="116">
                  <c:v>1.1653019561458398</c:v>
                </c:pt>
                <c:pt idx="117">
                  <c:v>1.0857580914387497</c:v>
                </c:pt>
                <c:pt idx="118">
                  <c:v>1.0054226148729126</c:v>
                </c:pt>
                <c:pt idx="119">
                  <c:v>0.91697933894546058</c:v>
                </c:pt>
                <c:pt idx="120">
                  <c:v>0.81791682890134343</c:v>
                </c:pt>
                <c:pt idx="121">
                  <c:v>0.71786485699420755</c:v>
                </c:pt>
                <c:pt idx="122">
                  <c:v>0.62069277709113491</c:v>
                </c:pt>
                <c:pt idx="123">
                  <c:v>0.51312048277490896</c:v>
                </c:pt>
                <c:pt idx="124">
                  <c:v>0.40684761510015466</c:v>
                </c:pt>
                <c:pt idx="125">
                  <c:v>0.30323817817444282</c:v>
                </c:pt>
                <c:pt idx="126">
                  <c:v>0.19338499851528035</c:v>
                </c:pt>
                <c:pt idx="127">
                  <c:v>0.12414105289533947</c:v>
                </c:pt>
                <c:pt idx="128">
                  <c:v>0.14183478759551821</c:v>
                </c:pt>
                <c:pt idx="129">
                  <c:v>0.24117149182295833</c:v>
                </c:pt>
                <c:pt idx="130">
                  <c:v>0.36971125631739515</c:v>
                </c:pt>
                <c:pt idx="131">
                  <c:v>0.49468149293638997</c:v>
                </c:pt>
                <c:pt idx="132">
                  <c:v>0.63153044540055758</c:v>
                </c:pt>
                <c:pt idx="133">
                  <c:v>0.76951328576825662</c:v>
                </c:pt>
                <c:pt idx="134">
                  <c:v>0.90811328436487115</c:v>
                </c:pt>
                <c:pt idx="135">
                  <c:v>1.0560537031133932</c:v>
                </c:pt>
                <c:pt idx="136">
                  <c:v>1.2061931489453743</c:v>
                </c:pt>
                <c:pt idx="137">
                  <c:v>1.3555502617821598</c:v>
                </c:pt>
                <c:pt idx="138">
                  <c:v>1.5043423295725256</c:v>
                </c:pt>
                <c:pt idx="139">
                  <c:v>1.4943767730520559</c:v>
                </c:pt>
                <c:pt idx="140">
                  <c:v>1.495097776855606</c:v>
                </c:pt>
                <c:pt idx="141">
                  <c:v>1.4851603239112443</c:v>
                </c:pt>
                <c:pt idx="142">
                  <c:v>1.4851888141160245</c:v>
                </c:pt>
                <c:pt idx="143">
                  <c:v>1.4844995046437777</c:v>
                </c:pt>
                <c:pt idx="144">
                  <c:v>1.4952096214668693</c:v>
                </c:pt>
                <c:pt idx="145">
                  <c:v>1.4952363806470546</c:v>
                </c:pt>
                <c:pt idx="146">
                  <c:v>1.5151934583971454</c:v>
                </c:pt>
                <c:pt idx="147">
                  <c:v>1.5351514559445669</c:v>
                </c:pt>
                <c:pt idx="148">
                  <c:v>1.5444355266540915</c:v>
                </c:pt>
                <c:pt idx="149">
                  <c:v>1.574371873662034</c:v>
                </c:pt>
                <c:pt idx="150">
                  <c:v>1.6049980120119567</c:v>
                </c:pt>
                <c:pt idx="151">
                  <c:v>1.6249591692199654</c:v>
                </c:pt>
                <c:pt idx="152">
                  <c:v>1.664861957930472</c:v>
                </c:pt>
                <c:pt idx="153">
                  <c:v>1.7047691241930125</c:v>
                </c:pt>
                <c:pt idx="154">
                  <c:v>1.7446803656377623</c:v>
                </c:pt>
                <c:pt idx="155">
                  <c:v>1.7845946966889779</c:v>
                </c:pt>
                <c:pt idx="156">
                  <c:v>1.8344883569147334</c:v>
                </c:pt>
                <c:pt idx="157">
                  <c:v>1.8843874912038761</c:v>
                </c:pt>
                <c:pt idx="158">
                  <c:v>1.924313662585849</c:v>
                </c:pt>
                <c:pt idx="159">
                  <c:v>1.9841999073018388</c:v>
                </c:pt>
                <c:pt idx="160">
                  <c:v>2.0440926741348213</c:v>
                </c:pt>
                <c:pt idx="161">
                  <c:v>2.0940101856279352</c:v>
                </c:pt>
                <c:pt idx="162">
                  <c:v>2.1539134191163924</c:v>
                </c:pt>
                <c:pt idx="163">
                  <c:v>2.2238042948987324</c:v>
                </c:pt>
                <c:pt idx="164">
                  <c:v>2.29370169252857</c:v>
                </c:pt>
                <c:pt idx="165">
                  <c:v>2.3935677637037842</c:v>
                </c:pt>
                <c:pt idx="166">
                  <c:v>2.4330296533532896</c:v>
                </c:pt>
                <c:pt idx="167">
                  <c:v>2.4634740036255485</c:v>
                </c:pt>
                <c:pt idx="168">
                  <c:v>2.6432548728015361</c:v>
                </c:pt>
                <c:pt idx="169">
                  <c:v>2.0242569073314627</c:v>
                </c:pt>
                <c:pt idx="170">
                  <c:v>0.59260479969002411</c:v>
                </c:pt>
                <c:pt idx="171">
                  <c:v>0.85997975172125263</c:v>
                </c:pt>
                <c:pt idx="172">
                  <c:v>2.2737373397100753</c:v>
                </c:pt>
                <c:pt idx="173">
                  <c:v>3.6822945299077241</c:v>
                </c:pt>
                <c:pt idx="174">
                  <c:v>5.0814257353436449</c:v>
                </c:pt>
                <c:pt idx="175">
                  <c:v>6.4712907457357032</c:v>
                </c:pt>
                <c:pt idx="176">
                  <c:v>7.8510573076180217</c:v>
                </c:pt>
                <c:pt idx="177">
                  <c:v>9.210895406895995</c:v>
                </c:pt>
                <c:pt idx="178">
                  <c:v>10.58077418480698</c:v>
                </c:pt>
                <c:pt idx="179">
                  <c:v>11.370619720231337</c:v>
                </c:pt>
                <c:pt idx="180">
                  <c:v>11.600608948672903</c:v>
                </c:pt>
                <c:pt idx="181">
                  <c:v>11.820694755027828</c:v>
                </c:pt>
                <c:pt idx="182">
                  <c:v>12.040683788139026</c:v>
                </c:pt>
                <c:pt idx="183">
                  <c:v>12.260673101059838</c:v>
                </c:pt>
                <c:pt idx="184">
                  <c:v>12.470663267949087</c:v>
                </c:pt>
                <c:pt idx="185">
                  <c:v>12.690653276807781</c:v>
                </c:pt>
                <c:pt idx="186">
                  <c:v>12.900644073226585</c:v>
                </c:pt>
                <c:pt idx="187">
                  <c:v>13.090636137585321</c:v>
                </c:pt>
                <c:pt idx="188">
                  <c:v>13.300627461447212</c:v>
                </c:pt>
                <c:pt idx="189">
                  <c:v>13.50061946554203</c:v>
                </c:pt>
                <c:pt idx="190">
                  <c:v>13.700611693873357</c:v>
                </c:pt>
                <c:pt idx="191">
                  <c:v>13.89060453528263</c:v>
                </c:pt>
                <c:pt idx="192">
                  <c:v>14.080597645322875</c:v>
                </c:pt>
                <c:pt idx="193">
                  <c:v>14.270590847297498</c:v>
                </c:pt>
                <c:pt idx="194">
                  <c:v>14.450584589858469</c:v>
                </c:pt>
                <c:pt idx="195">
                  <c:v>14.64057811701173</c:v>
                </c:pt>
                <c:pt idx="196">
                  <c:v>14.820493339092328</c:v>
                </c:pt>
                <c:pt idx="197">
                  <c:v>14.980488978037414</c:v>
                </c:pt>
                <c:pt idx="198">
                  <c:v>15.160484052733461</c:v>
                </c:pt>
                <c:pt idx="199">
                  <c:v>15.330556131447947</c:v>
                </c:pt>
                <c:pt idx="200">
                  <c:v>15.50055098617243</c:v>
                </c:pt>
                <c:pt idx="201">
                  <c:v>15.670545945787142</c:v>
                </c:pt>
                <c:pt idx="202">
                  <c:v>15.82046708191713</c:v>
                </c:pt>
                <c:pt idx="203">
                  <c:v>15.980537156550612</c:v>
                </c:pt>
                <c:pt idx="204">
                  <c:v>16.140532693925245</c:v>
                </c:pt>
                <c:pt idx="205">
                  <c:v>16.290528609570764</c:v>
                </c:pt>
                <c:pt idx="206">
                  <c:v>16.440452329629736</c:v>
                </c:pt>
                <c:pt idx="207">
                  <c:v>16.590520645785336</c:v>
                </c:pt>
                <c:pt idx="208">
                  <c:v>16.730517109875301</c:v>
                </c:pt>
                <c:pt idx="209">
                  <c:v>16.870442818216162</c:v>
                </c:pt>
                <c:pt idx="210">
                  <c:v>17.010510069943187</c:v>
                </c:pt>
                <c:pt idx="211">
                  <c:v>17.150506628660491</c:v>
                </c:pt>
                <c:pt idx="212">
                  <c:v>17.280503504826225</c:v>
                </c:pt>
                <c:pt idx="213">
                  <c:v>17.400500746860196</c:v>
                </c:pt>
                <c:pt idx="214">
                  <c:v>17.530429141832009</c:v>
                </c:pt>
                <c:pt idx="215">
                  <c:v>17.660494697391297</c:v>
                </c:pt>
                <c:pt idx="216">
                  <c:v>17.780424212991644</c:v>
                </c:pt>
                <c:pt idx="217">
                  <c:v>17.900489306299686</c:v>
                </c:pt>
                <c:pt idx="218">
                  <c:v>18.010419882130265</c:v>
                </c:pt>
                <c:pt idx="219">
                  <c:v>18.120484587731834</c:v>
                </c:pt>
                <c:pt idx="220">
                  <c:v>18.240415598315359</c:v>
                </c:pt>
                <c:pt idx="221">
                  <c:v>18.350479671536771</c:v>
                </c:pt>
                <c:pt idx="222">
                  <c:v>18.450477609852989</c:v>
                </c:pt>
                <c:pt idx="223">
                  <c:v>18.550410102166854</c:v>
                </c:pt>
                <c:pt idx="224">
                  <c:v>18.650473595803511</c:v>
                </c:pt>
                <c:pt idx="225">
                  <c:v>18.750471589272276</c:v>
                </c:pt>
                <c:pt idx="226">
                  <c:v>18.850404911515248</c:v>
                </c:pt>
                <c:pt idx="227">
                  <c:v>18.940467856929324</c:v>
                </c:pt>
                <c:pt idx="228">
                  <c:v>19.020466402985168</c:v>
                </c:pt>
                <c:pt idx="229">
                  <c:v>19.110400671819455</c:v>
                </c:pt>
                <c:pt idx="230">
                  <c:v>19.200462977547001</c:v>
                </c:pt>
                <c:pt idx="231">
                  <c:v>19.280461504750082</c:v>
                </c:pt>
                <c:pt idx="232">
                  <c:v>19.360460041451155</c:v>
                </c:pt>
                <c:pt idx="233">
                  <c:v>19.44045858752667</c:v>
                </c:pt>
                <c:pt idx="234">
                  <c:v>19.500394583998478</c:v>
                </c:pt>
                <c:pt idx="235">
                  <c:v>19.580393343274906</c:v>
                </c:pt>
                <c:pt idx="236">
                  <c:v>19.650454968102476</c:v>
                </c:pt>
                <c:pt idx="237">
                  <c:v>19.720453758093317</c:v>
                </c:pt>
                <c:pt idx="238">
                  <c:v>19.780452765628908</c:v>
                </c:pt>
                <c:pt idx="239">
                  <c:v>19.840451823043256</c:v>
                </c:pt>
                <c:pt idx="240">
                  <c:v>19.900450837936248</c:v>
                </c:pt>
                <c:pt idx="241">
                  <c:v>19.960449856635115</c:v>
                </c:pt>
                <c:pt idx="242">
                  <c:v>20.020448879101171</c:v>
                </c:pt>
                <c:pt idx="243">
                  <c:v>20.070448111907947</c:v>
                </c:pt>
                <c:pt idx="244">
                  <c:v>20.110447596931969</c:v>
                </c:pt>
                <c:pt idx="245">
                  <c:v>20.160446832497581</c:v>
                </c:pt>
                <c:pt idx="246">
                  <c:v>20.210446069972519</c:v>
                </c:pt>
                <c:pt idx="247">
                  <c:v>20.130386715945676</c:v>
                </c:pt>
                <c:pt idx="248">
                  <c:v>20.060388641565517</c:v>
                </c:pt>
                <c:pt idx="249">
                  <c:v>19.980453185435422</c:v>
                </c:pt>
                <c:pt idx="250">
                  <c:v>19.900455653461666</c:v>
                </c:pt>
                <c:pt idx="251">
                  <c:v>19.820458135769133</c:v>
                </c:pt>
                <c:pt idx="252">
                  <c:v>19.740460632521025</c:v>
                </c:pt>
                <c:pt idx="253">
                  <c:v>19.650399534001441</c:v>
                </c:pt>
                <c:pt idx="254">
                  <c:v>19.570465892615456</c:v>
                </c:pt>
                <c:pt idx="255">
                  <c:v>19.480468661278298</c:v>
                </c:pt>
                <c:pt idx="256">
                  <c:v>19.39040650616111</c:v>
                </c:pt>
                <c:pt idx="257">
                  <c:v>19.300474259477639</c:v>
                </c:pt>
                <c:pt idx="258">
                  <c:v>19.210477089567807</c:v>
                </c:pt>
                <c:pt idx="259">
                  <c:v>19.12041382713393</c:v>
                </c:pt>
                <c:pt idx="260">
                  <c:v>19.020483052132093</c:v>
                </c:pt>
                <c:pt idx="261">
                  <c:v>18.930419007822646</c:v>
                </c:pt>
                <c:pt idx="262">
                  <c:v>18.830489112832289</c:v>
                </c:pt>
                <c:pt idx="263">
                  <c:v>18.730424488220262</c:v>
                </c:pt>
                <c:pt idx="264">
                  <c:v>18.630495525908785</c:v>
                </c:pt>
                <c:pt idx="265">
                  <c:v>18.530430067948799</c:v>
                </c:pt>
                <c:pt idx="266">
                  <c:v>18.43050205602453</c:v>
                </c:pt>
                <c:pt idx="267">
                  <c:v>18.320505627679125</c:v>
                </c:pt>
                <c:pt idx="268">
                  <c:v>18.220438859301666</c:v>
                </c:pt>
                <c:pt idx="269">
                  <c:v>18.110512616178166</c:v>
                </c:pt>
                <c:pt idx="270">
                  <c:v>18.000516299577924</c:v>
                </c:pt>
                <c:pt idx="271">
                  <c:v>17.890448387951679</c:v>
                </c:pt>
                <c:pt idx="272">
                  <c:v>17.780523786741977</c:v>
                </c:pt>
                <c:pt idx="273">
                  <c:v>17.670527591995999</c:v>
                </c:pt>
                <c:pt idx="274">
                  <c:v>17.560531439388988</c:v>
                </c:pt>
                <c:pt idx="275">
                  <c:v>17.44046183908376</c:v>
                </c:pt>
                <c:pt idx="276">
                  <c:v>17.320465491719577</c:v>
                </c:pt>
                <c:pt idx="277">
                  <c:v>17.210543846461711</c:v>
                </c:pt>
                <c:pt idx="278">
                  <c:v>17.090548186464545</c:v>
                </c:pt>
                <c:pt idx="279">
                  <c:v>16.970552582421856</c:v>
                </c:pt>
                <c:pt idx="280">
                  <c:v>16.85055703552613</c:v>
                </c:pt>
                <c:pt idx="281">
                  <c:v>16.720561869439681</c:v>
                </c:pt>
                <c:pt idx="282">
                  <c:v>16.600566445799672</c:v>
                </c:pt>
                <c:pt idx="283">
                  <c:v>16.470571416642944</c:v>
                </c:pt>
                <c:pt idx="284">
                  <c:v>16.350576121927546</c:v>
                </c:pt>
                <c:pt idx="285">
                  <c:v>16.220501169051371</c:v>
                </c:pt>
                <c:pt idx="286">
                  <c:v>16.090505645289742</c:v>
                </c:pt>
                <c:pt idx="287">
                  <c:v>15.960591697831452</c:v>
                </c:pt>
                <c:pt idx="288">
                  <c:v>15.830597049335596</c:v>
                </c:pt>
                <c:pt idx="289">
                  <c:v>15.69060285489509</c:v>
                </c:pt>
                <c:pt idx="290">
                  <c:v>15.560524575192613</c:v>
                </c:pt>
                <c:pt idx="291">
                  <c:v>15.430613995420845</c:v>
                </c:pt>
                <c:pt idx="292">
                  <c:v>15.290620091552864</c:v>
                </c:pt>
                <c:pt idx="293">
                  <c:v>15.150540021133065</c:v>
                </c:pt>
                <c:pt idx="294">
                  <c:v>15.010632608504842</c:v>
                </c:pt>
                <c:pt idx="295">
                  <c:v>14.870639035437383</c:v>
                </c:pt>
                <c:pt idx="296">
                  <c:v>14.730645578943207</c:v>
                </c:pt>
                <c:pt idx="297">
                  <c:v>14.590652242377265</c:v>
                </c:pt>
                <c:pt idx="298">
                  <c:v>14.450659029224822</c:v>
                </c:pt>
                <c:pt idx="299">
                  <c:v>14.300666396208021</c:v>
                </c:pt>
                <c:pt idx="300">
                  <c:v>14.1606734505151</c:v>
                </c:pt>
                <c:pt idx="301">
                  <c:v>14.010587288283771</c:v>
                </c:pt>
                <c:pt idx="302">
                  <c:v>13.860688935974956</c:v>
                </c:pt>
                <c:pt idx="303">
                  <c:v>13.710696924326495</c:v>
                </c:pt>
                <c:pt idx="304">
                  <c:v>13.560607956976543</c:v>
                </c:pt>
                <c:pt idx="305">
                  <c:v>13.410615144792546</c:v>
                </c:pt>
                <c:pt idx="306">
                  <c:v>13.260721938553496</c:v>
                </c:pt>
                <c:pt idx="307">
                  <c:v>13.110730646360652</c:v>
                </c:pt>
                <c:pt idx="308">
                  <c:v>12.950740108451923</c:v>
                </c:pt>
                <c:pt idx="309">
                  <c:v>12.800749228093252</c:v>
                </c:pt>
                <c:pt idx="310">
                  <c:v>12.640759145658617</c:v>
                </c:pt>
                <c:pt idx="311">
                  <c:v>12.480769311628547</c:v>
                </c:pt>
                <c:pt idx="312">
                  <c:v>12.320779735681125</c:v>
                </c:pt>
                <c:pt idx="313">
                  <c:v>12.160790428004344</c:v>
                </c:pt>
                <c:pt idx="314">
                  <c:v>12.000801399329038</c:v>
                </c:pt>
                <c:pt idx="315">
                  <c:v>11.840812660966023</c:v>
                </c:pt>
                <c:pt idx="316">
                  <c:v>11.680710687123224</c:v>
                </c:pt>
                <c:pt idx="317">
                  <c:v>11.78081703938218</c:v>
                </c:pt>
                <c:pt idx="318">
                  <c:v>11.990691810310542</c:v>
                </c:pt>
                <c:pt idx="319">
                  <c:v>12.280782814893707</c:v>
                </c:pt>
                <c:pt idx="320">
                  <c:v>12.590762962596404</c:v>
                </c:pt>
                <c:pt idx="321">
                  <c:v>12.880642563596879</c:v>
                </c:pt>
                <c:pt idx="322">
                  <c:v>13.180727671210462</c:v>
                </c:pt>
                <c:pt idx="323">
                  <c:v>13.470613411653959</c:v>
                </c:pt>
                <c:pt idx="324">
                  <c:v>13.75069635032609</c:v>
                </c:pt>
                <c:pt idx="325">
                  <c:v>14.040587513458835</c:v>
                </c:pt>
                <c:pt idx="326">
                  <c:v>14.320667481048671</c:v>
                </c:pt>
                <c:pt idx="327">
                  <c:v>14.600563976951333</c:v>
                </c:pt>
                <c:pt idx="328">
                  <c:v>14.410663117258471</c:v>
                </c:pt>
                <c:pt idx="329">
                  <c:v>14.210672888052638</c:v>
                </c:pt>
                <c:pt idx="330">
                  <c:v>14.020588417815743</c:v>
                </c:pt>
                <c:pt idx="331">
                  <c:v>13.820692737474978</c:v>
                </c:pt>
                <c:pt idx="332">
                  <c:v>13.630702810938947</c:v>
                </c:pt>
                <c:pt idx="333">
                  <c:v>13.420615849322136</c:v>
                </c:pt>
                <c:pt idx="334">
                  <c:v>13.230625054298056</c:v>
                </c:pt>
                <c:pt idx="335">
                  <c:v>13.040735893224669</c:v>
                </c:pt>
                <c:pt idx="336">
                  <c:v>12.830748368121302</c:v>
                </c:pt>
                <c:pt idx="337">
                  <c:v>12.650759448197023</c:v>
                </c:pt>
                <c:pt idx="338">
                  <c:v>12.460771482527189</c:v>
                </c:pt>
                <c:pt idx="339">
                  <c:v>12.290782596777245</c:v>
                </c:pt>
                <c:pt idx="340">
                  <c:v>12.100795338684735</c:v>
                </c:pt>
                <c:pt idx="341">
                  <c:v>11.920807779816126</c:v>
                </c:pt>
                <c:pt idx="342">
                  <c:v>11.740707557999507</c:v>
                </c:pt>
                <c:pt idx="343">
                  <c:v>11.550719588453035</c:v>
                </c:pt>
                <c:pt idx="344">
                  <c:v>11.370731352166493</c:v>
                </c:pt>
                <c:pt idx="345">
                  <c:v>11.180863059128439</c:v>
                </c:pt>
                <c:pt idx="346">
                  <c:v>10.990878399786299</c:v>
                </c:pt>
                <c:pt idx="347">
                  <c:v>10.800771116211831</c:v>
                </c:pt>
                <c:pt idx="348">
                  <c:v>10.620784558468987</c:v>
                </c:pt>
                <c:pt idx="349">
                  <c:v>10.440926016485498</c:v>
                </c:pt>
                <c:pt idx="350">
                  <c:v>10.240944545476658</c:v>
                </c:pt>
                <c:pt idx="351">
                  <c:v>10.060961878462264</c:v>
                </c:pt>
                <c:pt idx="352">
                  <c:v>9.86098183263144</c:v>
                </c:pt>
                <c:pt idx="353">
                  <c:v>9.680862702148076</c:v>
                </c:pt>
                <c:pt idx="354">
                  <c:v>9.481022075466921</c:v>
                </c:pt>
                <c:pt idx="355">
                  <c:v>9.300898717638395</c:v>
                </c:pt>
                <c:pt idx="356">
                  <c:v>9.1110644524379509</c:v>
                </c:pt>
                <c:pt idx="357">
                  <c:v>8.9110887915996368</c:v>
                </c:pt>
                <c:pt idx="358">
                  <c:v>8.7309585459182681</c:v>
                </c:pt>
                <c:pt idx="359">
                  <c:v>8.5311381883077928</c:v>
                </c:pt>
                <c:pt idx="360">
                  <c:v>8.341164542998099</c:v>
                </c:pt>
                <c:pt idx="361">
                  <c:v>8.1410291893772868</c:v>
                </c:pt>
                <c:pt idx="362">
                  <c:v>8.1211965883071109</c:v>
                </c:pt>
                <c:pt idx="363">
                  <c:v>8.0710383108898718</c:v>
                </c:pt>
                <c:pt idx="364">
                  <c:v>7.9812179980979332</c:v>
                </c:pt>
                <c:pt idx="365">
                  <c:v>8.431152151855823</c:v>
                </c:pt>
                <c:pt idx="366">
                  <c:v>8.8710941298407207</c:v>
                </c:pt>
                <c:pt idx="367">
                  <c:v>9.3010426963807991</c:v>
                </c:pt>
                <c:pt idx="368">
                  <c:v>9.7408577079123493</c:v>
                </c:pt>
                <c:pt idx="369">
                  <c:v>10.170820719885832</c:v>
                </c:pt>
                <c:pt idx="370">
                  <c:v>10.600912387452356</c:v>
                </c:pt>
                <c:pt idx="371">
                  <c:v>11.04087517146065</c:v>
                </c:pt>
                <c:pt idx="372">
                  <c:v>11.460842255659266</c:v>
                </c:pt>
                <c:pt idx="373">
                  <c:v>11.890810935307581</c:v>
                </c:pt>
                <c:pt idx="374">
                  <c:v>12.320781804630011</c:v>
                </c:pt>
                <c:pt idx="375">
                  <c:v>12.110795839300506</c:v>
                </c:pt>
                <c:pt idx="376">
                  <c:v>11.890811063207748</c:v>
                </c:pt>
                <c:pt idx="377">
                  <c:v>11.680826122584641</c:v>
                </c:pt>
                <c:pt idx="378">
                  <c:v>11.470841724412985</c:v>
                </c:pt>
                <c:pt idx="379">
                  <c:v>11.250858682581534</c:v>
                </c:pt>
                <c:pt idx="380">
                  <c:v>11.050874710927806</c:v>
                </c:pt>
                <c:pt idx="381">
                  <c:v>10.840892131647079</c:v>
                </c:pt>
                <c:pt idx="382">
                  <c:v>10.620911108951926</c:v>
                </c:pt>
                <c:pt idx="383">
                  <c:v>10.410929963270512</c:v>
                </c:pt>
                <c:pt idx="384">
                  <c:v>10.200818779065653</c:v>
                </c:pt>
                <c:pt idx="385">
                  <c:v>9.9808372555318368</c:v>
                </c:pt>
                <c:pt idx="386">
                  <c:v>9.7709923565668273</c:v>
                </c:pt>
                <c:pt idx="387">
                  <c:v>9.5610146283286195</c:v>
                </c:pt>
                <c:pt idx="388">
                  <c:v>9.3410390214586076</c:v>
                </c:pt>
                <c:pt idx="389">
                  <c:v>9.13106339234578</c:v>
                </c:pt>
                <c:pt idx="390">
                  <c:v>8.9209389056094857</c:v>
                </c:pt>
                <c:pt idx="391">
                  <c:v>8.7011169269338122</c:v>
                </c:pt>
                <c:pt idx="392">
                  <c:v>8.4911450247500628</c:v>
                </c:pt>
                <c:pt idx="393">
                  <c:v>8.2711759760751047</c:v>
                </c:pt>
                <c:pt idx="394">
                  <c:v>8.0610408135926157</c:v>
                </c:pt>
                <c:pt idx="395">
                  <c:v>7.8512398449666101</c:v>
                </c:pt>
                <c:pt idx="396">
                  <c:v>7.6312760828751065</c:v>
                </c:pt>
                <c:pt idx="397">
                  <c:v>7.4211318526423131</c:v>
                </c:pt>
                <c:pt idx="398">
                  <c:v>7.2113513638316098</c:v>
                </c:pt>
                <c:pt idx="399">
                  <c:v>6.9913943814645085</c:v>
                </c:pt>
                <c:pt idx="400">
                  <c:v>6.7712417771013449</c:v>
                </c:pt>
                <c:pt idx="401">
                  <c:v>6.5614867112708115</c:v>
                </c:pt>
                <c:pt idx="402">
                  <c:v>6.3413268293297111</c:v>
                </c:pt>
                <c:pt idx="403">
                  <c:v>6.1315919562612136</c:v>
                </c:pt>
                <c:pt idx="404">
                  <c:v>5.921421769178318</c:v>
                </c:pt>
                <c:pt idx="405">
                  <c:v>5.7017129993746591</c:v>
                </c:pt>
                <c:pt idx="406">
                  <c:v>5.4917789742297094</c:v>
                </c:pt>
                <c:pt idx="407">
                  <c:v>5.271853674271882</c:v>
                </c:pt>
                <c:pt idx="408">
                  <c:v>5.0516683940675282</c:v>
                </c:pt>
                <c:pt idx="409">
                  <c:v>4.8420192800045569</c:v>
                </c:pt>
                <c:pt idx="410">
                  <c:v>4.751774329195757</c:v>
                </c:pt>
                <c:pt idx="411">
                  <c:v>4.6620976501257321</c:v>
                </c:pt>
                <c:pt idx="412">
                  <c:v>4.5718445373854344</c:v>
                </c:pt>
                <c:pt idx="413">
                  <c:v>4.4821823271620485</c:v>
                </c:pt>
                <c:pt idx="414">
                  <c:v>4.3822323323209718</c:v>
                </c:pt>
                <c:pt idx="415">
                  <c:v>4.3019608481880978</c:v>
                </c:pt>
                <c:pt idx="416">
                  <c:v>4.2123228388139085</c:v>
                </c:pt>
                <c:pt idx="417">
                  <c:v>4.1123795276286188</c:v>
                </c:pt>
                <c:pt idx="418">
                  <c:v>4.0220979145187936</c:v>
                </c:pt>
                <c:pt idx="419">
                  <c:v>3.9324888484422482</c:v>
                </c:pt>
                <c:pt idx="420">
                  <c:v>3.8425473561256749</c:v>
                </c:pt>
                <c:pt idx="421">
                  <c:v>3.7426156235228154</c:v>
                </c:pt>
                <c:pt idx="422">
                  <c:v>3.6523111524591179</c:v>
                </c:pt>
                <c:pt idx="423">
                  <c:v>3.5627481749019165</c:v>
                </c:pt>
                <c:pt idx="424">
                  <c:v>3.4628277406675076</c:v>
                </c:pt>
                <c:pt idx="425">
                  <c:v>3.3629120305833053</c:v>
                </c:pt>
                <c:pt idx="426">
                  <c:v>3.2729922882402223</c:v>
                </c:pt>
                <c:pt idx="427">
                  <c:v>3.1826533966854336</c:v>
                </c:pt>
                <c:pt idx="428">
                  <c:v>3.0827396448751609</c:v>
                </c:pt>
                <c:pt idx="429">
                  <c:v>2.992822189154539</c:v>
                </c:pt>
                <c:pt idx="430">
                  <c:v>2.893386143448375</c:v>
                </c:pt>
                <c:pt idx="431">
                  <c:v>2.7935075632408832</c:v>
                </c:pt>
                <c:pt idx="432">
                  <c:v>2.6936379854811818</c:v>
                </c:pt>
                <c:pt idx="433">
                  <c:v>2.6037639187560782</c:v>
                </c:pt>
                <c:pt idx="434">
                  <c:v>2.5039144473944064</c:v>
                </c:pt>
                <c:pt idx="435">
                  <c:v>2.4040774811333252</c:v>
                </c:pt>
                <c:pt idx="436">
                  <c:v>2.3042546454072763</c:v>
                </c:pt>
                <c:pt idx="437">
                  <c:v>2.2144277542640785</c:v>
                </c:pt>
                <c:pt idx="438">
                  <c:v>2.114637353961982</c:v>
                </c:pt>
                <c:pt idx="439">
                  <c:v>2.0148677273855253</c:v>
                </c:pt>
                <c:pt idx="440">
                  <c:v>1.9151220912767994</c:v>
                </c:pt>
                <c:pt idx="441">
                  <c:v>1.8154044648272107</c:v>
                </c:pt>
                <c:pt idx="442">
                  <c:v>1.7647930737128665</c:v>
                </c:pt>
                <c:pt idx="443">
                  <c:v>1.765557625564961</c:v>
                </c:pt>
                <c:pt idx="444">
                  <c:v>1.7647930737130701</c:v>
                </c:pt>
                <c:pt idx="445">
                  <c:v>1.7647930737124595</c:v>
                </c:pt>
                <c:pt idx="446">
                  <c:v>1.7655576255647447</c:v>
                </c:pt>
                <c:pt idx="447">
                  <c:v>1.7655576255651646</c:v>
                </c:pt>
                <c:pt idx="448">
                  <c:v>1.7655576255647447</c:v>
                </c:pt>
                <c:pt idx="449">
                  <c:v>1.7655576255647447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EE-49E1-AC48-3244762ED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305184"/>
        <c:axId val="615301576"/>
      </c:scatterChart>
      <c:valAx>
        <c:axId val="615305184"/>
        <c:scaling>
          <c:orientation val="minMax"/>
          <c:max val="1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5301576"/>
        <c:crosses val="autoZero"/>
        <c:crossBetween val="midCat"/>
      </c:valAx>
      <c:valAx>
        <c:axId val="615301576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530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212724</xdr:colOff>
      <xdr:row>0</xdr:row>
      <xdr:rowOff>120650</xdr:rowOff>
    </xdr:from>
    <xdr:to>
      <xdr:col>21</xdr:col>
      <xdr:colOff>679449</xdr:colOff>
      <xdr:row>44</xdr:row>
      <xdr:rowOff>165100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231774</xdr:colOff>
      <xdr:row>0</xdr:row>
      <xdr:rowOff>53974</xdr:rowOff>
    </xdr:from>
    <xdr:to>
      <xdr:col>22</xdr:col>
      <xdr:colOff>730250</xdr:colOff>
      <xdr:row>37</xdr:row>
      <xdr:rowOff>47625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0</xdr:row>
      <xdr:rowOff>44450</xdr:rowOff>
    </xdr:from>
    <xdr:to>
      <xdr:col>20</xdr:col>
      <xdr:colOff>501649</xdr:colOff>
      <xdr:row>44</xdr:row>
      <xdr:rowOff>165100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store01\bunv_propositions\Restreint\NB_IoT\Outils\yannlib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e_WGS84"/>
      <definedName name="env_to_ecef"/>
      <definedName name="param_grav"/>
      <definedName name="Req"/>
      <definedName name="Rpo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H15"/>
  <sheetViews>
    <sheetView workbookViewId="0">
      <selection activeCell="A7" sqref="A7"/>
    </sheetView>
  </sheetViews>
  <sheetFormatPr baseColWidth="10" defaultRowHeight="15" x14ac:dyDescent="0.25"/>
  <cols>
    <col min="1" max="1" width="7.5703125" bestFit="1" customWidth="1"/>
    <col min="2" max="2" width="13.28515625" bestFit="1" customWidth="1"/>
    <col min="3" max="5" width="12.85546875" bestFit="1" customWidth="1"/>
    <col min="6" max="8" width="13.28515625" bestFit="1" customWidth="1"/>
  </cols>
  <sheetData>
    <row r="1" spans="1:8" x14ac:dyDescent="0.25">
      <c r="A1" s="3" t="s">
        <v>2</v>
      </c>
      <c r="B1" s="6">
        <f>C7</f>
        <v>2106424.90645664</v>
      </c>
    </row>
    <row r="2" spans="1:8" ht="15.75" thickBot="1" x14ac:dyDescent="0.3">
      <c r="A2" s="3" t="s">
        <v>4</v>
      </c>
      <c r="B2" s="6">
        <f>C3-B1</f>
        <v>177469.37553961016</v>
      </c>
      <c r="C2" s="6"/>
    </row>
    <row r="3" spans="1:8" ht="16.5" thickTop="1" thickBot="1" x14ac:dyDescent="0.3">
      <c r="A3" s="3" t="s">
        <v>22</v>
      </c>
      <c r="B3" s="6">
        <f>B2+B1</f>
        <v>2283894.2819962502</v>
      </c>
      <c r="C3" s="9">
        <f>(5023648+11477)*lbm</f>
        <v>2283894.2819962502</v>
      </c>
    </row>
    <row r="4" spans="1:8" ht="15.75" thickTop="1" x14ac:dyDescent="0.25">
      <c r="A4" s="3" t="s">
        <v>85</v>
      </c>
      <c r="B4" s="14">
        <v>53.760504284555338</v>
      </c>
    </row>
    <row r="6" spans="1:8" ht="30" x14ac:dyDescent="0.25">
      <c r="A6" s="1" t="s">
        <v>0</v>
      </c>
      <c r="B6" s="1" t="s">
        <v>1</v>
      </c>
      <c r="C6" s="1" t="s">
        <v>2</v>
      </c>
      <c r="D6" s="2" t="s">
        <v>3</v>
      </c>
      <c r="E6" s="2" t="s">
        <v>17</v>
      </c>
      <c r="F6" s="1" t="s">
        <v>5</v>
      </c>
      <c r="G6" s="1" t="s">
        <v>6</v>
      </c>
      <c r="H6" s="2" t="s">
        <v>31</v>
      </c>
    </row>
    <row r="7" spans="1:8" x14ac:dyDescent="0.25">
      <c r="A7" s="4">
        <v>0</v>
      </c>
      <c r="B7" s="5">
        <f>29157.78*lbm</f>
        <v>13225.7465341386</v>
      </c>
      <c r="C7" s="6">
        <f>4643872*lbm</f>
        <v>2106424.90645664</v>
      </c>
      <c r="D7" s="6">
        <f>C7</f>
        <v>2106424.90645664</v>
      </c>
      <c r="E7" s="6">
        <v>0</v>
      </c>
      <c r="F7" s="4">
        <v>306.60000000000002</v>
      </c>
      <c r="G7" s="7">
        <f>F7*B7*9.81</f>
        <v>39779686.235069245</v>
      </c>
      <c r="H7" s="7">
        <f>7715150*lbf</f>
        <v>34318696.877240002</v>
      </c>
    </row>
    <row r="8" spans="1:8" x14ac:dyDescent="0.25">
      <c r="A8" s="4">
        <f>60+10-0.3</f>
        <v>69.7</v>
      </c>
      <c r="B8" s="5">
        <f>29157.78*lbm</f>
        <v>13225.7465341386</v>
      </c>
      <c r="C8" s="6">
        <f>2611575*lbm</f>
        <v>1184590.49368275</v>
      </c>
      <c r="D8" s="6">
        <f>D7-(B8+B7)/2*(A8-A7)</f>
        <v>1184590.3730271794</v>
      </c>
      <c r="E8" s="6">
        <f>E7+(B8+B7)/2*(A8-A7)</f>
        <v>921834.53342946048</v>
      </c>
      <c r="F8" s="4">
        <v>306</v>
      </c>
      <c r="G8" s="7">
        <f t="shared" ref="G8:G11" si="0">F8*B8*9.81</f>
        <v>39701839.4909693</v>
      </c>
      <c r="H8" s="7"/>
    </row>
    <row r="9" spans="1:8" x14ac:dyDescent="0.25">
      <c r="A9" s="4">
        <f>2*60+15.2-0.3</f>
        <v>134.89999999999998</v>
      </c>
      <c r="B9" s="5">
        <f>29633.32*lbm</f>
        <v>13441.447849768401</v>
      </c>
      <c r="C9" s="6">
        <f>694985*lbm</f>
        <v>315239.89326445002</v>
      </c>
      <c r="D9" s="6">
        <f>D8-(B9+B8)/2*(A9-A8)</f>
        <v>315239.83611181146</v>
      </c>
      <c r="E9" s="6">
        <f t="shared" ref="E9:E11" si="1">E8+(B9+B8)/2*(A9-A8)</f>
        <v>1791185.0703448285</v>
      </c>
      <c r="F9" s="4">
        <v>305</v>
      </c>
      <c r="G9" s="7">
        <f t="shared" si="0"/>
        <v>40217484.038899548</v>
      </c>
      <c r="H9" s="7"/>
    </row>
    <row r="10" spans="1:8" x14ac:dyDescent="0.25">
      <c r="A10" s="4">
        <f>2*60+15.2-0.3</f>
        <v>134.89999999999998</v>
      </c>
      <c r="B10" s="5">
        <f>23626.56*lbm</f>
        <v>10716.827345347201</v>
      </c>
      <c r="C10" s="6">
        <f>694985*lbm</f>
        <v>315239.89326445002</v>
      </c>
      <c r="D10" s="6">
        <f>D9-(B10+B9)/2*(A10-A9)</f>
        <v>315239.83611181146</v>
      </c>
      <c r="E10" s="6">
        <f t="shared" si="1"/>
        <v>1791185.0703448285</v>
      </c>
      <c r="F10" s="4">
        <v>305</v>
      </c>
      <c r="G10" s="7">
        <f t="shared" si="0"/>
        <v>32065283.258646097</v>
      </c>
      <c r="H10" s="7"/>
    </row>
    <row r="11" spans="1:8" x14ac:dyDescent="0.25">
      <c r="A11" s="4">
        <f>2*60+41.63-0.3</f>
        <v>161.32999999999998</v>
      </c>
      <c r="B11" s="5">
        <f>23626.56*lbm</f>
        <v>10716.827345347201</v>
      </c>
      <c r="C11" s="6">
        <f>70535*lbm</f>
        <v>31994.137817950002</v>
      </c>
      <c r="D11" s="6">
        <f>D10-(B11+B10)/2*(A11-A10)</f>
        <v>31994.089374284842</v>
      </c>
      <c r="E11" s="6">
        <f t="shared" si="1"/>
        <v>2074430.8170823553</v>
      </c>
      <c r="F11" s="4">
        <v>304</v>
      </c>
      <c r="G11" s="7">
        <f t="shared" si="0"/>
        <v>31960151.182388235</v>
      </c>
      <c r="H11" s="7">
        <f>7182470*lbf</f>
        <v>31949218.195351999</v>
      </c>
    </row>
    <row r="13" spans="1:8" x14ac:dyDescent="0.25">
      <c r="A13" s="3" t="s">
        <v>32</v>
      </c>
      <c r="B13" s="7">
        <f>9.81*Lanceur!C2</f>
        <v>28824866.95011289</v>
      </c>
    </row>
    <row r="15" spans="1:8" x14ac:dyDescent="0.25">
      <c r="D15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H12"/>
  <sheetViews>
    <sheetView workbookViewId="0">
      <selection activeCell="G12" sqref="G12"/>
    </sheetView>
  </sheetViews>
  <sheetFormatPr baseColWidth="10" defaultRowHeight="15" x14ac:dyDescent="0.25"/>
  <cols>
    <col min="1" max="1" width="6.85546875" customWidth="1"/>
    <col min="2" max="2" width="11.140625" customWidth="1"/>
    <col min="3" max="3" width="11.42578125" customWidth="1"/>
    <col min="4" max="4" width="11.42578125" bestFit="1" customWidth="1"/>
    <col min="5" max="5" width="11.42578125" customWidth="1"/>
    <col min="6" max="6" width="8.140625" customWidth="1"/>
    <col min="7" max="8" width="12.28515625" bestFit="1" customWidth="1"/>
  </cols>
  <sheetData>
    <row r="1" spans="1:8" x14ac:dyDescent="0.25">
      <c r="A1" s="3" t="s">
        <v>2</v>
      </c>
      <c r="B1" s="6">
        <f>C7</f>
        <v>443235.04182342003</v>
      </c>
    </row>
    <row r="2" spans="1:8" ht="15.75" thickBot="1" x14ac:dyDescent="0.3">
      <c r="A2" s="3" t="s">
        <v>4</v>
      </c>
      <c r="B2" s="6">
        <f>C3-B1</f>
        <v>44433.908565199992</v>
      </c>
      <c r="C2" s="6"/>
    </row>
    <row r="3" spans="1:8" ht="16.5" thickTop="1" thickBot="1" x14ac:dyDescent="0.3">
      <c r="A3" s="3" t="s">
        <v>22</v>
      </c>
      <c r="B3" s="6">
        <f>B2+B1</f>
        <v>487668.95038862003</v>
      </c>
      <c r="C3" s="9">
        <f>(1058140+8076)*lbm+Payload!C6</f>
        <v>487668.95038862003</v>
      </c>
    </row>
    <row r="4" spans="1:8" ht="15.75" thickTop="1" x14ac:dyDescent="0.25">
      <c r="A4" s="3" t="s">
        <v>85</v>
      </c>
      <c r="B4" s="14">
        <v>17.318029502913735</v>
      </c>
    </row>
    <row r="6" spans="1:8" ht="30" x14ac:dyDescent="0.25">
      <c r="A6" s="1" t="s">
        <v>0</v>
      </c>
      <c r="B6" s="1" t="s">
        <v>1</v>
      </c>
      <c r="C6" s="1" t="s">
        <v>2</v>
      </c>
      <c r="D6" s="2" t="s">
        <v>3</v>
      </c>
      <c r="E6" s="2" t="s">
        <v>17</v>
      </c>
      <c r="F6" s="2" t="s">
        <v>5</v>
      </c>
      <c r="G6" s="1" t="s">
        <v>6</v>
      </c>
      <c r="H6" s="2" t="s">
        <v>31</v>
      </c>
    </row>
    <row r="7" spans="1:8" x14ac:dyDescent="0.25">
      <c r="A7" s="4">
        <v>0</v>
      </c>
      <c r="B7" s="5">
        <f>2701.65*lbm</f>
        <v>1225.4478264105001</v>
      </c>
      <c r="C7" s="6">
        <f>977166*lbm</f>
        <v>443235.04182342003</v>
      </c>
      <c r="D7" s="6">
        <f>C7</f>
        <v>443235.04182342003</v>
      </c>
      <c r="E7" s="6">
        <v>0</v>
      </c>
      <c r="F7" s="4">
        <v>424.74</v>
      </c>
      <c r="G7" s="7">
        <f>9.81*F7*B7</f>
        <v>5106072.7230359353</v>
      </c>
      <c r="H7" s="7">
        <f>1147500*lbf</f>
        <v>5104334.2860000003</v>
      </c>
    </row>
    <row r="8" spans="1:8" x14ac:dyDescent="0.25">
      <c r="A8" s="4">
        <v>296.62</v>
      </c>
      <c r="B8" s="5">
        <f>2701.65*lbm</f>
        <v>1225.4478264105001</v>
      </c>
      <c r="C8" s="6">
        <f>175803*lbm</f>
        <v>79742.899423110008</v>
      </c>
      <c r="D8" s="6">
        <f>D7-(B8+B7)/2*(A8-A7)</f>
        <v>79742.707553537504</v>
      </c>
      <c r="E8" s="6">
        <f>E7+(B8+B7)/2*(A8-A7)</f>
        <v>363492.33426988253</v>
      </c>
      <c r="F8" s="4">
        <v>424.74</v>
      </c>
      <c r="G8" s="7">
        <f t="shared" ref="G8:G12" si="0">9.81*F8*B8</f>
        <v>5106072.7230359353</v>
      </c>
      <c r="H8" s="7">
        <f>1147500*lbf</f>
        <v>5104334.2860000003</v>
      </c>
    </row>
    <row r="9" spans="1:8" x14ac:dyDescent="0.25">
      <c r="A9" s="4">
        <v>296.62</v>
      </c>
      <c r="B9" s="5">
        <f>2161.32*lbm</f>
        <v>980.35826112840016</v>
      </c>
      <c r="C9" s="6">
        <f>175803*lbm</f>
        <v>79742.899423110008</v>
      </c>
      <c r="D9" s="6">
        <f t="shared" ref="D9:D12" si="1">D8-(B9+B8)/2*(A9-A8)</f>
        <v>79742.707553537504</v>
      </c>
      <c r="E9" s="6">
        <f t="shared" ref="E9:E12" si="2">E8+(B9+B8)/2*(A9-A8)</f>
        <v>363492.33426988253</v>
      </c>
      <c r="F9" s="4">
        <v>423</v>
      </c>
      <c r="G9" s="7">
        <f t="shared" si="0"/>
        <v>4068124.0511262431</v>
      </c>
      <c r="H9" s="7">
        <f>914240*lbf</f>
        <v>4066742.115584</v>
      </c>
    </row>
    <row r="10" spans="1:8" x14ac:dyDescent="0.25">
      <c r="A10" s="4">
        <f>A9+50.22</f>
        <v>346.84000000000003</v>
      </c>
      <c r="B10" s="5">
        <f>2161.32*lbm</f>
        <v>980.35826112840016</v>
      </c>
      <c r="C10" s="6">
        <f>95013*lbm</f>
        <v>43097.171850810002</v>
      </c>
      <c r="D10" s="6">
        <f t="shared" si="1"/>
        <v>30509.115679669223</v>
      </c>
      <c r="E10" s="6">
        <f t="shared" si="2"/>
        <v>412725.92614375078</v>
      </c>
      <c r="F10" s="4">
        <v>423</v>
      </c>
      <c r="G10" s="7">
        <f t="shared" si="0"/>
        <v>4068124.0511262431</v>
      </c>
      <c r="H10" s="7">
        <f>914240*lbf</f>
        <v>4066742.115584</v>
      </c>
    </row>
    <row r="11" spans="1:8" x14ac:dyDescent="0.25">
      <c r="A11" s="4">
        <f>A10</f>
        <v>346.84000000000003</v>
      </c>
      <c r="B11" s="5">
        <f>1606.11*lbm</f>
        <v>728.51924138070001</v>
      </c>
      <c r="C11" s="6">
        <f>95013*lbm</f>
        <v>43097.171850810002</v>
      </c>
      <c r="D11" s="6">
        <f t="shared" si="1"/>
        <v>30509.115679669223</v>
      </c>
      <c r="E11" s="6">
        <f t="shared" si="2"/>
        <v>412725.92614375078</v>
      </c>
      <c r="F11" s="4">
        <v>427</v>
      </c>
      <c r="G11" s="7">
        <f t="shared" si="0"/>
        <v>3051672.3946423726</v>
      </c>
      <c r="H11" s="7">
        <f>685810*lbf</f>
        <v>3050634.855496</v>
      </c>
    </row>
    <row r="12" spans="1:8" x14ac:dyDescent="0.25">
      <c r="A12" s="4">
        <f>A11+50.22</f>
        <v>397.06000000000006</v>
      </c>
      <c r="B12" s="5">
        <f>1606.11*lbm</f>
        <v>728.51924138070001</v>
      </c>
      <c r="C12" s="6">
        <f>14354*lbm</f>
        <v>6510.86487898</v>
      </c>
      <c r="D12" s="6">
        <f t="shared" si="1"/>
        <v>-6077.1206224695488</v>
      </c>
      <c r="E12" s="6">
        <f t="shared" si="2"/>
        <v>449312.16244588955</v>
      </c>
      <c r="F12" s="4">
        <v>427</v>
      </c>
      <c r="G12" s="7">
        <f t="shared" si="0"/>
        <v>3051672.3946423726</v>
      </c>
      <c r="H12" s="7">
        <f>685810*lbf</f>
        <v>3050634.855496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H12"/>
  <sheetViews>
    <sheetView workbookViewId="0"/>
  </sheetViews>
  <sheetFormatPr baseColWidth="10" defaultRowHeight="15" x14ac:dyDescent="0.25"/>
  <cols>
    <col min="3" max="3" width="11.140625" bestFit="1" customWidth="1"/>
  </cols>
  <sheetData>
    <row r="1" spans="1:8" x14ac:dyDescent="0.25">
      <c r="A1" s="3" t="s">
        <v>2</v>
      </c>
      <c r="B1" s="6">
        <f>C7</f>
        <v>107095.42651885</v>
      </c>
    </row>
    <row r="2" spans="1:8" ht="15.75" thickBot="1" x14ac:dyDescent="0.3">
      <c r="A2" s="3" t="s">
        <v>4</v>
      </c>
      <c r="B2" s="6">
        <f>C3-B1</f>
        <v>12023.826543960007</v>
      </c>
      <c r="C2" s="6"/>
    </row>
    <row r="3" spans="1:8" ht="16.5" thickTop="1" thickBot="1" x14ac:dyDescent="0.3">
      <c r="A3" s="3" t="s">
        <v>22</v>
      </c>
      <c r="B3" s="6">
        <f>B2+B1</f>
        <v>119119.25306281001</v>
      </c>
      <c r="C3" s="9">
        <v>119119.25306281001</v>
      </c>
    </row>
    <row r="4" spans="1:8" ht="15.75" thickTop="1" x14ac:dyDescent="0.25">
      <c r="A4" s="3" t="s">
        <v>85</v>
      </c>
      <c r="B4" s="14">
        <v>3.4636059005827469</v>
      </c>
    </row>
    <row r="6" spans="1:8" ht="30" x14ac:dyDescent="0.25">
      <c r="A6" s="1" t="s">
        <v>0</v>
      </c>
      <c r="B6" s="1" t="s">
        <v>1</v>
      </c>
      <c r="C6" s="1" t="s">
        <v>2</v>
      </c>
      <c r="D6" s="2" t="s">
        <v>3</v>
      </c>
      <c r="E6" s="2" t="s">
        <v>17</v>
      </c>
      <c r="F6" s="2" t="s">
        <v>5</v>
      </c>
      <c r="G6" s="1" t="s">
        <v>6</v>
      </c>
      <c r="H6" s="2" t="s">
        <v>31</v>
      </c>
    </row>
    <row r="7" spans="1:8" x14ac:dyDescent="0.25">
      <c r="A7" s="4">
        <v>0</v>
      </c>
      <c r="B7" s="5">
        <f>470.5*lbm</f>
        <v>213.41521008500001</v>
      </c>
      <c r="C7" s="6">
        <f>236105*lbm</f>
        <v>107095.42651885</v>
      </c>
      <c r="D7" s="6">
        <f>C7</f>
        <v>107095.42651885</v>
      </c>
      <c r="E7" s="6">
        <v>0</v>
      </c>
      <c r="F7" s="4">
        <f>G7/(9.81*B7)</f>
        <v>430.46506430548038</v>
      </c>
      <c r="G7" s="7">
        <f>202603*lbf</f>
        <v>901223.04082480003</v>
      </c>
      <c r="H7" s="7">
        <f>202603*lbf</f>
        <v>901223.04082480003</v>
      </c>
    </row>
    <row r="8" spans="1:8" x14ac:dyDescent="0.25">
      <c r="A8" s="4">
        <v>147.13</v>
      </c>
      <c r="B8" s="5">
        <f>470.5*lbm</f>
        <v>213.41521008500001</v>
      </c>
      <c r="C8" s="6">
        <f>166880*lbm</f>
        <v>75695.494705600009</v>
      </c>
      <c r="D8" s="6">
        <f>D7-(B8+B7)/2*(A8-A7)</f>
        <v>75695.646659043952</v>
      </c>
      <c r="E8" s="6">
        <f>E7+(B8+B7)/2*(A8-A7)</f>
        <v>31399.779859806051</v>
      </c>
      <c r="F8" s="4">
        <f>F7</f>
        <v>430.46506430548038</v>
      </c>
      <c r="G8" s="7">
        <f>9.81*F8*B8</f>
        <v>901223.04082480003</v>
      </c>
      <c r="H8" s="7">
        <f>202603*lbf</f>
        <v>901223.04082480003</v>
      </c>
    </row>
    <row r="9" spans="1:8" x14ac:dyDescent="0.25">
      <c r="A9" s="4"/>
      <c r="B9" s="5"/>
      <c r="C9" s="6"/>
      <c r="D9" s="6"/>
      <c r="E9" s="6"/>
      <c r="F9" s="4"/>
      <c r="G9" s="7"/>
    </row>
    <row r="10" spans="1:8" x14ac:dyDescent="0.25">
      <c r="A10" s="4"/>
      <c r="B10" s="5"/>
      <c r="C10" s="6"/>
      <c r="D10" s="6"/>
      <c r="E10" s="6"/>
      <c r="F10" s="4"/>
      <c r="G10" s="7"/>
    </row>
    <row r="11" spans="1:8" x14ac:dyDescent="0.25">
      <c r="A11" s="4"/>
      <c r="B11" s="5"/>
      <c r="C11" s="6"/>
      <c r="D11" s="6"/>
      <c r="E11" s="6"/>
      <c r="F11" s="4"/>
      <c r="G11" s="7"/>
    </row>
    <row r="12" spans="1:8" x14ac:dyDescent="0.25">
      <c r="A12" s="4"/>
      <c r="B12" s="5"/>
      <c r="C12" s="6"/>
      <c r="D12" s="6"/>
      <c r="E12" s="6"/>
      <c r="F12" s="4"/>
      <c r="G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C9"/>
  <sheetViews>
    <sheetView workbookViewId="0"/>
  </sheetViews>
  <sheetFormatPr baseColWidth="10" defaultRowHeight="15" x14ac:dyDescent="0.25"/>
  <cols>
    <col min="1" max="1" width="29.5703125" bestFit="1" customWidth="1"/>
    <col min="2" max="2" width="10.42578125" bestFit="1" customWidth="1"/>
  </cols>
  <sheetData>
    <row r="1" spans="1:3" x14ac:dyDescent="0.25">
      <c r="A1" s="3" t="s">
        <v>23</v>
      </c>
      <c r="B1" s="10">
        <v>262.613</v>
      </c>
      <c r="C1" s="6">
        <f>B1*lbm*1000</f>
        <v>119119.25306281001</v>
      </c>
    </row>
    <row r="2" spans="1:3" x14ac:dyDescent="0.25">
      <c r="A2" s="3" t="s">
        <v>24</v>
      </c>
      <c r="B2" s="10">
        <v>4.2750000000000004</v>
      </c>
      <c r="C2" s="6">
        <f t="shared" ref="C2:C6" si="0">B2*lbm*1000</f>
        <v>1939.1073817500003</v>
      </c>
    </row>
    <row r="3" spans="1:3" x14ac:dyDescent="0.25">
      <c r="A3" s="3" t="s">
        <v>25</v>
      </c>
      <c r="B3" s="10">
        <v>3.9510000000000001</v>
      </c>
      <c r="C3" s="6">
        <f t="shared" si="0"/>
        <v>1792.14345387</v>
      </c>
    </row>
    <row r="4" spans="1:3" x14ac:dyDescent="0.25">
      <c r="A4" s="3" t="s">
        <v>26</v>
      </c>
      <c r="B4" s="10">
        <v>33.277999999999999</v>
      </c>
      <c r="C4" s="6">
        <f t="shared" si="0"/>
        <v>15094.646888859999</v>
      </c>
    </row>
    <row r="5" spans="1:3" x14ac:dyDescent="0.25">
      <c r="A5" s="3" t="s">
        <v>27</v>
      </c>
      <c r="B5" s="10">
        <v>63.506999999999998</v>
      </c>
      <c r="C5" s="6">
        <f t="shared" si="0"/>
        <v>28806.29064159</v>
      </c>
    </row>
    <row r="6" spans="1:3" x14ac:dyDescent="0.25">
      <c r="A6" s="3" t="s">
        <v>28</v>
      </c>
      <c r="B6" s="10">
        <v>8.91</v>
      </c>
      <c r="C6" s="6">
        <f t="shared" si="0"/>
        <v>4041.5080167000001</v>
      </c>
    </row>
    <row r="7" spans="1:3" x14ac:dyDescent="0.25">
      <c r="A7" s="3" t="s">
        <v>29</v>
      </c>
      <c r="B7" s="10">
        <v>109.646</v>
      </c>
      <c r="C7" s="6">
        <f>SUM(C3:C6)</f>
        <v>49734.589001019995</v>
      </c>
    </row>
    <row r="9" spans="1:3" x14ac:dyDescent="0.25">
      <c r="A9" s="3" t="s">
        <v>4</v>
      </c>
      <c r="B9" s="6">
        <f>C5+C4+C3+C2</f>
        <v>47632.188366069997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D18"/>
  <sheetViews>
    <sheetView workbookViewId="0">
      <selection activeCell="C2" sqref="C2"/>
    </sheetView>
  </sheetViews>
  <sheetFormatPr baseColWidth="10" defaultRowHeight="15" x14ac:dyDescent="0.25"/>
  <cols>
    <col min="1" max="1" width="18.140625" bestFit="1" customWidth="1"/>
    <col min="2" max="2" width="6.5703125" bestFit="1" customWidth="1"/>
    <col min="3" max="4" width="12.85546875" bestFit="1" customWidth="1"/>
  </cols>
  <sheetData>
    <row r="1" spans="1:4" s="1" customFormat="1" x14ac:dyDescent="0.25">
      <c r="A1" s="1" t="s">
        <v>14</v>
      </c>
      <c r="B1" s="1" t="s">
        <v>15</v>
      </c>
      <c r="C1" s="1" t="s">
        <v>16</v>
      </c>
      <c r="D1" s="1" t="s">
        <v>19</v>
      </c>
    </row>
    <row r="2" spans="1:4" x14ac:dyDescent="0.25">
      <c r="A2" t="s">
        <v>8</v>
      </c>
      <c r="B2" s="4">
        <f>0</f>
        <v>0</v>
      </c>
      <c r="C2" s="6">
        <f>'S-IVB + Case à équipements'!$B$1+'S-IVB + Case à équipements'!$B$2+'S-II + Tour de svgde'!$B$1+'S-II + Tour de svgde'!$B$2+'S-IC'!$B$1+'S-IC'!$B$2+Payload!$B$9</f>
        <v>2938314.67381375</v>
      </c>
      <c r="D2" s="6">
        <f>6477875*lbm</f>
        <v>2938314.67381375</v>
      </c>
    </row>
    <row r="3" spans="1:4" x14ac:dyDescent="0.25">
      <c r="A3" t="s">
        <v>7</v>
      </c>
      <c r="B3" s="4">
        <f>'S-IC'!A9</f>
        <v>134.89999999999998</v>
      </c>
      <c r="C3" s="6">
        <f>C2-'S-IC'!E10</f>
        <v>1147129.6034689215</v>
      </c>
    </row>
    <row r="4" spans="1:4" x14ac:dyDescent="0.25">
      <c r="A4" t="s">
        <v>18</v>
      </c>
      <c r="B4" s="4">
        <f>'S-IC'!A10</f>
        <v>134.89999999999998</v>
      </c>
      <c r="C4" s="6">
        <f>C2-'S-IC'!E11</f>
        <v>863883.85673139477</v>
      </c>
    </row>
    <row r="5" spans="1:4" x14ac:dyDescent="0.25">
      <c r="A5" t="s">
        <v>9</v>
      </c>
      <c r="B5" s="4">
        <f>B4+'S-II + Tour de svgde'!A7</f>
        <v>134.89999999999998</v>
      </c>
      <c r="C5" s="6">
        <f>'S-IVB + Case à équipements'!$B$1+'S-IVB + Case à équipements'!$B$2+'S-II + Tour de svgde'!$B$1+'S-II + Tour de svgde'!$B$2+Payload!$B$9</f>
        <v>654420.3918175</v>
      </c>
    </row>
    <row r="6" spans="1:4" x14ac:dyDescent="0.25">
      <c r="A6" t="s">
        <v>10</v>
      </c>
      <c r="B6" s="4">
        <f>'S-II + Tour de svgde'!A8+Lanceur!B5</f>
        <v>431.52</v>
      </c>
      <c r="C6" s="6">
        <f>C5-'S-II + Tour de svgde'!E9</f>
        <v>290928.05754761747</v>
      </c>
    </row>
    <row r="7" spans="1:4" x14ac:dyDescent="0.25">
      <c r="A7" t="s">
        <v>11</v>
      </c>
      <c r="B7" s="4">
        <f>B5+'S-II + Tour de svgde'!A10</f>
        <v>481.74</v>
      </c>
      <c r="C7" s="6">
        <f>C5-'S-II + Tour de svgde'!E11</f>
        <v>241694.46567374922</v>
      </c>
    </row>
    <row r="8" spans="1:4" x14ac:dyDescent="0.25">
      <c r="A8" t="s">
        <v>30</v>
      </c>
      <c r="B8" s="4">
        <f>B5+'S-II + Tour de svgde'!A12</f>
        <v>531.96</v>
      </c>
      <c r="C8" s="6">
        <f>C5-'S-II + Tour de svgde'!E12</f>
        <v>205108.22937161045</v>
      </c>
    </row>
    <row r="9" spans="1:4" x14ac:dyDescent="0.25">
      <c r="A9" t="s">
        <v>12</v>
      </c>
      <c r="B9" s="4">
        <f>B8</f>
        <v>531.96</v>
      </c>
      <c r="C9" s="6">
        <f>'S-IVB + Case à équipements'!$B$1+'S-IVB + Case à équipements'!$B$2+Payload!$B$9</f>
        <v>166751.44142888</v>
      </c>
    </row>
    <row r="10" spans="1:4" x14ac:dyDescent="0.25">
      <c r="A10" t="s">
        <v>13</v>
      </c>
      <c r="B10" s="4">
        <f>B9+'S-IVB + Case à équipements'!A8</f>
        <v>679.09</v>
      </c>
      <c r="C10" s="6">
        <f>C9-'S-IVB + Case à équipements'!E8</f>
        <v>135351.66156907394</v>
      </c>
      <c r="D10" s="6"/>
    </row>
    <row r="12" spans="1:4" x14ac:dyDescent="0.25">
      <c r="A12" s="3" t="s">
        <v>20</v>
      </c>
      <c r="C12" s="6">
        <f>'S-IVB + Case à équipements'!B1+'S-II + Tour de svgde'!B1+'S-IC'!B1</f>
        <v>2656755.3747989098</v>
      </c>
      <c r="D12" s="6">
        <f>5943946*lbm</f>
        <v>2696128.5532920202</v>
      </c>
    </row>
    <row r="13" spans="1:4" x14ac:dyDescent="0.25">
      <c r="A13" s="3" t="s">
        <v>21</v>
      </c>
      <c r="C13" s="6">
        <f>Payload!B9+'S-IVB + Case à équipements'!B2+'S-II + Tour de svgde'!B2+'S-IC'!B2</f>
        <v>281559.29901484016</v>
      </c>
      <c r="D13" s="6">
        <f>533929*lbm</f>
        <v>242186.12052173002</v>
      </c>
    </row>
    <row r="14" spans="1:4" x14ac:dyDescent="0.25">
      <c r="A14" s="3" t="s">
        <v>22</v>
      </c>
      <c r="C14" s="6">
        <f>C13+C12</f>
        <v>2938314.67381375</v>
      </c>
      <c r="D14" s="6">
        <f>D13+D12</f>
        <v>2938314.67381375</v>
      </c>
    </row>
    <row r="16" spans="1:4" x14ac:dyDescent="0.25">
      <c r="C16" s="8"/>
    </row>
    <row r="18" spans="3:3" x14ac:dyDescent="0.25">
      <c r="C18" s="8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BA45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5" x14ac:dyDescent="0.25"/>
  <cols>
    <col min="1" max="1" width="29.7109375" style="28" bestFit="1" customWidth="1"/>
    <col min="2" max="2" width="8.140625" style="28" bestFit="1" customWidth="1"/>
    <col min="3" max="3" width="10" style="23" bestFit="1" customWidth="1"/>
    <col min="4" max="4" width="14.140625" style="24" bestFit="1" customWidth="1"/>
    <col min="5" max="5" width="11.42578125" style="25" bestFit="1" customWidth="1"/>
    <col min="6" max="6" width="15.28515625" style="23" bestFit="1" customWidth="1"/>
    <col min="7" max="7" width="14.7109375" style="24" bestFit="1" customWidth="1"/>
    <col min="8" max="8" width="14.5703125" style="25" bestFit="1" customWidth="1"/>
    <col min="9" max="9" width="16.85546875" style="11" bestFit="1" customWidth="1"/>
    <col min="10" max="10" width="11.28515625" style="23" bestFit="1" customWidth="1"/>
    <col min="11" max="11" width="12" style="23" bestFit="1" customWidth="1"/>
    <col min="12" max="12" width="10.28515625" style="24" bestFit="1" customWidth="1"/>
    <col min="13" max="13" width="11.85546875" style="25" bestFit="1" customWidth="1"/>
    <col min="14" max="14" width="11.42578125" style="24" bestFit="1" customWidth="1"/>
    <col min="15" max="15" width="11.42578125" style="23" bestFit="1" customWidth="1"/>
    <col min="16" max="16" width="12.140625" style="24" bestFit="1" customWidth="1"/>
    <col min="17" max="17" width="11.42578125" style="25" bestFit="1" customWidth="1"/>
    <col min="18" max="18" width="10.7109375" style="25" bestFit="1" customWidth="1"/>
    <col min="19" max="19" width="8.42578125" style="23" bestFit="1" customWidth="1"/>
    <col min="20" max="20" width="10.5703125" style="24" bestFit="1" customWidth="1"/>
    <col min="21" max="21" width="12.42578125" style="23" bestFit="1" customWidth="1"/>
    <col min="22" max="22" width="12.42578125" style="24" bestFit="1" customWidth="1"/>
    <col min="23" max="23" width="12.28515625" style="25" bestFit="1" customWidth="1"/>
    <col min="24" max="25" width="12.85546875" style="24" bestFit="1" customWidth="1"/>
    <col min="26" max="26" width="12.7109375" style="24" bestFit="1" customWidth="1"/>
    <col min="27" max="27" width="12.7109375" style="28" customWidth="1"/>
    <col min="28" max="28" width="8.42578125" style="23" bestFit="1" customWidth="1"/>
    <col min="29" max="29" width="11.85546875" style="24" bestFit="1" customWidth="1"/>
    <col min="30" max="30" width="9.28515625" style="25" bestFit="1" customWidth="1"/>
    <col min="31" max="31" width="12.42578125" style="23" bestFit="1" customWidth="1"/>
    <col min="32" max="32" width="12.42578125" style="24" bestFit="1" customWidth="1"/>
    <col min="33" max="33" width="12.28515625" style="24" bestFit="1" customWidth="1"/>
    <col min="34" max="34" width="12.28515625" style="24" customWidth="1"/>
    <col min="35" max="35" width="12.85546875" style="23" bestFit="1" customWidth="1"/>
    <col min="36" max="36" width="12.85546875" style="24" bestFit="1" customWidth="1"/>
    <col min="37" max="37" width="12.7109375" style="24" bestFit="1" customWidth="1"/>
    <col min="38" max="38" width="12.7109375" style="24" customWidth="1"/>
    <col min="39" max="39" width="14.28515625" style="23" bestFit="1" customWidth="1"/>
    <col min="40" max="40" width="14.28515625" style="24" bestFit="1" customWidth="1"/>
    <col min="41" max="41" width="14.140625" style="24" bestFit="1" customWidth="1"/>
    <col min="42" max="42" width="12.7109375" style="28" customWidth="1"/>
    <col min="43" max="43" width="10.7109375" style="11" bestFit="1" customWidth="1"/>
    <col min="44" max="44" width="11.85546875" style="11" bestFit="1" customWidth="1"/>
    <col min="45" max="45" width="9.28515625" style="11" bestFit="1" customWidth="1"/>
    <col min="46" max="46" width="11.42578125" style="28" bestFit="1" customWidth="1"/>
    <col min="47" max="47" width="9" style="23" bestFit="1" customWidth="1"/>
    <col min="48" max="48" width="10" style="24" bestFit="1" customWidth="1"/>
    <col min="49" max="49" width="8.42578125" style="24" bestFit="1" customWidth="1"/>
    <col min="50" max="50" width="14.7109375" style="24" bestFit="1" customWidth="1"/>
    <col min="51" max="51" width="11.42578125" style="24" bestFit="1" customWidth="1"/>
    <col min="52" max="52" width="12.42578125" style="25" bestFit="1" customWidth="1"/>
  </cols>
  <sheetData>
    <row r="1" spans="1:53" s="36" customFormat="1" x14ac:dyDescent="0.25">
      <c r="A1" s="31"/>
      <c r="B1" s="31"/>
      <c r="C1" s="32" t="s">
        <v>45</v>
      </c>
      <c r="D1" s="33"/>
      <c r="E1" s="34"/>
      <c r="F1" s="35"/>
      <c r="H1" s="37"/>
      <c r="J1" s="32" t="s">
        <v>100</v>
      </c>
      <c r="K1" s="33"/>
      <c r="L1" s="33"/>
      <c r="M1" s="33"/>
      <c r="N1" s="33"/>
      <c r="O1" s="33"/>
      <c r="P1" s="33"/>
      <c r="Q1" s="33"/>
      <c r="R1" s="34"/>
      <c r="S1" s="32" t="s">
        <v>46</v>
      </c>
      <c r="T1" s="33"/>
      <c r="U1" s="33"/>
      <c r="V1" s="33"/>
      <c r="W1" s="33"/>
      <c r="X1" s="33"/>
      <c r="Y1" s="33"/>
      <c r="Z1" s="34"/>
      <c r="AA1" s="31"/>
      <c r="AB1" s="32" t="s">
        <v>49</v>
      </c>
      <c r="AC1" s="33"/>
      <c r="AD1" s="34"/>
      <c r="AE1" s="32" t="s">
        <v>99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4"/>
      <c r="AQ1" s="33" t="s">
        <v>51</v>
      </c>
      <c r="AR1" s="33"/>
      <c r="AS1" s="33"/>
      <c r="AT1" s="31"/>
      <c r="AU1" s="32" t="s">
        <v>56</v>
      </c>
      <c r="AV1" s="33"/>
      <c r="AW1" s="33"/>
      <c r="AX1" s="33"/>
      <c r="AY1" s="33"/>
      <c r="AZ1" s="34"/>
    </row>
    <row r="2" spans="1:53" s="3" customFormat="1" x14ac:dyDescent="0.25">
      <c r="A2" s="26" t="s">
        <v>60</v>
      </c>
      <c r="B2" s="26" t="s">
        <v>33</v>
      </c>
      <c r="C2" s="17" t="s">
        <v>34</v>
      </c>
      <c r="D2" s="18" t="s">
        <v>35</v>
      </c>
      <c r="E2" s="19" t="s">
        <v>36</v>
      </c>
      <c r="F2" s="17" t="s">
        <v>37</v>
      </c>
      <c r="G2" s="18" t="s">
        <v>38</v>
      </c>
      <c r="H2" s="19" t="s">
        <v>39</v>
      </c>
      <c r="I2" s="1" t="s">
        <v>40</v>
      </c>
      <c r="J2" s="17" t="s">
        <v>41</v>
      </c>
      <c r="K2" s="17" t="s">
        <v>93</v>
      </c>
      <c r="L2" s="18" t="s">
        <v>42</v>
      </c>
      <c r="M2" s="19" t="s">
        <v>53</v>
      </c>
      <c r="N2" s="18" t="s">
        <v>98</v>
      </c>
      <c r="O2" s="17" t="s">
        <v>94</v>
      </c>
      <c r="P2" s="18" t="s">
        <v>95</v>
      </c>
      <c r="Q2" s="19" t="s">
        <v>96</v>
      </c>
      <c r="R2" s="19" t="s">
        <v>97</v>
      </c>
      <c r="S2" s="17" t="s">
        <v>43</v>
      </c>
      <c r="T2" s="18" t="s">
        <v>44</v>
      </c>
      <c r="U2" s="17" t="s">
        <v>107</v>
      </c>
      <c r="V2" s="18" t="s">
        <v>108</v>
      </c>
      <c r="W2" s="19" t="s">
        <v>109</v>
      </c>
      <c r="X2" s="18" t="s">
        <v>110</v>
      </c>
      <c r="Y2" s="18" t="s">
        <v>112</v>
      </c>
      <c r="Z2" s="18" t="s">
        <v>111</v>
      </c>
      <c r="AA2" s="26" t="s">
        <v>113</v>
      </c>
      <c r="AB2" s="17" t="s">
        <v>43</v>
      </c>
      <c r="AC2" s="18" t="s">
        <v>47</v>
      </c>
      <c r="AD2" s="19" t="s">
        <v>48</v>
      </c>
      <c r="AE2" s="17" t="s">
        <v>102</v>
      </c>
      <c r="AF2" s="18" t="s">
        <v>103</v>
      </c>
      <c r="AG2" s="18" t="s">
        <v>101</v>
      </c>
      <c r="AH2" s="18" t="s">
        <v>122</v>
      </c>
      <c r="AI2" s="17" t="s">
        <v>104</v>
      </c>
      <c r="AJ2" s="18" t="s">
        <v>105</v>
      </c>
      <c r="AK2" s="18" t="s">
        <v>106</v>
      </c>
      <c r="AL2" s="18" t="s">
        <v>121</v>
      </c>
      <c r="AM2" s="17" t="s">
        <v>118</v>
      </c>
      <c r="AN2" s="18" t="s">
        <v>119</v>
      </c>
      <c r="AO2" s="18" t="s">
        <v>120</v>
      </c>
      <c r="AP2" s="26" t="s">
        <v>117</v>
      </c>
      <c r="AQ2" s="1" t="s">
        <v>50</v>
      </c>
      <c r="AR2" s="1" t="s">
        <v>47</v>
      </c>
      <c r="AS2" s="1" t="s">
        <v>48</v>
      </c>
      <c r="AT2" s="26" t="s">
        <v>52</v>
      </c>
      <c r="AU2" s="17" t="s">
        <v>54</v>
      </c>
      <c r="AV2" s="18" t="s">
        <v>55</v>
      </c>
      <c r="AW2" s="18" t="s">
        <v>57</v>
      </c>
      <c r="AX2" s="18" t="s">
        <v>58</v>
      </c>
      <c r="AY2" s="18" t="s">
        <v>59</v>
      </c>
      <c r="AZ2" s="19" t="s">
        <v>71</v>
      </c>
      <c r="BA2" s="30" t="s">
        <v>114</v>
      </c>
    </row>
    <row r="3" spans="1:53" x14ac:dyDescent="0.25">
      <c r="A3" s="28" t="s">
        <v>61</v>
      </c>
      <c r="B3" s="27">
        <v>0</v>
      </c>
      <c r="C3" s="20">
        <v>242186</v>
      </c>
      <c r="D3" s="21">
        <v>2656755</v>
      </c>
      <c r="E3" s="22">
        <v>2898941</v>
      </c>
      <c r="F3" s="20">
        <v>13225.7</v>
      </c>
      <c r="G3" s="21">
        <v>34354772</v>
      </c>
      <c r="H3" s="22">
        <v>1.208</v>
      </c>
      <c r="I3" s="12">
        <v>6373355</v>
      </c>
      <c r="J3" s="20">
        <v>28.45</v>
      </c>
      <c r="K3" s="29">
        <f>DEGREES(ATAN([1]!Req()^2/[1]!Rpo()^2*TAN(RADIANS(J3))))</f>
        <v>28.611492895956481</v>
      </c>
      <c r="L3" s="21">
        <v>-80.599999999999994</v>
      </c>
      <c r="M3" s="22">
        <v>59</v>
      </c>
      <c r="N3" s="21">
        <f>[1]!Req()/SQRT(1-[1]!e_WGS84()^2*SIN(RADIANS(K3))^2)</f>
        <v>6383038.2420361452</v>
      </c>
      <c r="O3" s="20">
        <f t="shared" ref="O3:O66" si="0">(N3+M3)*COS(RADIANS(K3))*COS(RADIANS(L3))</f>
        <v>915219.51770770433</v>
      </c>
      <c r="P3" s="21">
        <f t="shared" ref="P3:P66" si="1">(N3+M3)*COS(RADIANS(K3))*SIN(RADIANS(L3))</f>
        <v>-5528392.9482931485</v>
      </c>
      <c r="Q3" s="22">
        <f>(N3*(1-[1]!e_WGS84()^2)+M3)*SIN(RADIANS(K3))</f>
        <v>3036198.5073000565</v>
      </c>
      <c r="R3" s="22">
        <f t="shared" ref="R3" si="2">SQRT(O3^2+P3^2+Q3^2)-I3</f>
        <v>-31.162938083522022</v>
      </c>
      <c r="S3" s="20">
        <v>72.06</v>
      </c>
      <c r="T3" s="21">
        <v>0</v>
      </c>
      <c r="U3" s="20">
        <f>SIN(RADIANS(S3))*SIN(RADIANS(T3))</f>
        <v>0</v>
      </c>
      <c r="V3" s="21">
        <f>COS(RADIANS(S3))*SIN(RADIANS(T3))</f>
        <v>0</v>
      </c>
      <c r="W3" s="22">
        <f>COS(RADIANS(T3))</f>
        <v>1</v>
      </c>
      <c r="X3" s="21">
        <f t="array" ref="X3:Z3">[1]!env_to_ecef(K3:M3,U3:W3)</f>
        <v>0.14338172880721434</v>
      </c>
      <c r="Y3" s="21">
        <v>-0.86609881357997998</v>
      </c>
      <c r="Z3" s="21">
        <v>0.47886796192646408</v>
      </c>
      <c r="AA3" s="27" t="e">
        <f>DEGREES(ACOS((X3*AI3+Y3*AJ3+Z3*AK3)/AD3))</f>
        <v>#DIV/0!</v>
      </c>
      <c r="AB3" s="20">
        <v>0</v>
      </c>
      <c r="AC3" s="21">
        <v>90</v>
      </c>
      <c r="AD3" s="22">
        <v>0</v>
      </c>
      <c r="AE3" s="20">
        <f>SIN(RADIANS(AB3))*COS(RADIANS(AC3))*AD3</f>
        <v>0</v>
      </c>
      <c r="AF3" s="21">
        <f>COS(RADIANS(AB3))*COS(RADIANS(AC3))*AD3</f>
        <v>0</v>
      </c>
      <c r="AG3" s="21">
        <f>SIN(RADIANS(AC3))*AD3</f>
        <v>0</v>
      </c>
      <c r="AH3" s="21">
        <f>SQRT(AE3^2+AF3^2+AG3^2)</f>
        <v>0</v>
      </c>
      <c r="AI3" s="20">
        <f t="array" ref="AI3:AK3">[1]!env_to_ecef(K3:M3,AE3:AG3)</f>
        <v>0</v>
      </c>
      <c r="AJ3" s="21">
        <v>0</v>
      </c>
      <c r="AK3" s="21">
        <v>0</v>
      </c>
      <c r="AL3" s="21">
        <f>SQRT(AI3^2+AJ3^2+AK3^2)</f>
        <v>0</v>
      </c>
      <c r="AM3" s="38" t="s">
        <v>116</v>
      </c>
      <c r="AN3" s="39" t="s">
        <v>116</v>
      </c>
      <c r="AO3" s="39" t="s">
        <v>116</v>
      </c>
      <c r="AP3" s="40" t="s">
        <v>116</v>
      </c>
      <c r="AQ3" s="12">
        <v>90</v>
      </c>
      <c r="AR3" s="12">
        <v>0</v>
      </c>
      <c r="AS3" s="12">
        <v>409</v>
      </c>
      <c r="AT3" s="27">
        <v>0</v>
      </c>
      <c r="AU3" s="20">
        <v>300.8</v>
      </c>
      <c r="AV3" s="21">
        <v>100610</v>
      </c>
      <c r="AW3" s="21">
        <v>0</v>
      </c>
      <c r="AX3" s="21">
        <v>0</v>
      </c>
      <c r="AY3" s="21">
        <v>0</v>
      </c>
      <c r="AZ3" s="22">
        <f>AX3*AD3</f>
        <v>0</v>
      </c>
      <c r="BA3" t="e">
        <f>AX3*AA3</f>
        <v>#DIV/0!</v>
      </c>
    </row>
    <row r="4" spans="1:53" x14ac:dyDescent="0.25">
      <c r="A4" s="27"/>
      <c r="B4" s="27">
        <v>0.7</v>
      </c>
      <c r="C4" s="20">
        <v>242186</v>
      </c>
      <c r="D4" s="21">
        <v>2647497</v>
      </c>
      <c r="E4" s="22">
        <v>2889683</v>
      </c>
      <c r="F4" s="20">
        <v>13225.7</v>
      </c>
      <c r="G4" s="21">
        <v>34355066</v>
      </c>
      <c r="H4" s="22">
        <v>1.212</v>
      </c>
      <c r="I4" s="12">
        <v>6373355</v>
      </c>
      <c r="J4" s="20">
        <v>28.45</v>
      </c>
      <c r="K4" s="29">
        <f>DEGREES(ATAN([1]!Req()^2/[1]!Rpo()^2*TAN(RADIANS(J4))))</f>
        <v>28.611492895956481</v>
      </c>
      <c r="L4" s="21">
        <v>-80.599999999999994</v>
      </c>
      <c r="M4" s="22">
        <v>60</v>
      </c>
      <c r="N4" s="21">
        <f>[1]!Req()/SQRT(1-[1]!e_WGS84()^2*SIN(RADIANS(K4))^2)</f>
        <v>6383038.2420361452</v>
      </c>
      <c r="O4" s="20">
        <f t="shared" si="0"/>
        <v>915219.66108943301</v>
      </c>
      <c r="P4" s="21">
        <f t="shared" si="1"/>
        <v>-5528393.8143919613</v>
      </c>
      <c r="Q4" s="22">
        <f>(N4*(1-[1]!e_WGS84()^2)+M4)*SIN(RADIANS(K4))</f>
        <v>3036198.9861680181</v>
      </c>
      <c r="R4" s="22">
        <f t="shared" ref="R4:R67" si="3">SQRT(O4^2+P4^2+Q4^2)-I4</f>
        <v>-30.162942056544125</v>
      </c>
      <c r="S4" s="20">
        <v>72.06</v>
      </c>
      <c r="T4" s="21">
        <v>0</v>
      </c>
      <c r="U4" s="20">
        <f t="shared" ref="U4:U67" si="4">SIN(RADIANS(S4))*SIN(RADIANS(T4))</f>
        <v>0</v>
      </c>
      <c r="V4" s="21">
        <f t="shared" ref="V4:V67" si="5">COS(RADIANS(S4))*SIN(RADIANS(T4))</f>
        <v>0</v>
      </c>
      <c r="W4" s="22">
        <f t="shared" ref="W4:W67" si="6">COS(RADIANS(T4))</f>
        <v>1</v>
      </c>
      <c r="X4" s="21">
        <f t="array" ref="X4:Z4">[1]!env_to_ecef(K4:M4,U4:W4)</f>
        <v>0.14338172880721434</v>
      </c>
      <c r="Y4" s="21">
        <v>-0.86609881357997998</v>
      </c>
      <c r="Z4" s="21">
        <v>0.47886796192646408</v>
      </c>
      <c r="AA4" s="27">
        <f t="shared" ref="AA4:AA67" si="7">DEGREES(ACOS((X4*AI4+Y4*AJ4+Z4*AK4)/AD4))</f>
        <v>0.3900000000001666</v>
      </c>
      <c r="AB4" s="20">
        <v>180.38</v>
      </c>
      <c r="AC4" s="21">
        <v>89.61</v>
      </c>
      <c r="AD4" s="22">
        <v>1</v>
      </c>
      <c r="AE4" s="20">
        <f t="shared" ref="AE4:AE67" si="8">SIN(RADIANS(AB4))*COS(RADIANS(AC4))*AD4</f>
        <v>-4.5143622051296247E-5</v>
      </c>
      <c r="AF4" s="21">
        <f t="shared" ref="AF4:AF67" si="9">COS(RADIANS(AB4))*COS(RADIANS(AC4))*AD4</f>
        <v>-6.8065818180933256E-3</v>
      </c>
      <c r="AG4" s="21">
        <f t="shared" ref="AG4:AG67" si="10">SIN(RADIANS(AC4))*AD4</f>
        <v>0.99997683393467018</v>
      </c>
      <c r="AH4" s="21">
        <f t="shared" ref="AH4:AH67" si="11">SQRT(AE4^2+AF4^2+AG4^2)</f>
        <v>1</v>
      </c>
      <c r="AI4" s="20">
        <f t="array" ref="AI4:AK4">[1]!env_to_ecef(K4:M4,AE4:AG4)</f>
        <v>0.14289059120263206</v>
      </c>
      <c r="AJ4" s="21">
        <v>-0.86285568981091942</v>
      </c>
      <c r="AK4" s="21">
        <v>0.484832277707131</v>
      </c>
      <c r="AL4" s="21">
        <f t="shared" ref="AL4:AL67" si="12">SQRT(AI4^2+AJ4^2+AK4^2)</f>
        <v>1</v>
      </c>
      <c r="AM4" s="38" t="s">
        <v>116</v>
      </c>
      <c r="AN4" s="39" t="s">
        <v>116</v>
      </c>
      <c r="AO4" s="39" t="s">
        <v>116</v>
      </c>
      <c r="AP4" s="40" t="s">
        <v>116</v>
      </c>
      <c r="AQ4" s="12">
        <v>90</v>
      </c>
      <c r="AR4" s="12">
        <v>0.2</v>
      </c>
      <c r="AS4" s="12">
        <v>409</v>
      </c>
      <c r="AT4" s="27">
        <v>0</v>
      </c>
      <c r="AU4" s="20">
        <v>300.8</v>
      </c>
      <c r="AV4" s="21">
        <v>100604</v>
      </c>
      <c r="AW4" s="21">
        <v>0</v>
      </c>
      <c r="AX4" s="21">
        <v>1</v>
      </c>
      <c r="AY4" s="21">
        <v>42</v>
      </c>
      <c r="AZ4" s="22">
        <f>AX4*AD4</f>
        <v>1</v>
      </c>
      <c r="BA4">
        <f>AX4*AA4</f>
        <v>0.3900000000001666</v>
      </c>
    </row>
    <row r="5" spans="1:53" x14ac:dyDescent="0.25">
      <c r="A5" s="27"/>
      <c r="B5" s="27">
        <v>1.7</v>
      </c>
      <c r="C5" s="20">
        <v>242186</v>
      </c>
      <c r="D5" s="21">
        <v>2634272</v>
      </c>
      <c r="E5" s="22">
        <v>2876458</v>
      </c>
      <c r="F5" s="20">
        <v>13225.7</v>
      </c>
      <c r="G5" s="21">
        <v>34356517</v>
      </c>
      <c r="H5" s="22">
        <v>1.218</v>
      </c>
      <c r="I5" s="12">
        <v>6373358</v>
      </c>
      <c r="J5" s="20">
        <v>28.45</v>
      </c>
      <c r="K5" s="29">
        <f>DEGREES(ATAN([1]!Req()^2/[1]!Rpo()^2*TAN(RADIANS(J5))))</f>
        <v>28.611492895956481</v>
      </c>
      <c r="L5" s="21">
        <v>-80.599999999999994</v>
      </c>
      <c r="M5" s="22">
        <v>62</v>
      </c>
      <c r="N5" s="21">
        <f>[1]!Req()/SQRT(1-[1]!e_WGS84()^2*SIN(RADIANS(K5))^2)</f>
        <v>6383038.2420361452</v>
      </c>
      <c r="O5" s="20">
        <f t="shared" si="0"/>
        <v>915219.94785289059</v>
      </c>
      <c r="P5" s="21">
        <f t="shared" si="1"/>
        <v>-5528395.5465895878</v>
      </c>
      <c r="Q5" s="22">
        <f>(N5*(1-[1]!e_WGS84()^2)+M5)*SIN(RADIANS(K5))</f>
        <v>3036199.9439039421</v>
      </c>
      <c r="R5" s="22">
        <f t="shared" si="3"/>
        <v>-31.162950001657009</v>
      </c>
      <c r="S5" s="20">
        <v>72.06</v>
      </c>
      <c r="T5" s="21">
        <v>0</v>
      </c>
      <c r="U5" s="20">
        <f t="shared" si="4"/>
        <v>0</v>
      </c>
      <c r="V5" s="21">
        <f t="shared" si="5"/>
        <v>0</v>
      </c>
      <c r="W5" s="22">
        <f t="shared" si="6"/>
        <v>1</v>
      </c>
      <c r="X5" s="21">
        <f t="array" ref="X5:Z5">[1]!env_to_ecef(K5:M5,U5:W5)</f>
        <v>0.14338172880721434</v>
      </c>
      <c r="Y5" s="21">
        <v>-0.86609881357997998</v>
      </c>
      <c r="Z5" s="21">
        <v>0.47886796192646408</v>
      </c>
      <c r="AA5" s="27">
        <f t="shared" si="7"/>
        <v>0.3900000000001666</v>
      </c>
      <c r="AB5" s="20">
        <v>180.92</v>
      </c>
      <c r="AC5" s="21">
        <v>89.61</v>
      </c>
      <c r="AD5" s="22">
        <v>4</v>
      </c>
      <c r="AE5" s="20">
        <f t="shared" si="8"/>
        <v>-4.3716475877467626E-4</v>
      </c>
      <c r="AF5" s="21">
        <f t="shared" si="9"/>
        <v>-2.7223416223204875E-2</v>
      </c>
      <c r="AG5" s="21">
        <f t="shared" si="10"/>
        <v>3.9999073357386807</v>
      </c>
      <c r="AH5" s="21">
        <f t="shared" si="11"/>
        <v>4</v>
      </c>
      <c r="AI5" s="20">
        <f t="array" ref="AI5:AK5">[1]!env_to_ecef(K5:M5,AE5:AG5)</f>
        <v>0.5718157373061391</v>
      </c>
      <c r="AJ5" s="21">
        <v>-3.4513822266805008</v>
      </c>
      <c r="AK5" s="21">
        <v>1.9393265552564847</v>
      </c>
      <c r="AL5" s="21">
        <f t="shared" si="12"/>
        <v>3.9999999999999996</v>
      </c>
      <c r="AM5" s="20">
        <f t="shared" ref="AM4:AM67" si="13">(O6-O4)/($B6-$B4)</f>
        <v>0.50183605088386685</v>
      </c>
      <c r="AN5" s="21">
        <f t="shared" ref="AN4:AN67" si="14">(P6-P4)/($B6-$B4)</f>
        <v>-3.0313458475284278</v>
      </c>
      <c r="AO5" s="21">
        <f>(Q6-Q4)/($B6-$B4)</f>
        <v>1.6760378668550402</v>
      </c>
      <c r="AP5" s="28">
        <f t="shared" ref="AP5:AP68" si="15">SQRT((AM5-AI5)^2+(AJ5-AN5)^2+(AK5-AO5)^2)</f>
        <v>0.50064822956153199</v>
      </c>
      <c r="AQ5" s="12">
        <v>90</v>
      </c>
      <c r="AR5" s="12">
        <v>0.5</v>
      </c>
      <c r="AS5" s="12">
        <v>409</v>
      </c>
      <c r="AT5" s="27">
        <v>0</v>
      </c>
      <c r="AU5" s="20">
        <v>300.7</v>
      </c>
      <c r="AV5" s="21">
        <v>100575</v>
      </c>
      <c r="AW5" s="21">
        <v>0.01</v>
      </c>
      <c r="AX5" s="21">
        <v>7</v>
      </c>
      <c r="AY5" s="21">
        <v>253</v>
      </c>
      <c r="AZ5" s="22">
        <f>AX5*AD5</f>
        <v>28</v>
      </c>
      <c r="BA5">
        <f>AX5*AA5</f>
        <v>2.7300000000011662</v>
      </c>
    </row>
    <row r="6" spans="1:53" x14ac:dyDescent="0.25">
      <c r="A6" s="27"/>
      <c r="B6" s="27">
        <v>2.7</v>
      </c>
      <c r="C6" s="20">
        <v>242186</v>
      </c>
      <c r="D6" s="21">
        <v>2621046</v>
      </c>
      <c r="E6" s="22">
        <v>2863232</v>
      </c>
      <c r="F6" s="20">
        <v>13225.7</v>
      </c>
      <c r="G6" s="21">
        <v>34359209</v>
      </c>
      <c r="H6" s="22">
        <v>1.224</v>
      </c>
      <c r="I6" s="12">
        <v>6373363</v>
      </c>
      <c r="J6" s="20">
        <v>28.45</v>
      </c>
      <c r="K6" s="29">
        <f>DEGREES(ATAN([1]!Req()^2/[1]!Rpo()^2*TAN(RADIANS(J6))))</f>
        <v>28.611492895956481</v>
      </c>
      <c r="L6" s="21">
        <v>-80.599999999999994</v>
      </c>
      <c r="M6" s="22">
        <v>67</v>
      </c>
      <c r="N6" s="21">
        <f>[1]!Req()/SQRT(1-[1]!e_WGS84()^2*SIN(RADIANS(K6))^2)</f>
        <v>6383038.2420361452</v>
      </c>
      <c r="O6" s="20">
        <f t="shared" si="0"/>
        <v>915220.66476153478</v>
      </c>
      <c r="P6" s="21">
        <f t="shared" si="1"/>
        <v>-5528399.8770836564</v>
      </c>
      <c r="Q6" s="22">
        <f>(N6*(1-[1]!e_WGS84()^2)+M6)*SIN(RADIANS(K6))</f>
        <v>3036202.3382437518</v>
      </c>
      <c r="R6" s="22">
        <f t="shared" si="3"/>
        <v>-31.16296986117959</v>
      </c>
      <c r="S6" s="20">
        <v>72.06</v>
      </c>
      <c r="T6" s="21">
        <v>0</v>
      </c>
      <c r="U6" s="20">
        <f t="shared" si="4"/>
        <v>0</v>
      </c>
      <c r="V6" s="21">
        <f t="shared" si="5"/>
        <v>0</v>
      </c>
      <c r="W6" s="22">
        <f t="shared" si="6"/>
        <v>1</v>
      </c>
      <c r="X6" s="21">
        <f t="array" ref="X6:Z6">[1]!env_to_ecef(K6:M6,U6:W6)</f>
        <v>0.14338172880721434</v>
      </c>
      <c r="Y6" s="21">
        <v>-0.86609881357997998</v>
      </c>
      <c r="Z6" s="21">
        <v>0.47886796192646408</v>
      </c>
      <c r="AA6" s="27">
        <f t="shared" si="7"/>
        <v>0.37999999999921302</v>
      </c>
      <c r="AB6" s="20">
        <v>181.48</v>
      </c>
      <c r="AC6" s="21">
        <v>89.62</v>
      </c>
      <c r="AD6" s="22">
        <v>6</v>
      </c>
      <c r="AE6" s="20">
        <f t="shared" si="8"/>
        <v>-1.0277791819067359E-3</v>
      </c>
      <c r="AF6" s="21">
        <f t="shared" si="9"/>
        <v>-3.9779940260044992E-2</v>
      </c>
      <c r="AG6" s="21">
        <f t="shared" si="10"/>
        <v>5.9998680402174562</v>
      </c>
      <c r="AH6" s="21">
        <f t="shared" si="11"/>
        <v>5.9999999999999991</v>
      </c>
      <c r="AI6" s="20">
        <f t="array" ref="AI6:AK6">[1]!env_to_ecef(K6:M6,AE6:AG6)</f>
        <v>0.85817417894185</v>
      </c>
      <c r="AJ6" s="21">
        <v>-5.1775171807715212</v>
      </c>
      <c r="AK6" s="21">
        <v>2.9080668701756496</v>
      </c>
      <c r="AL6" s="21">
        <f t="shared" si="12"/>
        <v>6</v>
      </c>
      <c r="AM6" s="20">
        <f t="shared" si="13"/>
        <v>0.8602903729188256</v>
      </c>
      <c r="AN6" s="21">
        <f t="shared" si="14"/>
        <v>-5.1965928818099201</v>
      </c>
      <c r="AO6" s="21">
        <f>(Q7-Q5)/($B7-$B5)</f>
        <v>2.8732077714521438</v>
      </c>
      <c r="AP6" s="28">
        <f t="shared" si="15"/>
        <v>3.9793434268352378E-2</v>
      </c>
      <c r="AQ6" s="12">
        <v>90.01</v>
      </c>
      <c r="AR6" s="12">
        <v>0.81</v>
      </c>
      <c r="AS6" s="12">
        <v>409</v>
      </c>
      <c r="AT6" s="27">
        <v>0</v>
      </c>
      <c r="AU6" s="20">
        <v>300.7</v>
      </c>
      <c r="AV6" s="21">
        <v>100522</v>
      </c>
      <c r="AW6" s="21">
        <v>0.02</v>
      </c>
      <c r="AX6" s="21">
        <v>19</v>
      </c>
      <c r="AY6" s="21">
        <v>652</v>
      </c>
      <c r="AZ6" s="22">
        <f>AX6*AD6</f>
        <v>114</v>
      </c>
      <c r="BA6">
        <f>AX6*AA6</f>
        <v>7.2199999999850473</v>
      </c>
    </row>
    <row r="7" spans="1:53" x14ac:dyDescent="0.25">
      <c r="A7" s="27"/>
      <c r="B7" s="27">
        <v>3.7</v>
      </c>
      <c r="C7" s="20">
        <v>242186</v>
      </c>
      <c r="D7" s="21">
        <v>2607820</v>
      </c>
      <c r="E7" s="22">
        <v>2850006</v>
      </c>
      <c r="F7" s="20">
        <v>13225.7</v>
      </c>
      <c r="G7" s="21">
        <v>34363174</v>
      </c>
      <c r="H7" s="22">
        <v>1.2290000000000001</v>
      </c>
      <c r="I7" s="12">
        <v>6373369</v>
      </c>
      <c r="J7" s="20">
        <v>28.45</v>
      </c>
      <c r="K7" s="29">
        <f>DEGREES(ATAN([1]!Req()^2/[1]!Rpo()^2*TAN(RADIANS(J7))))</f>
        <v>28.611492895956481</v>
      </c>
      <c r="L7" s="21">
        <v>-80.599999999999994</v>
      </c>
      <c r="M7" s="22">
        <v>74</v>
      </c>
      <c r="N7" s="21">
        <f>[1]!Req()/SQRT(1-[1]!e_WGS84()^2*SIN(RADIANS(K7))^2)</f>
        <v>6383038.2420361452</v>
      </c>
      <c r="O7" s="20">
        <f t="shared" si="0"/>
        <v>915221.66843363643</v>
      </c>
      <c r="P7" s="21">
        <f t="shared" si="1"/>
        <v>-5528405.9397753514</v>
      </c>
      <c r="Q7" s="22">
        <f>(N7*(1-[1]!e_WGS84()^2)+M7)*SIN(RADIANS(K7))</f>
        <v>3036205.690319485</v>
      </c>
      <c r="R7" s="22">
        <f t="shared" si="3"/>
        <v>-30.162997666746378</v>
      </c>
      <c r="S7" s="20">
        <v>72.06</v>
      </c>
      <c r="T7" s="21">
        <v>0</v>
      </c>
      <c r="U7" s="20">
        <f t="shared" si="4"/>
        <v>0</v>
      </c>
      <c r="V7" s="21">
        <f t="shared" si="5"/>
        <v>0</v>
      </c>
      <c r="W7" s="22">
        <f t="shared" si="6"/>
        <v>1</v>
      </c>
      <c r="X7" s="21">
        <f t="array" ref="X7:Z7">[1]!env_to_ecef(K7:M7,U7:W7)</f>
        <v>0.14338172880721434</v>
      </c>
      <c r="Y7" s="21">
        <v>-0.86609881357997998</v>
      </c>
      <c r="Z7" s="21">
        <v>0.47886796192646408</v>
      </c>
      <c r="AA7" s="27">
        <f t="shared" si="7"/>
        <v>0.3800000000001672</v>
      </c>
      <c r="AB7" s="20">
        <v>182.04</v>
      </c>
      <c r="AC7" s="21">
        <v>89.62</v>
      </c>
      <c r="AD7" s="22">
        <v>8</v>
      </c>
      <c r="AE7" s="20">
        <f t="shared" si="8"/>
        <v>-1.8887024321698539E-3</v>
      </c>
      <c r="AF7" s="21">
        <f t="shared" si="9"/>
        <v>-5.3023993376517344E-2</v>
      </c>
      <c r="AG7" s="21">
        <f t="shared" si="10"/>
        <v>7.999824053623275</v>
      </c>
      <c r="AH7" s="21">
        <f t="shared" si="11"/>
        <v>8</v>
      </c>
      <c r="AI7" s="20">
        <f t="array" ref="AI7:AK7">[1]!env_to_ecef(K7:M7,AE7:AG7)</f>
        <v>1.1447448543980963</v>
      </c>
      <c r="AJ7" s="21">
        <v>-6.9032791087544867</v>
      </c>
      <c r="AK7" s="21">
        <v>3.8774085114884325</v>
      </c>
      <c r="AL7" s="21">
        <f t="shared" si="12"/>
        <v>8</v>
      </c>
      <c r="AM7" s="20">
        <f t="shared" si="13"/>
        <v>1.1470538304420188</v>
      </c>
      <c r="AN7" s="21">
        <f t="shared" si="14"/>
        <v>-6.9287905087694526</v>
      </c>
      <c r="AO7" s="21">
        <f>(Q8-Q6)/($B8-$B6)</f>
        <v>3.8309436955023557</v>
      </c>
      <c r="AP7" s="28">
        <f t="shared" si="15"/>
        <v>5.3057911999201256E-2</v>
      </c>
      <c r="AQ7" s="12">
        <v>90.01</v>
      </c>
      <c r="AR7" s="12">
        <v>1.1200000000000001</v>
      </c>
      <c r="AS7" s="12">
        <v>409</v>
      </c>
      <c r="AT7" s="27">
        <v>0</v>
      </c>
      <c r="AU7" s="20">
        <v>300.7</v>
      </c>
      <c r="AV7" s="21">
        <v>100443</v>
      </c>
      <c r="AW7" s="21">
        <v>0.02</v>
      </c>
      <c r="AX7" s="21">
        <v>37</v>
      </c>
      <c r="AY7" s="21">
        <v>1251</v>
      </c>
      <c r="AZ7" s="22">
        <f>AX7*AD7</f>
        <v>296</v>
      </c>
      <c r="BA7">
        <f>AX7*AA7</f>
        <v>14.060000000006186</v>
      </c>
    </row>
    <row r="8" spans="1:53" x14ac:dyDescent="0.25">
      <c r="A8" s="27"/>
      <c r="B8" s="27">
        <v>4.7</v>
      </c>
      <c r="C8" s="20">
        <v>242186</v>
      </c>
      <c r="D8" s="21">
        <v>2594594</v>
      </c>
      <c r="E8" s="22">
        <v>2836780</v>
      </c>
      <c r="F8" s="20">
        <v>13225.7</v>
      </c>
      <c r="G8" s="21">
        <v>34368442</v>
      </c>
      <c r="H8" s="22">
        <v>1.2350000000000001</v>
      </c>
      <c r="I8" s="12">
        <v>6373379</v>
      </c>
      <c r="J8" s="20">
        <v>28.45</v>
      </c>
      <c r="K8" s="29">
        <f>DEGREES(ATAN([1]!Req()^2/[1]!Rpo()^2*TAN(RADIANS(J8))))</f>
        <v>28.611492895956481</v>
      </c>
      <c r="L8" s="21">
        <v>-80.599999999999994</v>
      </c>
      <c r="M8" s="22">
        <v>83</v>
      </c>
      <c r="N8" s="21">
        <f>[1]!Req()/SQRT(1-[1]!e_WGS84()^2*SIN(RADIANS(K8))^2)</f>
        <v>6383038.2420361452</v>
      </c>
      <c r="O8" s="20">
        <f t="shared" si="0"/>
        <v>915222.95886919566</v>
      </c>
      <c r="P8" s="21">
        <f t="shared" si="1"/>
        <v>-5528413.7346646739</v>
      </c>
      <c r="Q8" s="22">
        <f>(N8*(1-[1]!e_WGS84()^2)+M8)*SIN(RADIANS(K8))</f>
        <v>3036210.0001311428</v>
      </c>
      <c r="R8" s="22">
        <f t="shared" si="3"/>
        <v>-31.163033414632082</v>
      </c>
      <c r="S8" s="20">
        <v>72.06</v>
      </c>
      <c r="T8" s="21">
        <v>0</v>
      </c>
      <c r="U8" s="20">
        <f t="shared" si="4"/>
        <v>0</v>
      </c>
      <c r="V8" s="21">
        <f t="shared" si="5"/>
        <v>0</v>
      </c>
      <c r="W8" s="22">
        <f t="shared" si="6"/>
        <v>1</v>
      </c>
      <c r="X8" s="21">
        <f t="array" ref="X8:Z8">[1]!env_to_ecef(K8:M8,U8:W8)</f>
        <v>0.14338172880721434</v>
      </c>
      <c r="Y8" s="21">
        <v>-0.86609881357997998</v>
      </c>
      <c r="Z8" s="21">
        <v>0.47886796192646408</v>
      </c>
      <c r="AA8" s="27">
        <f t="shared" si="7"/>
        <v>0.37000000000062583</v>
      </c>
      <c r="AB8" s="20">
        <v>182.62</v>
      </c>
      <c r="AC8" s="21">
        <v>89.63</v>
      </c>
      <c r="AD8" s="22">
        <v>10</v>
      </c>
      <c r="AE8" s="20">
        <f t="shared" si="8"/>
        <v>-2.9519117432841384E-3</v>
      </c>
      <c r="AF8" s="21">
        <f t="shared" si="9"/>
        <v>-6.4509229768734258E-2</v>
      </c>
      <c r="AG8" s="21">
        <f t="shared" si="10"/>
        <v>9.9997914901007672</v>
      </c>
      <c r="AH8" s="21">
        <f t="shared" si="11"/>
        <v>10.000000000000002</v>
      </c>
      <c r="AI8" s="20">
        <f t="array" ref="AI8:AK8">[1]!env_to_ecef(K8:M8,AE8:AG8)</f>
        <v>1.4316542973289463</v>
      </c>
      <c r="AJ8" s="21">
        <v>-8.6298488231851156</v>
      </c>
      <c r="AK8" s="21">
        <v>4.8452115807165779</v>
      </c>
      <c r="AL8" s="21">
        <f t="shared" si="12"/>
        <v>10</v>
      </c>
      <c r="AM8" s="20">
        <f t="shared" si="13"/>
        <v>1.5055081524187699</v>
      </c>
      <c r="AN8" s="21">
        <f t="shared" si="14"/>
        <v>-9.0940375425852835</v>
      </c>
      <c r="AO8" s="21">
        <f>(Q9-Q7)/($B9-$B7)</f>
        <v>5.0281136003322899</v>
      </c>
      <c r="AP8" s="28">
        <f t="shared" si="15"/>
        <v>0.50435970091741356</v>
      </c>
      <c r="AQ8" s="12">
        <v>90.01</v>
      </c>
      <c r="AR8" s="12">
        <v>1.45</v>
      </c>
      <c r="AS8" s="12">
        <v>409</v>
      </c>
      <c r="AT8" s="27">
        <v>0</v>
      </c>
      <c r="AU8" s="20">
        <v>300.60000000000002</v>
      </c>
      <c r="AV8" s="21">
        <v>100339</v>
      </c>
      <c r="AW8" s="21">
        <v>0.03</v>
      </c>
      <c r="AX8" s="21">
        <v>62</v>
      </c>
      <c r="AY8" s="21">
        <v>2064</v>
      </c>
      <c r="AZ8" s="22">
        <f>AX8*AD8</f>
        <v>620</v>
      </c>
      <c r="BA8">
        <f>AX8*AA8</f>
        <v>22.9400000000388</v>
      </c>
    </row>
    <row r="9" spans="1:53" x14ac:dyDescent="0.25">
      <c r="A9" s="27"/>
      <c r="B9" s="27">
        <v>5.7</v>
      </c>
      <c r="C9" s="20">
        <v>242186</v>
      </c>
      <c r="D9" s="21">
        <v>2581369</v>
      </c>
      <c r="E9" s="22">
        <v>2823555</v>
      </c>
      <c r="F9" s="20">
        <v>13225.7</v>
      </c>
      <c r="G9" s="21">
        <v>34375042</v>
      </c>
      <c r="H9" s="22">
        <v>1.2410000000000001</v>
      </c>
      <c r="I9" s="12">
        <v>6373390</v>
      </c>
      <c r="J9" s="20">
        <v>28.45</v>
      </c>
      <c r="K9" s="29">
        <f>DEGREES(ATAN([1]!Req()^2/[1]!Rpo()^2*TAN(RADIANS(J9))))</f>
        <v>28.611492895956481</v>
      </c>
      <c r="L9" s="21">
        <v>-80.599999999999994</v>
      </c>
      <c r="M9" s="22">
        <v>95</v>
      </c>
      <c r="N9" s="21">
        <f>[1]!Req()/SQRT(1-[1]!e_WGS84()^2*SIN(RADIANS(K9))^2)</f>
        <v>6383038.2420361452</v>
      </c>
      <c r="O9" s="20">
        <f t="shared" si="0"/>
        <v>915224.67944994126</v>
      </c>
      <c r="P9" s="21">
        <f t="shared" si="1"/>
        <v>-5528424.1278504366</v>
      </c>
      <c r="Q9" s="22">
        <f>(N9*(1-[1]!e_WGS84()^2)+M9)*SIN(RADIANS(K9))</f>
        <v>3036215.7465466857</v>
      </c>
      <c r="R9" s="22">
        <f t="shared" si="3"/>
        <v>-30.163081080652773</v>
      </c>
      <c r="S9" s="20">
        <v>72.06</v>
      </c>
      <c r="T9" s="21">
        <v>0</v>
      </c>
      <c r="U9" s="20">
        <f t="shared" si="4"/>
        <v>0</v>
      </c>
      <c r="V9" s="21">
        <f t="shared" si="5"/>
        <v>0</v>
      </c>
      <c r="W9" s="22">
        <f t="shared" si="6"/>
        <v>1</v>
      </c>
      <c r="X9" s="21">
        <f t="array" ref="X9:Z9">[1]!env_to_ecef(K9:M9,U9:W9)</f>
        <v>0.14338172880721434</v>
      </c>
      <c r="Y9" s="21">
        <v>-0.86609881357997998</v>
      </c>
      <c r="Z9" s="21">
        <v>0.47886796192646408</v>
      </c>
      <c r="AA9" s="27">
        <f t="shared" si="7"/>
        <v>0.36999999999963351</v>
      </c>
      <c r="AB9" s="20">
        <v>183.2</v>
      </c>
      <c r="AC9" s="21">
        <v>89.63</v>
      </c>
      <c r="AD9" s="22">
        <v>13</v>
      </c>
      <c r="AE9" s="20">
        <f t="shared" si="8"/>
        <v>-4.6862015862725401E-3</v>
      </c>
      <c r="AF9" s="21">
        <f t="shared" si="9"/>
        <v>-8.3818856074944104E-2</v>
      </c>
      <c r="AG9" s="21">
        <f t="shared" si="10"/>
        <v>12.999728937130996</v>
      </c>
      <c r="AH9" s="21">
        <f t="shared" si="11"/>
        <v>13</v>
      </c>
      <c r="AI9" s="20">
        <f t="array" ref="AI9:AK9">[1]!env_to_ecef(K9:M9,AE9:AG9)</f>
        <v>1.8619912806744645</v>
      </c>
      <c r="AJ9" s="21">
        <v>-11.218685234937592</v>
      </c>
      <c r="AK9" s="21">
        <v>6.2987371805851318</v>
      </c>
      <c r="AL9" s="21">
        <f t="shared" si="12"/>
        <v>13</v>
      </c>
      <c r="AM9" s="20">
        <f t="shared" si="13"/>
        <v>1.8639624745119363</v>
      </c>
      <c r="AN9" s="21">
        <f t="shared" si="14"/>
        <v>-11.259284576401114</v>
      </c>
      <c r="AO9" s="21">
        <f>(Q10-Q8)/($B10-$B8)</f>
        <v>6.2252835049293935</v>
      </c>
      <c r="AP9" s="28">
        <f t="shared" si="15"/>
        <v>8.395019118355232E-2</v>
      </c>
      <c r="AQ9" s="12">
        <v>90.01</v>
      </c>
      <c r="AR9" s="12">
        <v>1.78</v>
      </c>
      <c r="AS9" s="12">
        <v>409</v>
      </c>
      <c r="AT9" s="27">
        <v>0</v>
      </c>
      <c r="AU9" s="20">
        <v>300.5</v>
      </c>
      <c r="AV9" s="21">
        <v>100208</v>
      </c>
      <c r="AW9" s="21">
        <v>0.04</v>
      </c>
      <c r="AX9" s="21">
        <v>93</v>
      </c>
      <c r="AY9" s="21">
        <v>3101</v>
      </c>
      <c r="AZ9" s="22">
        <f>AX9*AD9</f>
        <v>1209</v>
      </c>
      <c r="BA9">
        <f>AX9*AA9</f>
        <v>34.409999999965919</v>
      </c>
    </row>
    <row r="10" spans="1:53" x14ac:dyDescent="0.25">
      <c r="A10" s="27"/>
      <c r="B10" s="27">
        <v>6.7</v>
      </c>
      <c r="C10" s="20">
        <v>242186</v>
      </c>
      <c r="D10" s="21">
        <v>2568143</v>
      </c>
      <c r="E10" s="22">
        <v>2810329</v>
      </c>
      <c r="F10" s="20">
        <v>13225.7</v>
      </c>
      <c r="G10" s="21">
        <v>34383004</v>
      </c>
      <c r="H10" s="22">
        <v>1.248</v>
      </c>
      <c r="I10" s="12">
        <v>6373404</v>
      </c>
      <c r="J10" s="20">
        <v>28.45</v>
      </c>
      <c r="K10" s="29">
        <f>DEGREES(ATAN([1]!Req()^2/[1]!Rpo()^2*TAN(RADIANS(J10))))</f>
        <v>28.611492895956481</v>
      </c>
      <c r="L10" s="21">
        <v>-80.599999999999994</v>
      </c>
      <c r="M10" s="22">
        <v>109</v>
      </c>
      <c r="N10" s="21">
        <f>[1]!Req()/SQRT(1-[1]!e_WGS84()^2*SIN(RADIANS(K10))^2)</f>
        <v>6383038.2420361452</v>
      </c>
      <c r="O10" s="20">
        <f t="shared" si="0"/>
        <v>915226.68679414468</v>
      </c>
      <c r="P10" s="21">
        <f t="shared" si="1"/>
        <v>-5528436.2532338267</v>
      </c>
      <c r="Q10" s="22">
        <f>(N10*(1-[1]!e_WGS84()^2)+M10)*SIN(RADIANS(K10))</f>
        <v>3036222.4506981527</v>
      </c>
      <c r="R10" s="22">
        <f t="shared" si="3"/>
        <v>-30.163136689923704</v>
      </c>
      <c r="S10" s="20">
        <v>72.06</v>
      </c>
      <c r="T10" s="21">
        <v>0</v>
      </c>
      <c r="U10" s="20">
        <f t="shared" si="4"/>
        <v>0</v>
      </c>
      <c r="V10" s="21">
        <f t="shared" si="5"/>
        <v>0</v>
      </c>
      <c r="W10" s="22">
        <f t="shared" si="6"/>
        <v>1</v>
      </c>
      <c r="X10" s="21">
        <f t="array" ref="X10:Z10">[1]!env_to_ecef(K10:M10,U10:W10)</f>
        <v>0.14338172880721434</v>
      </c>
      <c r="Y10" s="21">
        <v>-0.86609881357997998</v>
      </c>
      <c r="Z10" s="21">
        <v>0.47886796192646408</v>
      </c>
      <c r="AA10" s="27">
        <f t="shared" si="7"/>
        <v>0.36000000000113536</v>
      </c>
      <c r="AB10" s="20">
        <v>183.79</v>
      </c>
      <c r="AC10" s="21">
        <v>89.64</v>
      </c>
      <c r="AD10" s="22">
        <v>15</v>
      </c>
      <c r="AE10" s="20">
        <f t="shared" si="8"/>
        <v>-6.2297136972569141E-3</v>
      </c>
      <c r="AF10" s="21">
        <f t="shared" si="9"/>
        <v>-9.4041042837353747E-2</v>
      </c>
      <c r="AG10" s="21">
        <f t="shared" si="10"/>
        <v>14.999703912842056</v>
      </c>
      <c r="AH10" s="21">
        <f t="shared" si="11"/>
        <v>14.999999999999998</v>
      </c>
      <c r="AI10" s="20">
        <f t="array" ref="AI10:AK10">[1]!env_to_ecef(K10:M10,AE10:AG10)</f>
        <v>2.1494744430605301</v>
      </c>
      <c r="AJ10" s="21">
        <v>-12.945779745561316</v>
      </c>
      <c r="AK10" s="21">
        <v>7.265435045339264</v>
      </c>
      <c r="AL10" s="21">
        <f t="shared" si="12"/>
        <v>14.999999999999996</v>
      </c>
      <c r="AM10" s="20">
        <f t="shared" si="13"/>
        <v>2.1507259320933372</v>
      </c>
      <c r="AN10" s="21">
        <f t="shared" si="14"/>
        <v>-12.991482203360647</v>
      </c>
      <c r="AO10" s="21">
        <f>(Q11-Q9)/($B11-$B9)</f>
        <v>7.1830194289796054</v>
      </c>
      <c r="AP10" s="28">
        <f t="shared" si="15"/>
        <v>9.424762433950952E-2</v>
      </c>
      <c r="AQ10" s="12">
        <v>90.01</v>
      </c>
      <c r="AR10" s="12">
        <v>2.11</v>
      </c>
      <c r="AS10" s="12">
        <v>409</v>
      </c>
      <c r="AT10" s="27">
        <v>0</v>
      </c>
      <c r="AU10" s="20">
        <v>300.39999999999998</v>
      </c>
      <c r="AV10" s="21">
        <v>100050</v>
      </c>
      <c r="AW10" s="21">
        <v>0.04</v>
      </c>
      <c r="AX10" s="21">
        <v>132</v>
      </c>
      <c r="AY10" s="21">
        <v>4375</v>
      </c>
      <c r="AZ10" s="22">
        <f>AX10*AD10</f>
        <v>1980</v>
      </c>
      <c r="BA10">
        <f>AX10*AA10</f>
        <v>47.520000000149864</v>
      </c>
    </row>
    <row r="11" spans="1:53" x14ac:dyDescent="0.25">
      <c r="A11" s="27"/>
      <c r="B11" s="27">
        <v>7.7</v>
      </c>
      <c r="C11" s="20">
        <v>242186</v>
      </c>
      <c r="D11" s="21">
        <v>2554917</v>
      </c>
      <c r="E11" s="22">
        <v>2797103</v>
      </c>
      <c r="F11" s="20">
        <v>13225.7</v>
      </c>
      <c r="G11" s="21">
        <v>34392358</v>
      </c>
      <c r="H11" s="22">
        <v>1.254</v>
      </c>
      <c r="I11" s="12">
        <v>6373420</v>
      </c>
      <c r="J11" s="20">
        <v>28.45</v>
      </c>
      <c r="K11" s="29">
        <f>DEGREES(ATAN([1]!Req()^2/[1]!Rpo()^2*TAN(RADIANS(J11))))</f>
        <v>28.611492895956481</v>
      </c>
      <c r="L11" s="21">
        <v>-80.599999999999994</v>
      </c>
      <c r="M11" s="22">
        <v>125</v>
      </c>
      <c r="N11" s="21">
        <f>[1]!Req()/SQRT(1-[1]!e_WGS84()^2*SIN(RADIANS(K11))^2)</f>
        <v>6383038.2420361452</v>
      </c>
      <c r="O11" s="20">
        <f t="shared" si="0"/>
        <v>915228.98090180545</v>
      </c>
      <c r="P11" s="21">
        <f t="shared" si="1"/>
        <v>-5528450.1108148433</v>
      </c>
      <c r="Q11" s="22">
        <f>(N11*(1-[1]!e_WGS84()^2)+M11)*SIN(RADIANS(K11))</f>
        <v>3036230.1125855437</v>
      </c>
      <c r="R11" s="22">
        <f t="shared" si="3"/>
        <v>-30.163200242444873</v>
      </c>
      <c r="S11" s="20">
        <v>72.06</v>
      </c>
      <c r="T11" s="21">
        <v>0</v>
      </c>
      <c r="U11" s="20">
        <f t="shared" si="4"/>
        <v>0</v>
      </c>
      <c r="V11" s="21">
        <f t="shared" si="5"/>
        <v>0</v>
      </c>
      <c r="W11" s="22">
        <f t="shared" si="6"/>
        <v>1</v>
      </c>
      <c r="X11" s="21">
        <f t="array" ref="X11:Z11">[1]!env_to_ecef(K11:M11,U11:W11)</f>
        <v>0.14338172880721434</v>
      </c>
      <c r="Y11" s="21">
        <v>-0.86609881357997998</v>
      </c>
      <c r="Z11" s="21">
        <v>0.47886796192646408</v>
      </c>
      <c r="AA11" s="27">
        <f t="shared" si="7"/>
        <v>0.3600000000021531</v>
      </c>
      <c r="AB11" s="20">
        <v>184.4</v>
      </c>
      <c r="AC11" s="21">
        <v>89.64</v>
      </c>
      <c r="AD11" s="22">
        <v>18</v>
      </c>
      <c r="AE11" s="20">
        <f t="shared" si="8"/>
        <v>-8.6766605751343803E-3</v>
      </c>
      <c r="AF11" s="21">
        <f t="shared" si="9"/>
        <v>-0.11276326770297537</v>
      </c>
      <c r="AG11" s="21">
        <f t="shared" si="10"/>
        <v>17.999644695410467</v>
      </c>
      <c r="AH11" s="21">
        <f t="shared" si="11"/>
        <v>18</v>
      </c>
      <c r="AI11" s="20">
        <f t="array" ref="AI11:AK11">[1]!env_to_ecef(K11:M11,AE11:AG11)</f>
        <v>2.5805609338419555</v>
      </c>
      <c r="AJ11" s="21">
        <v>-15.53478016146798</v>
      </c>
      <c r="AK11" s="21">
        <v>8.7184465704384255</v>
      </c>
      <c r="AL11" s="21">
        <f t="shared" si="12"/>
        <v>17.999999999999996</v>
      </c>
      <c r="AM11" s="20">
        <f t="shared" si="13"/>
        <v>2.5091802541282973</v>
      </c>
      <c r="AN11" s="21">
        <f t="shared" si="14"/>
        <v>-15.156729237642146</v>
      </c>
      <c r="AO11" s="21">
        <f>(Q12-Q10)/($B12-$B10)</f>
        <v>8.3801893338095432</v>
      </c>
      <c r="AP11" s="28">
        <f t="shared" si="15"/>
        <v>0.5122847455993178</v>
      </c>
      <c r="AQ11" s="12">
        <v>90.02</v>
      </c>
      <c r="AR11" s="12">
        <v>2.46</v>
      </c>
      <c r="AS11" s="12">
        <v>409</v>
      </c>
      <c r="AT11" s="27">
        <v>0</v>
      </c>
      <c r="AU11" s="20">
        <v>300.3</v>
      </c>
      <c r="AV11" s="21">
        <v>99865</v>
      </c>
      <c r="AW11" s="21">
        <v>0.05</v>
      </c>
      <c r="AX11" s="21">
        <v>179</v>
      </c>
      <c r="AY11" s="21">
        <v>5900</v>
      </c>
      <c r="AZ11" s="22">
        <f>AX11*AD11</f>
        <v>3222</v>
      </c>
      <c r="BA11">
        <f>AX11*AA11</f>
        <v>64.44000000038541</v>
      </c>
    </row>
    <row r="12" spans="1:53" x14ac:dyDescent="0.25">
      <c r="A12" s="27"/>
      <c r="B12" s="27">
        <v>8.6999999999999993</v>
      </c>
      <c r="C12" s="20">
        <v>242186</v>
      </c>
      <c r="D12" s="21">
        <v>2541691</v>
      </c>
      <c r="E12" s="22">
        <v>2783877</v>
      </c>
      <c r="F12" s="20">
        <v>13225.7</v>
      </c>
      <c r="G12" s="21">
        <v>34403131</v>
      </c>
      <c r="H12" s="22">
        <v>1.26</v>
      </c>
      <c r="I12" s="12">
        <v>6373439</v>
      </c>
      <c r="J12" s="20">
        <v>28.45</v>
      </c>
      <c r="K12" s="29">
        <f>DEGREES(ATAN([1]!Req()^2/[1]!Rpo()^2*TAN(RADIANS(J12))))</f>
        <v>28.611492895956481</v>
      </c>
      <c r="L12" s="21">
        <v>-80.599999999999994</v>
      </c>
      <c r="M12" s="22">
        <v>144</v>
      </c>
      <c r="N12" s="21">
        <f>[1]!Req()/SQRT(1-[1]!e_WGS84()^2*SIN(RADIANS(K12))^2)</f>
        <v>6383038.2420361452</v>
      </c>
      <c r="O12" s="20">
        <f t="shared" si="0"/>
        <v>915231.70515465294</v>
      </c>
      <c r="P12" s="21">
        <f t="shared" si="1"/>
        <v>-5528466.566692302</v>
      </c>
      <c r="Q12" s="22">
        <f>(N12*(1-[1]!e_WGS84()^2)+M12)*SIN(RADIANS(K12))</f>
        <v>3036239.2110768203</v>
      </c>
      <c r="R12" s="22">
        <f t="shared" si="3"/>
        <v>-30.163275710307062</v>
      </c>
      <c r="S12" s="20">
        <v>72.06</v>
      </c>
      <c r="T12" s="21">
        <v>0</v>
      </c>
      <c r="U12" s="20">
        <f t="shared" si="4"/>
        <v>0</v>
      </c>
      <c r="V12" s="21">
        <f t="shared" si="5"/>
        <v>0</v>
      </c>
      <c r="W12" s="22">
        <f t="shared" si="6"/>
        <v>1</v>
      </c>
      <c r="X12" s="21">
        <f t="array" ref="X12:Z12">[1]!env_to_ecef(K12:M12,U12:W12)</f>
        <v>0.14338172880721434</v>
      </c>
      <c r="Y12" s="21">
        <v>-0.86609881357997998</v>
      </c>
      <c r="Z12" s="21">
        <v>0.47886796192646408</v>
      </c>
      <c r="AA12" s="27">
        <f t="shared" si="7"/>
        <v>0.35000000000167031</v>
      </c>
      <c r="AB12" s="20">
        <v>185.01</v>
      </c>
      <c r="AC12" s="21">
        <v>89.65</v>
      </c>
      <c r="AD12" s="22">
        <v>20</v>
      </c>
      <c r="AE12" s="20">
        <f t="shared" si="8"/>
        <v>-1.0669258271273144E-2</v>
      </c>
      <c r="AF12" s="21">
        <f t="shared" si="9"/>
        <v>-0.12170552509044731</v>
      </c>
      <c r="AG12" s="21">
        <f t="shared" si="10"/>
        <v>19.99962684482114</v>
      </c>
      <c r="AH12" s="21">
        <f t="shared" si="11"/>
        <v>20</v>
      </c>
      <c r="AI12" s="20">
        <f t="array" ref="AI12:AK12">[1]!env_to_ecef(K12:M12,AE12:AG12)</f>
        <v>2.8685882854287246</v>
      </c>
      <c r="AJ12" s="21">
        <v>-17.262412224907568</v>
      </c>
      <c r="AK12" s="21">
        <v>9.6840242371682841</v>
      </c>
      <c r="AL12" s="21">
        <f t="shared" si="12"/>
        <v>19.999999999999996</v>
      </c>
      <c r="AM12" s="20">
        <f t="shared" si="13"/>
        <v>2.867634576163256</v>
      </c>
      <c r="AN12" s="21">
        <f t="shared" si="14"/>
        <v>-17.321976271923639</v>
      </c>
      <c r="AO12" s="21">
        <f>(Q13-Q11)/($B13-$B11)</f>
        <v>9.5773592384066468</v>
      </c>
      <c r="AP12" s="28">
        <f t="shared" si="15"/>
        <v>0.12217285794772845</v>
      </c>
      <c r="AQ12" s="12">
        <v>90.02</v>
      </c>
      <c r="AR12" s="12">
        <v>2.82</v>
      </c>
      <c r="AS12" s="12">
        <v>409</v>
      </c>
      <c r="AT12" s="27">
        <v>1</v>
      </c>
      <c r="AU12" s="20">
        <v>300.2</v>
      </c>
      <c r="AV12" s="21">
        <v>99651</v>
      </c>
      <c r="AW12" s="21">
        <v>0.06</v>
      </c>
      <c r="AX12" s="21">
        <v>234</v>
      </c>
      <c r="AY12" s="21">
        <v>7687</v>
      </c>
      <c r="AZ12" s="22">
        <f>AX12*AD12</f>
        <v>4680</v>
      </c>
      <c r="BA12">
        <f>AX12*AA12</f>
        <v>81.900000000390847</v>
      </c>
    </row>
    <row r="13" spans="1:53" x14ac:dyDescent="0.25">
      <c r="A13" s="27"/>
      <c r="B13" s="27">
        <v>9.6999999999999993</v>
      </c>
      <c r="C13" s="20">
        <v>242186</v>
      </c>
      <c r="D13" s="21">
        <v>2528466</v>
      </c>
      <c r="E13" s="22">
        <v>2770652</v>
      </c>
      <c r="F13" s="20">
        <v>13225.7</v>
      </c>
      <c r="G13" s="21">
        <v>34415353</v>
      </c>
      <c r="H13" s="22">
        <v>1.2669999999999999</v>
      </c>
      <c r="I13" s="12">
        <v>6373461</v>
      </c>
      <c r="J13" s="20">
        <v>28.45</v>
      </c>
      <c r="K13" s="29">
        <f>DEGREES(ATAN([1]!Req()^2/[1]!Rpo()^2*TAN(RADIANS(J13))))</f>
        <v>28.611492895956481</v>
      </c>
      <c r="L13" s="21">
        <v>-80.599999999999994</v>
      </c>
      <c r="M13" s="22">
        <v>165</v>
      </c>
      <c r="N13" s="21">
        <f>[1]!Req()/SQRT(1-[1]!e_WGS84()^2*SIN(RADIANS(K13))^2)</f>
        <v>6383038.2420361452</v>
      </c>
      <c r="O13" s="20">
        <f t="shared" si="0"/>
        <v>915234.71617095778</v>
      </c>
      <c r="P13" s="21">
        <f t="shared" si="1"/>
        <v>-5528484.7547673872</v>
      </c>
      <c r="Q13" s="22">
        <f>(N13*(1-[1]!e_WGS84()^2)+M13)*SIN(RADIANS(K13))</f>
        <v>3036249.2673040205</v>
      </c>
      <c r="R13" s="22">
        <f t="shared" si="3"/>
        <v>-31.163359123282135</v>
      </c>
      <c r="S13" s="20">
        <v>72.06</v>
      </c>
      <c r="T13" s="21">
        <v>0</v>
      </c>
      <c r="U13" s="20">
        <f t="shared" si="4"/>
        <v>0</v>
      </c>
      <c r="V13" s="21">
        <f t="shared" si="5"/>
        <v>0</v>
      </c>
      <c r="W13" s="22">
        <f t="shared" si="6"/>
        <v>1</v>
      </c>
      <c r="X13" s="21">
        <f t="array" ref="X13:Z13">[1]!env_to_ecef(K13:M13,U13:W13)</f>
        <v>0.14338172880721434</v>
      </c>
      <c r="Y13" s="21">
        <v>-0.86609881357997998</v>
      </c>
      <c r="Z13" s="21">
        <v>0.47886796192646408</v>
      </c>
      <c r="AA13" s="27">
        <f t="shared" si="7"/>
        <v>0.35000000000062709</v>
      </c>
      <c r="AB13" s="20">
        <v>185.63</v>
      </c>
      <c r="AC13" s="21">
        <v>89.65</v>
      </c>
      <c r="AD13" s="22">
        <v>23</v>
      </c>
      <c r="AE13" s="20">
        <f t="shared" si="8"/>
        <v>-1.3783426704314785E-2</v>
      </c>
      <c r="AF13" s="21">
        <f t="shared" si="9"/>
        <v>-0.13982039178436606</v>
      </c>
      <c r="AG13" s="21">
        <f t="shared" si="10"/>
        <v>22.999570871544311</v>
      </c>
      <c r="AH13" s="21">
        <f t="shared" si="11"/>
        <v>22.999999999999996</v>
      </c>
      <c r="AI13" s="20">
        <f t="array" ref="AI13:AK13">[1]!env_to_ecef(K13:M13,AE13:AG13)</f>
        <v>3.3003810060111842</v>
      </c>
      <c r="AJ13" s="21">
        <v>-19.851593414928942</v>
      </c>
      <c r="AK13" s="21">
        <v>11.136504123983899</v>
      </c>
      <c r="AL13" s="21">
        <f t="shared" si="12"/>
        <v>23</v>
      </c>
      <c r="AM13" s="20">
        <f t="shared" si="13"/>
        <v>3.2260888981400058</v>
      </c>
      <c r="AN13" s="21">
        <f t="shared" si="14"/>
        <v>-19.487223305739462</v>
      </c>
      <c r="AO13" s="21">
        <f>(Q14-Q12)/($B14-$B12)</f>
        <v>10.774529143236578</v>
      </c>
      <c r="AP13" s="28">
        <f t="shared" si="15"/>
        <v>0.51895161667511935</v>
      </c>
      <c r="AQ13" s="12">
        <v>90.02</v>
      </c>
      <c r="AR13" s="12">
        <v>3.18</v>
      </c>
      <c r="AS13" s="12">
        <v>409</v>
      </c>
      <c r="AT13" s="27">
        <v>1</v>
      </c>
      <c r="AU13" s="20">
        <v>300.10000000000002</v>
      </c>
      <c r="AV13" s="21">
        <v>99409</v>
      </c>
      <c r="AW13" s="21">
        <v>7.0000000000000007E-2</v>
      </c>
      <c r="AX13" s="21">
        <v>297</v>
      </c>
      <c r="AY13" s="21">
        <v>9750</v>
      </c>
      <c r="AZ13" s="22">
        <f>AX13*AD13</f>
        <v>6831</v>
      </c>
      <c r="BA13">
        <f>AX13*AA13</f>
        <v>103.95000000018625</v>
      </c>
    </row>
    <row r="14" spans="1:53" x14ac:dyDescent="0.25">
      <c r="A14" s="27"/>
      <c r="B14" s="27">
        <v>10.7</v>
      </c>
      <c r="C14" s="20">
        <v>242186</v>
      </c>
      <c r="D14" s="21">
        <v>2515240</v>
      </c>
      <c r="E14" s="22">
        <v>2757426</v>
      </c>
      <c r="F14" s="20">
        <v>13225.7</v>
      </c>
      <c r="G14" s="21">
        <v>34429051</v>
      </c>
      <c r="H14" s="22">
        <v>1.2729999999999999</v>
      </c>
      <c r="I14" s="12">
        <v>6373485</v>
      </c>
      <c r="J14" s="20">
        <v>28.45</v>
      </c>
      <c r="K14" s="29">
        <f>DEGREES(ATAN([1]!Req()^2/[1]!Rpo()^2*TAN(RADIANS(J14))))</f>
        <v>28.611492895956481</v>
      </c>
      <c r="L14" s="21">
        <v>-80.599999999999994</v>
      </c>
      <c r="M14" s="22">
        <v>189</v>
      </c>
      <c r="N14" s="21">
        <f>[1]!Req()/SQRT(1-[1]!e_WGS84()^2*SIN(RADIANS(K14))^2)</f>
        <v>6383038.2420361452</v>
      </c>
      <c r="O14" s="20">
        <f t="shared" si="0"/>
        <v>915238.15733244922</v>
      </c>
      <c r="P14" s="21">
        <f t="shared" si="1"/>
        <v>-5528505.5411389135</v>
      </c>
      <c r="Q14" s="22">
        <f>(N14*(1-[1]!e_WGS84()^2)+M14)*SIN(RADIANS(K14))</f>
        <v>3036260.7601351067</v>
      </c>
      <c r="R14" s="22">
        <f t="shared" si="3"/>
        <v>-31.163454450666904</v>
      </c>
      <c r="S14" s="20">
        <v>72.06</v>
      </c>
      <c r="T14" s="21">
        <v>0</v>
      </c>
      <c r="U14" s="20">
        <f t="shared" si="4"/>
        <v>0</v>
      </c>
      <c r="V14" s="21">
        <f t="shared" si="5"/>
        <v>0</v>
      </c>
      <c r="W14" s="22">
        <f t="shared" si="6"/>
        <v>1</v>
      </c>
      <c r="X14" s="21">
        <f t="array" ref="X14:Z14">[1]!env_to_ecef(K14:M14,U14:W14)</f>
        <v>0.14338172880721434</v>
      </c>
      <c r="Y14" s="21">
        <v>-0.86609881357997998</v>
      </c>
      <c r="Z14" s="21">
        <v>0.47886796192646408</v>
      </c>
      <c r="AA14" s="27">
        <f t="shared" si="7"/>
        <v>0.35000000000062709</v>
      </c>
      <c r="AB14" s="20">
        <v>186.26</v>
      </c>
      <c r="AC14" s="21">
        <v>89.65</v>
      </c>
      <c r="AD14" s="22">
        <v>25</v>
      </c>
      <c r="AE14" s="20">
        <f t="shared" si="8"/>
        <v>-1.6652139143307654E-2</v>
      </c>
      <c r="AF14" s="21">
        <f t="shared" si="9"/>
        <v>-0.15180476728582309</v>
      </c>
      <c r="AG14" s="21">
        <f t="shared" si="10"/>
        <v>24.999533556026428</v>
      </c>
      <c r="AH14" s="21">
        <f t="shared" si="11"/>
        <v>25.000000000000004</v>
      </c>
      <c r="AI14" s="20">
        <f t="array" ref="AI14:AK14">[1]!env_to_ecef(K14:M14,AE14:AG14)</f>
        <v>3.5890319882626653</v>
      </c>
      <c r="AJ14" s="21">
        <v>-21.5776283159435</v>
      </c>
      <c r="AK14" s="21">
        <v>12.104743105337706</v>
      </c>
      <c r="AL14" s="21">
        <f t="shared" si="12"/>
        <v>25.000000000000004</v>
      </c>
      <c r="AM14" s="20">
        <f t="shared" si="13"/>
        <v>3.6562340846285224</v>
      </c>
      <c r="AN14" s="21">
        <f t="shared" si="14"/>
        <v>-22.085519746411592</v>
      </c>
      <c r="AO14" s="21">
        <f>(Q15-Q13)/($B15-$B13)</f>
        <v>12.211133029079065</v>
      </c>
      <c r="AP14" s="28">
        <f t="shared" si="15"/>
        <v>0.52324816557020348</v>
      </c>
      <c r="AQ14" s="12">
        <v>90.02</v>
      </c>
      <c r="AR14" s="12">
        <v>3.55</v>
      </c>
      <c r="AS14" s="12">
        <v>409</v>
      </c>
      <c r="AT14" s="27">
        <v>1</v>
      </c>
      <c r="AU14" s="20">
        <v>299.89999999999998</v>
      </c>
      <c r="AV14" s="21">
        <v>99137</v>
      </c>
      <c r="AW14" s="21">
        <v>7.0000000000000007E-2</v>
      </c>
      <c r="AX14" s="21">
        <v>370</v>
      </c>
      <c r="AY14" s="21">
        <v>12101</v>
      </c>
      <c r="AZ14" s="22">
        <f>AX14*AD14</f>
        <v>9250</v>
      </c>
      <c r="BA14">
        <f>AX14*AA14</f>
        <v>129.50000000023203</v>
      </c>
    </row>
    <row r="15" spans="1:53" x14ac:dyDescent="0.25">
      <c r="A15" s="27"/>
      <c r="B15" s="27">
        <v>11.7</v>
      </c>
      <c r="C15" s="20">
        <v>242186</v>
      </c>
      <c r="D15" s="21">
        <v>2502014</v>
      </c>
      <c r="E15" s="22">
        <v>2744200</v>
      </c>
      <c r="F15" s="20">
        <v>13225.7</v>
      </c>
      <c r="G15" s="21">
        <v>34444250</v>
      </c>
      <c r="H15" s="22">
        <v>1.28</v>
      </c>
      <c r="I15" s="12">
        <v>6373511</v>
      </c>
      <c r="J15" s="20">
        <v>28.45</v>
      </c>
      <c r="K15" s="29">
        <f>DEGREES(ATAN([1]!Req()^2/[1]!Rpo()^2*TAN(RADIANS(J15))))</f>
        <v>28.611492895956481</v>
      </c>
      <c r="L15" s="21">
        <v>-80.599999999999994</v>
      </c>
      <c r="M15" s="22">
        <v>216</v>
      </c>
      <c r="N15" s="21">
        <f>[1]!Req()/SQRT(1-[1]!e_WGS84()^2*SIN(RADIANS(K15))^2)</f>
        <v>6383038.2420361452</v>
      </c>
      <c r="O15" s="20">
        <f t="shared" si="0"/>
        <v>915242.02863912703</v>
      </c>
      <c r="P15" s="21">
        <f t="shared" si="1"/>
        <v>-5528528.92580688</v>
      </c>
      <c r="Q15" s="22">
        <f>(N15*(1-[1]!e_WGS84()^2)+M15)*SIN(RADIANS(K15))</f>
        <v>3036273.6895700786</v>
      </c>
      <c r="R15" s="22">
        <f t="shared" si="3"/>
        <v>-30.163561693392694</v>
      </c>
      <c r="S15" s="20">
        <v>72.06</v>
      </c>
      <c r="T15" s="21">
        <v>0</v>
      </c>
      <c r="U15" s="20">
        <f t="shared" si="4"/>
        <v>0</v>
      </c>
      <c r="V15" s="21">
        <f t="shared" si="5"/>
        <v>0</v>
      </c>
      <c r="W15" s="22">
        <f t="shared" si="6"/>
        <v>1</v>
      </c>
      <c r="X15" s="21">
        <f t="array" ref="X15:Z15">[1]!env_to_ecef(K15:M15,U15:W15)</f>
        <v>0.14338172880721434</v>
      </c>
      <c r="Y15" s="21">
        <v>-0.86609881357997998</v>
      </c>
      <c r="Z15" s="21">
        <v>0.47886796192646408</v>
      </c>
      <c r="AA15" s="27">
        <f t="shared" si="7"/>
        <v>0.34000000000036051</v>
      </c>
      <c r="AB15" s="20">
        <v>186.9</v>
      </c>
      <c r="AC15" s="21">
        <v>89.66</v>
      </c>
      <c r="AD15" s="22">
        <v>28</v>
      </c>
      <c r="AE15" s="20">
        <f t="shared" si="8"/>
        <v>-1.9961260726167385E-2</v>
      </c>
      <c r="AF15" s="21">
        <f t="shared" si="9"/>
        <v>-0.16495097034595441</v>
      </c>
      <c r="AG15" s="21">
        <f t="shared" si="10"/>
        <v>27.999507008614493</v>
      </c>
      <c r="AH15" s="21">
        <f t="shared" si="11"/>
        <v>28</v>
      </c>
      <c r="AI15" s="20">
        <f t="array" ref="AI15:AK15">[1]!env_to_ecef(K15:M15,AE15:AG15)</f>
        <v>4.0214098703138541</v>
      </c>
      <c r="AJ15" s="21">
        <v>-24.169150535278451</v>
      </c>
      <c r="AK15" s="21">
        <v>13.552875158356315</v>
      </c>
      <c r="AL15" s="21">
        <f t="shared" si="12"/>
        <v>27.999999999999996</v>
      </c>
      <c r="AM15" s="20">
        <f t="shared" si="13"/>
        <v>4.0146884065470658</v>
      </c>
      <c r="AN15" s="21">
        <f t="shared" si="14"/>
        <v>-24.250766779761761</v>
      </c>
      <c r="AO15" s="21">
        <f>(Q16-Q14)/($B16-$B14)</f>
        <v>13.408302933908999</v>
      </c>
      <c r="AP15" s="28">
        <f t="shared" si="15"/>
        <v>0.16615510079553036</v>
      </c>
      <c r="AQ15" s="12">
        <v>90.02</v>
      </c>
      <c r="AR15" s="12">
        <v>3.93</v>
      </c>
      <c r="AS15" s="12">
        <v>410</v>
      </c>
      <c r="AT15" s="27">
        <v>1</v>
      </c>
      <c r="AU15" s="20">
        <v>299.7</v>
      </c>
      <c r="AV15" s="21">
        <v>98836</v>
      </c>
      <c r="AW15" s="21">
        <v>0.08</v>
      </c>
      <c r="AX15" s="21">
        <v>453</v>
      </c>
      <c r="AY15" s="21">
        <v>14752</v>
      </c>
      <c r="AZ15" s="22">
        <f>AX15*AD15</f>
        <v>12684</v>
      </c>
      <c r="BA15">
        <f>AX15*AA15</f>
        <v>154.02000000016332</v>
      </c>
    </row>
    <row r="16" spans="1:53" x14ac:dyDescent="0.25">
      <c r="A16" s="27"/>
      <c r="B16" s="27">
        <v>12.7</v>
      </c>
      <c r="C16" s="20">
        <v>242186</v>
      </c>
      <c r="D16" s="21">
        <v>2488788</v>
      </c>
      <c r="E16" s="22">
        <v>2730974</v>
      </c>
      <c r="F16" s="20">
        <v>13225.7</v>
      </c>
      <c r="G16" s="21">
        <v>34460977</v>
      </c>
      <c r="H16" s="22">
        <v>1.2869999999999999</v>
      </c>
      <c r="I16" s="12">
        <v>6373541</v>
      </c>
      <c r="J16" s="20">
        <v>28.45</v>
      </c>
      <c r="K16" s="29">
        <f>DEGREES(ATAN([1]!Req()^2/[1]!Rpo()^2*TAN(RADIANS(J16))))</f>
        <v>28.611492895956481</v>
      </c>
      <c r="L16" s="21">
        <v>-80.599999999999994</v>
      </c>
      <c r="M16" s="22">
        <v>245</v>
      </c>
      <c r="N16" s="21">
        <f>[1]!Req()/SQRT(1-[1]!e_WGS84()^2*SIN(RADIANS(K16))^2)</f>
        <v>6383038.2420361452</v>
      </c>
      <c r="O16" s="20">
        <f t="shared" si="0"/>
        <v>915246.18670926231</v>
      </c>
      <c r="P16" s="21">
        <f t="shared" si="1"/>
        <v>-5528554.042672473</v>
      </c>
      <c r="Q16" s="22">
        <f>(N16*(1-[1]!e_WGS84()^2)+M16)*SIN(RADIANS(K16))</f>
        <v>3036287.5767409746</v>
      </c>
      <c r="R16" s="22">
        <f t="shared" si="3"/>
        <v>-31.163676879368722</v>
      </c>
      <c r="S16" s="20">
        <v>72.06</v>
      </c>
      <c r="T16" s="21">
        <v>0</v>
      </c>
      <c r="U16" s="20">
        <f t="shared" si="4"/>
        <v>0</v>
      </c>
      <c r="V16" s="21">
        <f t="shared" si="5"/>
        <v>0</v>
      </c>
      <c r="W16" s="22">
        <f t="shared" si="6"/>
        <v>1</v>
      </c>
      <c r="X16" s="21">
        <f t="array" ref="X16:Z16">[1]!env_to_ecef(K16:M16,U16:W16)</f>
        <v>0.14338172880721434</v>
      </c>
      <c r="Y16" s="21">
        <v>-0.86609881357997998</v>
      </c>
      <c r="Z16" s="21">
        <v>0.47886796192646408</v>
      </c>
      <c r="AA16" s="27">
        <f t="shared" si="7"/>
        <v>0.34000000000036051</v>
      </c>
      <c r="AB16" s="20">
        <v>187.54</v>
      </c>
      <c r="AC16" s="21">
        <v>89.66</v>
      </c>
      <c r="AD16" s="22">
        <v>31</v>
      </c>
      <c r="AE16" s="20">
        <f t="shared" si="8"/>
        <v>-2.4138478988817238E-2</v>
      </c>
      <c r="AF16" s="21">
        <f t="shared" si="9"/>
        <v>-0.18236604171132911</v>
      </c>
      <c r="AG16" s="21">
        <f t="shared" si="10"/>
        <v>30.999454188108903</v>
      </c>
      <c r="AH16" s="21">
        <f t="shared" si="11"/>
        <v>31</v>
      </c>
      <c r="AI16" s="20">
        <f t="array" ref="AI16:AK16">[1]!env_to_ecef(K16:M16,AE16:AG16)</f>
        <v>4.4543065504061889</v>
      </c>
      <c r="AJ16" s="21">
        <v>-26.758491442040615</v>
      </c>
      <c r="AK16" s="21">
        <v>15.004742213755213</v>
      </c>
      <c r="AL16" s="21">
        <f t="shared" si="12"/>
        <v>31</v>
      </c>
      <c r="AM16" s="20">
        <f t="shared" si="13"/>
        <v>4.4448335929773748</v>
      </c>
      <c r="AN16" s="21">
        <f t="shared" si="14"/>
        <v>-26.849063220899552</v>
      </c>
      <c r="AO16" s="21">
        <f>(Q17-Q15)/($B17-$B15)</f>
        <v>14.844906819751486</v>
      </c>
      <c r="AP16" s="28">
        <f t="shared" si="15"/>
        <v>0.1839574331861773</v>
      </c>
      <c r="AQ16" s="12">
        <v>90.03</v>
      </c>
      <c r="AR16" s="12">
        <v>4.32</v>
      </c>
      <c r="AS16" s="12">
        <v>410</v>
      </c>
      <c r="AT16" s="27">
        <v>1</v>
      </c>
      <c r="AU16" s="20">
        <v>299.60000000000002</v>
      </c>
      <c r="AV16" s="21">
        <v>98504</v>
      </c>
      <c r="AW16" s="21">
        <v>0.09</v>
      </c>
      <c r="AX16" s="21">
        <v>546</v>
      </c>
      <c r="AY16" s="21">
        <v>17716</v>
      </c>
      <c r="AZ16" s="22">
        <f>AX16*AD16</f>
        <v>16926</v>
      </c>
      <c r="BA16">
        <f>AX16*AA16</f>
        <v>185.64000000019684</v>
      </c>
    </row>
    <row r="17" spans="1:53" x14ac:dyDescent="0.25">
      <c r="A17" s="27"/>
      <c r="B17" s="27">
        <v>13.7</v>
      </c>
      <c r="C17" s="20">
        <v>242186</v>
      </c>
      <c r="D17" s="21">
        <v>2475563</v>
      </c>
      <c r="E17" s="22">
        <v>2717749</v>
      </c>
      <c r="F17" s="20">
        <v>13225.7</v>
      </c>
      <c r="G17" s="21">
        <v>34479256</v>
      </c>
      <c r="H17" s="22">
        <v>1.294</v>
      </c>
      <c r="I17" s="12">
        <v>6373573</v>
      </c>
      <c r="J17" s="20">
        <v>28.45</v>
      </c>
      <c r="K17" s="29">
        <f>DEGREES(ATAN([1]!Req()^2/[1]!Rpo()^2*TAN(RADIANS(J17))))</f>
        <v>28.611492895956481</v>
      </c>
      <c r="L17" s="21">
        <v>-80.599999999999994</v>
      </c>
      <c r="M17" s="22">
        <v>278</v>
      </c>
      <c r="N17" s="21">
        <f>[1]!Req()/SQRT(1-[1]!e_WGS84()^2*SIN(RADIANS(K17))^2)</f>
        <v>6383038.2420361452</v>
      </c>
      <c r="O17" s="20">
        <f t="shared" si="0"/>
        <v>915250.91830631299</v>
      </c>
      <c r="P17" s="21">
        <f t="shared" si="1"/>
        <v>-5528582.6239333218</v>
      </c>
      <c r="Q17" s="22">
        <f>(N17*(1-[1]!e_WGS84()^2)+M17)*SIN(RADIANS(K17))</f>
        <v>3036303.3793837181</v>
      </c>
      <c r="R17" s="22">
        <f t="shared" si="3"/>
        <v>-30.163807950913906</v>
      </c>
      <c r="S17" s="20">
        <v>72.06</v>
      </c>
      <c r="T17" s="21">
        <v>0</v>
      </c>
      <c r="U17" s="20">
        <f t="shared" si="4"/>
        <v>0</v>
      </c>
      <c r="V17" s="21">
        <f t="shared" si="5"/>
        <v>0</v>
      </c>
      <c r="W17" s="22">
        <f t="shared" si="6"/>
        <v>1</v>
      </c>
      <c r="X17" s="21">
        <f t="array" ref="X17:Z17">[1]!env_to_ecef(K17:M17,U17:W17)</f>
        <v>0.14338172880721434</v>
      </c>
      <c r="Y17" s="21">
        <v>-0.86609881357997998</v>
      </c>
      <c r="Z17" s="21">
        <v>0.47886796192646408</v>
      </c>
      <c r="AA17" s="27">
        <f t="shared" si="7"/>
        <v>0.33000000000111174</v>
      </c>
      <c r="AB17" s="20">
        <v>188.2</v>
      </c>
      <c r="AC17" s="21">
        <v>89.67</v>
      </c>
      <c r="AD17" s="22">
        <v>34</v>
      </c>
      <c r="AE17" s="20">
        <f t="shared" si="8"/>
        <v>-2.7930290888095625E-2</v>
      </c>
      <c r="AF17" s="21">
        <f t="shared" si="9"/>
        <v>-0.1938227912469431</v>
      </c>
      <c r="AG17" s="21">
        <f t="shared" si="10"/>
        <v>33.999436063329696</v>
      </c>
      <c r="AH17" s="21">
        <f t="shared" si="11"/>
        <v>34</v>
      </c>
      <c r="AI17" s="20">
        <f t="array" ref="AI17:AK17">[1]!env_to_ecef(K17:M17,AE17:AG17)</f>
        <v>4.8872939837515998</v>
      </c>
      <c r="AJ17" s="21">
        <v>-29.35074028205425</v>
      </c>
      <c r="AK17" s="21">
        <v>16.451395150922096</v>
      </c>
      <c r="AL17" s="21">
        <f t="shared" si="12"/>
        <v>33.999999999999993</v>
      </c>
      <c r="AM17" s="20">
        <f t="shared" si="13"/>
        <v>4.8749787794658914</v>
      </c>
      <c r="AN17" s="21">
        <f t="shared" si="14"/>
        <v>-29.447359662037343</v>
      </c>
      <c r="AO17" s="21">
        <f>(Q18-Q16)/($B18-$B16)</f>
        <v>16.281510705593973</v>
      </c>
      <c r="AP17" s="28">
        <f t="shared" si="15"/>
        <v>0.19582567147685159</v>
      </c>
      <c r="AQ17" s="12">
        <v>90.03</v>
      </c>
      <c r="AR17" s="12">
        <v>4.72</v>
      </c>
      <c r="AS17" s="12">
        <v>410</v>
      </c>
      <c r="AT17" s="27">
        <v>1</v>
      </c>
      <c r="AU17" s="20">
        <v>299.3</v>
      </c>
      <c r="AV17" s="21">
        <v>98142</v>
      </c>
      <c r="AW17" s="21">
        <v>0.1</v>
      </c>
      <c r="AX17" s="21">
        <v>650</v>
      </c>
      <c r="AY17" s="21">
        <v>21006</v>
      </c>
      <c r="AZ17" s="22">
        <f>AX17*AD17</f>
        <v>22100</v>
      </c>
      <c r="BA17">
        <f>AX17*AA17</f>
        <v>214.50000000072262</v>
      </c>
    </row>
    <row r="18" spans="1:53" x14ac:dyDescent="0.25">
      <c r="A18" s="27"/>
      <c r="B18" s="27">
        <v>14.7</v>
      </c>
      <c r="C18" s="20">
        <v>242186</v>
      </c>
      <c r="D18" s="21">
        <v>2462337</v>
      </c>
      <c r="E18" s="22">
        <v>2704523</v>
      </c>
      <c r="F18" s="20">
        <v>13225.7</v>
      </c>
      <c r="G18" s="21">
        <v>34499112</v>
      </c>
      <c r="H18" s="22">
        <v>1.3009999999999999</v>
      </c>
      <c r="I18" s="12">
        <v>6373608</v>
      </c>
      <c r="J18" s="20">
        <v>28.45</v>
      </c>
      <c r="K18" s="29">
        <f>DEGREES(ATAN([1]!Req()^2/[1]!Rpo()^2*TAN(RADIANS(J18))))</f>
        <v>28.611492895956481</v>
      </c>
      <c r="L18" s="21">
        <v>-80.599999999999994</v>
      </c>
      <c r="M18" s="22">
        <v>313</v>
      </c>
      <c r="N18" s="21">
        <f>[1]!Req()/SQRT(1-[1]!e_WGS84()^2*SIN(RADIANS(K18))^2)</f>
        <v>6383038.2420361452</v>
      </c>
      <c r="O18" s="20">
        <f t="shared" si="0"/>
        <v>915255.93666682125</v>
      </c>
      <c r="P18" s="21">
        <f t="shared" si="1"/>
        <v>-5528612.9373917971</v>
      </c>
      <c r="Q18" s="22">
        <f>(N18*(1-[1]!e_WGS84()^2)+M18)*SIN(RADIANS(K18))</f>
        <v>3036320.1397623857</v>
      </c>
      <c r="R18" s="22">
        <f t="shared" si="3"/>
        <v>-30.163946965709329</v>
      </c>
      <c r="S18" s="20">
        <v>72.06</v>
      </c>
      <c r="T18" s="21">
        <v>0</v>
      </c>
      <c r="U18" s="20">
        <f t="shared" si="4"/>
        <v>0</v>
      </c>
      <c r="V18" s="21">
        <f t="shared" si="5"/>
        <v>0</v>
      </c>
      <c r="W18" s="22">
        <f t="shared" si="6"/>
        <v>1</v>
      </c>
      <c r="X18" s="21">
        <f t="array" ref="X18:Z18">[1]!env_to_ecef(K18:M18,U18:W18)</f>
        <v>0.14338172880721434</v>
      </c>
      <c r="Y18" s="21">
        <v>-0.86609881357997998</v>
      </c>
      <c r="Z18" s="21">
        <v>0.47886796192646408</v>
      </c>
      <c r="AA18" s="27">
        <f t="shared" si="7"/>
        <v>0.33000000000221857</v>
      </c>
      <c r="AB18" s="20">
        <v>188.86</v>
      </c>
      <c r="AC18" s="21">
        <v>89.67</v>
      </c>
      <c r="AD18" s="22">
        <v>37</v>
      </c>
      <c r="AE18" s="20">
        <f t="shared" si="8"/>
        <v>-3.2822337350720092E-2</v>
      </c>
      <c r="AF18" s="21">
        <f t="shared" si="9"/>
        <v>-0.21056069405314465</v>
      </c>
      <c r="AG18" s="21">
        <f t="shared" si="10"/>
        <v>36.999386304211733</v>
      </c>
      <c r="AH18" s="21">
        <f t="shared" si="11"/>
        <v>37</v>
      </c>
      <c r="AI18" s="20">
        <f t="array" ref="AI18:AK18">[1]!env_to_ecef(K18:M18,AE18:AG18)</f>
        <v>5.3209492948100303</v>
      </c>
      <c r="AJ18" s="21">
        <v>-31.940287010301549</v>
      </c>
      <c r="AK18" s="21">
        <v>17.902669194888862</v>
      </c>
      <c r="AL18" s="21">
        <f t="shared" si="12"/>
        <v>37</v>
      </c>
      <c r="AM18" s="20">
        <f t="shared" si="13"/>
        <v>5.2334331015008502</v>
      </c>
      <c r="AN18" s="21">
        <f t="shared" si="14"/>
        <v>-31.612606695853174</v>
      </c>
      <c r="AO18" s="21">
        <f>(Q19-Q17)/($B19-$B17)</f>
        <v>17.478680610423908</v>
      </c>
      <c r="AP18" s="28">
        <f t="shared" si="15"/>
        <v>0.54295468717464057</v>
      </c>
      <c r="AQ18" s="12">
        <v>90.03</v>
      </c>
      <c r="AR18" s="12">
        <v>5.13</v>
      </c>
      <c r="AS18" s="12">
        <v>410</v>
      </c>
      <c r="AT18" s="27">
        <v>2</v>
      </c>
      <c r="AU18" s="20">
        <v>299.10000000000002</v>
      </c>
      <c r="AV18" s="21">
        <v>97748</v>
      </c>
      <c r="AW18" s="21">
        <v>0.11</v>
      </c>
      <c r="AX18" s="21">
        <v>765</v>
      </c>
      <c r="AY18" s="21">
        <v>24634</v>
      </c>
      <c r="AZ18" s="22">
        <f>AX18*AD18</f>
        <v>28305</v>
      </c>
      <c r="BA18">
        <f>AX18*AA18</f>
        <v>252.45000000169722</v>
      </c>
    </row>
    <row r="19" spans="1:53" x14ac:dyDescent="0.25">
      <c r="A19" s="27"/>
      <c r="B19" s="27">
        <v>15.7</v>
      </c>
      <c r="C19" s="20">
        <v>242186</v>
      </c>
      <c r="D19" s="21">
        <v>2449111</v>
      </c>
      <c r="E19" s="22">
        <v>2691297</v>
      </c>
      <c r="F19" s="20">
        <v>13225.7</v>
      </c>
      <c r="G19" s="21">
        <v>34520567</v>
      </c>
      <c r="H19" s="22">
        <v>1.3080000000000001</v>
      </c>
      <c r="I19" s="12">
        <v>6373646</v>
      </c>
      <c r="J19" s="20">
        <v>28.45</v>
      </c>
      <c r="K19" s="29">
        <f>DEGREES(ATAN([1]!Req()^2/[1]!Rpo()^2*TAN(RADIANS(J19))))</f>
        <v>28.611492895956481</v>
      </c>
      <c r="L19" s="21">
        <v>-80.599999999999994</v>
      </c>
      <c r="M19" s="22">
        <v>351</v>
      </c>
      <c r="N19" s="21">
        <f>[1]!Req()/SQRT(1-[1]!e_WGS84()^2*SIN(RADIANS(K19))^2)</f>
        <v>6383038.2420361452</v>
      </c>
      <c r="O19" s="20">
        <f t="shared" si="0"/>
        <v>915261.38517251599</v>
      </c>
      <c r="P19" s="21">
        <f t="shared" si="1"/>
        <v>-5528645.8491467135</v>
      </c>
      <c r="Q19" s="22">
        <f>(N19*(1-[1]!e_WGS84()^2)+M19)*SIN(RADIANS(K19))</f>
        <v>3036338.336744939</v>
      </c>
      <c r="R19" s="22">
        <f t="shared" si="3"/>
        <v>-30.164097893051803</v>
      </c>
      <c r="S19" s="20">
        <v>72.06</v>
      </c>
      <c r="T19" s="21">
        <v>0</v>
      </c>
      <c r="U19" s="20">
        <f t="shared" si="4"/>
        <v>0</v>
      </c>
      <c r="V19" s="21">
        <f t="shared" si="5"/>
        <v>0</v>
      </c>
      <c r="W19" s="22">
        <f t="shared" si="6"/>
        <v>1</v>
      </c>
      <c r="X19" s="21">
        <f t="array" ref="X19:Z19">[1]!env_to_ecef(K19:M19,U19:W19)</f>
        <v>0.14338172880721434</v>
      </c>
      <c r="Y19" s="21">
        <v>-0.86609881357997998</v>
      </c>
      <c r="Z19" s="21">
        <v>0.47886796192646408</v>
      </c>
      <c r="AA19" s="27">
        <f t="shared" si="7"/>
        <v>0.33000000000221857</v>
      </c>
      <c r="AB19" s="20">
        <v>189.54</v>
      </c>
      <c r="AC19" s="21">
        <v>89.67</v>
      </c>
      <c r="AD19" s="22">
        <v>40</v>
      </c>
      <c r="AE19" s="20">
        <f t="shared" si="8"/>
        <v>-3.8182650528202244E-2</v>
      </c>
      <c r="AF19" s="21">
        <f t="shared" si="9"/>
        <v>-0.22719603325119209</v>
      </c>
      <c r="AG19" s="21">
        <f t="shared" si="10"/>
        <v>39.999336545093762</v>
      </c>
      <c r="AH19" s="21">
        <f t="shared" si="11"/>
        <v>40</v>
      </c>
      <c r="AI19" s="20">
        <f t="array" ref="AI19:AK19">[1]!env_to_ecef(K19:M19,AE19:AG19)</f>
        <v>5.7550746064344347</v>
      </c>
      <c r="AJ19" s="21">
        <v>-34.529805713362485</v>
      </c>
      <c r="AK19" s="21">
        <v>19.353853199603758</v>
      </c>
      <c r="AL19" s="21">
        <f t="shared" si="12"/>
        <v>39.999999999999993</v>
      </c>
      <c r="AM19" s="20">
        <f t="shared" si="13"/>
        <v>5.6635782879311591</v>
      </c>
      <c r="AN19" s="21">
        <f t="shared" si="14"/>
        <v>-34.210903136525303</v>
      </c>
      <c r="AO19" s="21">
        <f>(Q20-Q18)/($B20-$B18)</f>
        <v>18.915284496033564</v>
      </c>
      <c r="AP19" s="28">
        <f t="shared" si="15"/>
        <v>0.54992084663548491</v>
      </c>
      <c r="AQ19" s="12">
        <v>90.03</v>
      </c>
      <c r="AR19" s="12">
        <v>5.54</v>
      </c>
      <c r="AS19" s="12">
        <v>411</v>
      </c>
      <c r="AT19" s="27">
        <v>2</v>
      </c>
      <c r="AU19" s="20">
        <v>298.89999999999998</v>
      </c>
      <c r="AV19" s="21">
        <v>97322</v>
      </c>
      <c r="AW19" s="21">
        <v>0.11</v>
      </c>
      <c r="AX19" s="21">
        <v>892</v>
      </c>
      <c r="AY19" s="21">
        <v>28612</v>
      </c>
      <c r="AZ19" s="22">
        <f>AX19*AD19</f>
        <v>35680</v>
      </c>
      <c r="BA19">
        <f>AX19*AA19</f>
        <v>294.36000000197896</v>
      </c>
    </row>
    <row r="20" spans="1:53" x14ac:dyDescent="0.25">
      <c r="A20" s="27"/>
      <c r="B20" s="27">
        <v>16.7</v>
      </c>
      <c r="C20" s="20">
        <v>242186</v>
      </c>
      <c r="D20" s="21">
        <v>2435885</v>
      </c>
      <c r="E20" s="22">
        <v>2678071</v>
      </c>
      <c r="F20" s="20">
        <v>13225.7</v>
      </c>
      <c r="G20" s="21">
        <v>34543643</v>
      </c>
      <c r="H20" s="22">
        <v>1.3149999999999999</v>
      </c>
      <c r="I20" s="12">
        <v>6373688</v>
      </c>
      <c r="J20" s="20">
        <v>28.45</v>
      </c>
      <c r="K20" s="29">
        <f>DEGREES(ATAN([1]!Req()^2/[1]!Rpo()^2*TAN(RADIANS(J20))))</f>
        <v>28.611492895956481</v>
      </c>
      <c r="L20" s="21">
        <v>-80.599999999999994</v>
      </c>
      <c r="M20" s="22">
        <v>392</v>
      </c>
      <c r="N20" s="21">
        <f>[1]!Req()/SQRT(1-[1]!e_WGS84()^2*SIN(RADIANS(K20))^2)</f>
        <v>6383038.2420361452</v>
      </c>
      <c r="O20" s="20">
        <f t="shared" si="0"/>
        <v>915267.26382339711</v>
      </c>
      <c r="P20" s="21">
        <f t="shared" si="1"/>
        <v>-5528681.3591980701</v>
      </c>
      <c r="Q20" s="22">
        <f>(N20*(1-[1]!e_WGS84()^2)+M20)*SIN(RADIANS(K20))</f>
        <v>3036357.9703313778</v>
      </c>
      <c r="R20" s="22">
        <f t="shared" si="3"/>
        <v>-31.164260733872652</v>
      </c>
      <c r="S20" s="20">
        <v>72.06</v>
      </c>
      <c r="T20" s="21">
        <v>0</v>
      </c>
      <c r="U20" s="20">
        <f t="shared" si="4"/>
        <v>0</v>
      </c>
      <c r="V20" s="21">
        <f t="shared" si="5"/>
        <v>0</v>
      </c>
      <c r="W20" s="22">
        <f t="shared" si="6"/>
        <v>1</v>
      </c>
      <c r="X20" s="21">
        <f t="array" ref="X20:Z20">[1]!env_to_ecef(K20:M20,U20:W20)</f>
        <v>0.14338172880721434</v>
      </c>
      <c r="Y20" s="21">
        <v>-0.86609881357997998</v>
      </c>
      <c r="Z20" s="21">
        <v>0.47886796192646408</v>
      </c>
      <c r="AA20" s="27">
        <f t="shared" si="7"/>
        <v>0.31999999999840256</v>
      </c>
      <c r="AB20" s="20">
        <v>190.22</v>
      </c>
      <c r="AC20" s="21">
        <v>89.68</v>
      </c>
      <c r="AD20" s="22">
        <v>43</v>
      </c>
      <c r="AE20" s="20">
        <f t="shared" si="8"/>
        <v>-4.2610475708454817E-2</v>
      </c>
      <c r="AF20" s="21">
        <f t="shared" si="9"/>
        <v>-0.23634567661677167</v>
      </c>
      <c r="AG20" s="21">
        <f t="shared" si="10"/>
        <v>42.999329356031879</v>
      </c>
      <c r="AH20" s="21">
        <f t="shared" si="11"/>
        <v>43.000000000000007</v>
      </c>
      <c r="AI20" s="20">
        <f t="array" ref="AI20:AK20">[1]!env_to_ecef(K20:M20,AE20:AG20)</f>
        <v>6.1888715231565792</v>
      </c>
      <c r="AJ20" s="21">
        <v>-37.123050111470889</v>
      </c>
      <c r="AK20" s="21">
        <v>20.798485995165205</v>
      </c>
      <c r="AL20" s="21">
        <f t="shared" si="12"/>
        <v>43.000000000000007</v>
      </c>
      <c r="AM20" s="20">
        <f t="shared" si="13"/>
        <v>6.0937234743032604</v>
      </c>
      <c r="AN20" s="21">
        <f t="shared" si="14"/>
        <v>-36.809199577197433</v>
      </c>
      <c r="AO20" s="21">
        <f>(Q21-Q19)/($B21-$B19)</f>
        <v>20.351888381876051</v>
      </c>
      <c r="AP20" s="28">
        <f t="shared" si="15"/>
        <v>0.5540800819916698</v>
      </c>
      <c r="AQ20" s="12">
        <v>90.03</v>
      </c>
      <c r="AR20" s="12">
        <v>5.97</v>
      </c>
      <c r="AS20" s="12">
        <v>411</v>
      </c>
      <c r="AT20" s="27">
        <v>2</v>
      </c>
      <c r="AU20" s="20">
        <v>298.60000000000002</v>
      </c>
      <c r="AV20" s="21">
        <v>96865</v>
      </c>
      <c r="AW20" s="21">
        <v>0.12</v>
      </c>
      <c r="AX20" s="21">
        <v>1032</v>
      </c>
      <c r="AY20" s="21">
        <v>32952</v>
      </c>
      <c r="AZ20" s="22">
        <f>AX20*AD20</f>
        <v>44376</v>
      </c>
      <c r="BA20">
        <f>AX20*AA20</f>
        <v>330.23999999835144</v>
      </c>
    </row>
    <row r="21" spans="1:53" x14ac:dyDescent="0.25">
      <c r="A21" s="27"/>
      <c r="B21" s="27">
        <v>17.7</v>
      </c>
      <c r="C21" s="20">
        <v>242186</v>
      </c>
      <c r="D21" s="21">
        <v>2422660</v>
      </c>
      <c r="E21" s="22">
        <v>2664846</v>
      </c>
      <c r="F21" s="20">
        <v>13225.7</v>
      </c>
      <c r="G21" s="21">
        <v>34568359</v>
      </c>
      <c r="H21" s="22">
        <v>1.323</v>
      </c>
      <c r="I21" s="12">
        <v>6373732</v>
      </c>
      <c r="J21" s="20">
        <v>28.45</v>
      </c>
      <c r="K21" s="29">
        <f>DEGREES(ATAN([1]!Req()^2/[1]!Rpo()^2*TAN(RADIANS(J21))))</f>
        <v>28.611492895956481</v>
      </c>
      <c r="L21" s="21">
        <v>-80.599999999999994</v>
      </c>
      <c r="M21" s="22">
        <v>436</v>
      </c>
      <c r="N21" s="21">
        <f>[1]!Req()/SQRT(1-[1]!e_WGS84()^2*SIN(RADIANS(K21))^2)</f>
        <v>6383038.2420361452</v>
      </c>
      <c r="O21" s="20">
        <f t="shared" si="0"/>
        <v>915273.5726194646</v>
      </c>
      <c r="P21" s="21">
        <f t="shared" si="1"/>
        <v>-5528719.4675458679</v>
      </c>
      <c r="Q21" s="22">
        <f>(N21*(1-[1]!e_WGS84()^2)+M21)*SIN(RADIANS(K21))</f>
        <v>3036379.0405217027</v>
      </c>
      <c r="R21" s="22">
        <f t="shared" si="3"/>
        <v>-31.164435488171875</v>
      </c>
      <c r="S21" s="20">
        <v>72.06</v>
      </c>
      <c r="T21" s="21">
        <v>0</v>
      </c>
      <c r="U21" s="20">
        <f t="shared" si="4"/>
        <v>0</v>
      </c>
      <c r="V21" s="21">
        <f t="shared" si="5"/>
        <v>0</v>
      </c>
      <c r="W21" s="22">
        <f t="shared" si="6"/>
        <v>1</v>
      </c>
      <c r="X21" s="21">
        <f t="array" ref="X21:Z21">[1]!env_to_ecef(K21:M21,U21:W21)</f>
        <v>0.14338172880721434</v>
      </c>
      <c r="Y21" s="21">
        <v>-0.86609881357997998</v>
      </c>
      <c r="Z21" s="21">
        <v>0.47886796192646408</v>
      </c>
      <c r="AA21" s="27">
        <f t="shared" si="7"/>
        <v>0.3200000000006798</v>
      </c>
      <c r="AB21" s="20">
        <v>190.91</v>
      </c>
      <c r="AC21" s="21">
        <v>89.68</v>
      </c>
      <c r="AD21" s="22">
        <v>46</v>
      </c>
      <c r="AE21" s="20">
        <f t="shared" si="8"/>
        <v>-4.8624753734699447E-2</v>
      </c>
      <c r="AF21" s="21">
        <f t="shared" si="9"/>
        <v>-0.25226763996742407</v>
      </c>
      <c r="AG21" s="21">
        <f t="shared" si="10"/>
        <v>45.99928256691782</v>
      </c>
      <c r="AH21" s="21">
        <f t="shared" si="11"/>
        <v>46</v>
      </c>
      <c r="AI21" s="20">
        <f t="array" ref="AI21:AK21">[1]!env_to_ecef(K21:M21,AE21:AG21)</f>
        <v>6.6236982383852387</v>
      </c>
      <c r="AJ21" s="21">
        <v>-39.712801603126636</v>
      </c>
      <c r="AK21" s="21">
        <v>22.249045158781865</v>
      </c>
      <c r="AL21" s="21">
        <f t="shared" si="12"/>
        <v>46</v>
      </c>
      <c r="AM21" s="20">
        <f t="shared" si="13"/>
        <v>6.5955595251289196</v>
      </c>
      <c r="AN21" s="21">
        <f t="shared" si="14"/>
        <v>-39.84054542472586</v>
      </c>
      <c r="AO21" s="21">
        <f>(Q22-Q20)/($B22-$B20)</f>
        <v>22.027926248731092</v>
      </c>
      <c r="AP21" s="28">
        <f t="shared" si="15"/>
        <v>0.25691213190999335</v>
      </c>
      <c r="AQ21" s="12">
        <v>90.04</v>
      </c>
      <c r="AR21" s="12">
        <v>6.4</v>
      </c>
      <c r="AS21" s="12">
        <v>411</v>
      </c>
      <c r="AT21" s="27">
        <v>2</v>
      </c>
      <c r="AU21" s="20">
        <v>298.3</v>
      </c>
      <c r="AV21" s="21">
        <v>96375</v>
      </c>
      <c r="AW21" s="21">
        <v>0.13</v>
      </c>
      <c r="AX21" s="21">
        <v>1184</v>
      </c>
      <c r="AY21" s="21">
        <v>37665</v>
      </c>
      <c r="AZ21" s="22">
        <f>AX21*AD21</f>
        <v>54464</v>
      </c>
      <c r="BA21">
        <f>AX21*AA21</f>
        <v>378.8800000008049</v>
      </c>
    </row>
    <row r="22" spans="1:53" x14ac:dyDescent="0.25">
      <c r="A22" s="27"/>
      <c r="B22" s="27">
        <v>18.7</v>
      </c>
      <c r="C22" s="20">
        <v>242186</v>
      </c>
      <c r="D22" s="21">
        <v>2409434</v>
      </c>
      <c r="E22" s="22">
        <v>2651620</v>
      </c>
      <c r="F22" s="20">
        <v>13225.7</v>
      </c>
      <c r="G22" s="21">
        <v>34594736</v>
      </c>
      <c r="H22" s="22">
        <v>1.33</v>
      </c>
      <c r="I22" s="12">
        <v>6373779</v>
      </c>
      <c r="J22" s="20">
        <v>28.45</v>
      </c>
      <c r="K22" s="29">
        <f>DEGREES(ATAN([1]!Req()^2/[1]!Rpo()^2*TAN(RADIANS(J22))))</f>
        <v>28.611492895956481</v>
      </c>
      <c r="L22" s="21">
        <v>-80.599999999999994</v>
      </c>
      <c r="M22" s="22">
        <v>484</v>
      </c>
      <c r="N22" s="21">
        <f>[1]!Req()/SQRT(1-[1]!e_WGS84()^2*SIN(RADIANS(K22))^2)</f>
        <v>6383038.2420361452</v>
      </c>
      <c r="O22" s="20">
        <f t="shared" si="0"/>
        <v>915280.45494244737</v>
      </c>
      <c r="P22" s="21">
        <f t="shared" si="1"/>
        <v>-5528761.0402889196</v>
      </c>
      <c r="Q22" s="22">
        <f>(N22*(1-[1]!e_WGS84()^2)+M22)*SIN(RADIANS(K22))</f>
        <v>3036402.0261838753</v>
      </c>
      <c r="R22" s="22">
        <f t="shared" si="3"/>
        <v>-30.164626126177609</v>
      </c>
      <c r="S22" s="20">
        <v>72.06</v>
      </c>
      <c r="T22" s="21">
        <v>0</v>
      </c>
      <c r="U22" s="20">
        <f t="shared" si="4"/>
        <v>0</v>
      </c>
      <c r="V22" s="21">
        <f t="shared" si="5"/>
        <v>0</v>
      </c>
      <c r="W22" s="22">
        <f t="shared" si="6"/>
        <v>1</v>
      </c>
      <c r="X22" s="21">
        <f t="array" ref="X22:Z22">[1]!env_to_ecef(K22:M22,U22:W22)</f>
        <v>0.14338172880721434</v>
      </c>
      <c r="Y22" s="21">
        <v>-0.86609881357997998</v>
      </c>
      <c r="Z22" s="21">
        <v>0.47886796192646408</v>
      </c>
      <c r="AA22" s="27">
        <f t="shared" si="7"/>
        <v>0.3200000000006798</v>
      </c>
      <c r="AB22" s="20">
        <v>191.6</v>
      </c>
      <c r="AC22" s="21">
        <v>89.68</v>
      </c>
      <c r="AD22" s="22">
        <v>49</v>
      </c>
      <c r="AE22" s="20">
        <f t="shared" si="8"/>
        <v>-5.5028231382312505E-2</v>
      </c>
      <c r="AF22" s="21">
        <f t="shared" si="9"/>
        <v>-0.26807664006138993</v>
      </c>
      <c r="AG22" s="21">
        <f t="shared" si="10"/>
        <v>48.999235777803761</v>
      </c>
      <c r="AH22" s="21">
        <f t="shared" si="11"/>
        <v>49</v>
      </c>
      <c r="AI22" s="20">
        <f t="array" ref="AI22:AK22">[1]!env_to_ecef(K22:M22,AE22:AG22)</f>
        <v>7.058917762159381</v>
      </c>
      <c r="AJ22" s="21">
        <v>-42.302542896492227</v>
      </c>
      <c r="AK22" s="21">
        <v>23.699505153431062</v>
      </c>
      <c r="AL22" s="21">
        <f t="shared" si="12"/>
        <v>48.999999999999993</v>
      </c>
      <c r="AM22" s="20">
        <f t="shared" si="13"/>
        <v>7.0973955758963712</v>
      </c>
      <c r="AN22" s="21">
        <f t="shared" si="14"/>
        <v>-42.871891271788627</v>
      </c>
      <c r="AO22" s="21">
        <f>(Q23-Q21)/($B23-$B21)</f>
        <v>23.703964115353301</v>
      </c>
      <c r="AP22" s="28">
        <f t="shared" si="15"/>
        <v>0.57066452224056541</v>
      </c>
      <c r="AQ22" s="12">
        <v>90.04</v>
      </c>
      <c r="AR22" s="12">
        <v>6.85</v>
      </c>
      <c r="AS22" s="12">
        <v>412</v>
      </c>
      <c r="AT22" s="27">
        <v>3</v>
      </c>
      <c r="AU22" s="20">
        <v>298</v>
      </c>
      <c r="AV22" s="21">
        <v>95852</v>
      </c>
      <c r="AW22" s="21">
        <v>0.14000000000000001</v>
      </c>
      <c r="AX22" s="21">
        <v>1349</v>
      </c>
      <c r="AY22" s="21">
        <v>42764</v>
      </c>
      <c r="AZ22" s="22">
        <f>AX22*AD22</f>
        <v>66101</v>
      </c>
      <c r="BA22">
        <f>AX22*AA22</f>
        <v>431.68000000091706</v>
      </c>
    </row>
    <row r="23" spans="1:53" x14ac:dyDescent="0.25">
      <c r="A23" s="27"/>
      <c r="B23" s="27">
        <v>19.7</v>
      </c>
      <c r="C23" s="20">
        <v>242186</v>
      </c>
      <c r="D23" s="21">
        <v>2396208</v>
      </c>
      <c r="E23" s="22">
        <v>2638394</v>
      </c>
      <c r="F23" s="20">
        <v>13225.7</v>
      </c>
      <c r="G23" s="21">
        <v>34622789</v>
      </c>
      <c r="H23" s="22">
        <v>1.3380000000000001</v>
      </c>
      <c r="I23" s="12">
        <v>6373830</v>
      </c>
      <c r="J23" s="20">
        <v>28.45</v>
      </c>
      <c r="K23" s="29">
        <f>DEGREES(ATAN([1]!Req()^2/[1]!Rpo()^2*TAN(RADIANS(J23))))</f>
        <v>28.611492895956481</v>
      </c>
      <c r="L23" s="21">
        <v>-80.599999999999994</v>
      </c>
      <c r="M23" s="22">
        <v>535</v>
      </c>
      <c r="N23" s="21">
        <f>[1]!Req()/SQRT(1-[1]!e_WGS84()^2*SIN(RADIANS(K23))^2)</f>
        <v>6383038.2420361452</v>
      </c>
      <c r="O23" s="20">
        <f t="shared" si="0"/>
        <v>915287.76741061639</v>
      </c>
      <c r="P23" s="21">
        <f t="shared" si="1"/>
        <v>-5528805.2113284115</v>
      </c>
      <c r="Q23" s="22">
        <f>(N23*(1-[1]!e_WGS84()^2)+M23)*SIN(RADIANS(K23))</f>
        <v>3036426.4484499334</v>
      </c>
      <c r="R23" s="22">
        <f t="shared" si="3"/>
        <v>-30.164828676730394</v>
      </c>
      <c r="S23" s="20">
        <v>72.06</v>
      </c>
      <c r="T23" s="21">
        <v>0</v>
      </c>
      <c r="U23" s="20">
        <f t="shared" si="4"/>
        <v>0</v>
      </c>
      <c r="V23" s="21">
        <f t="shared" si="5"/>
        <v>0</v>
      </c>
      <c r="W23" s="22">
        <f t="shared" si="6"/>
        <v>1</v>
      </c>
      <c r="X23" s="21">
        <f t="array" ref="X23:Z23">[1]!env_to_ecef(K23:M23,U23:W23)</f>
        <v>0.14338172880721434</v>
      </c>
      <c r="Y23" s="21">
        <v>-0.86609881357997998</v>
      </c>
      <c r="Z23" s="21">
        <v>0.47886796192646408</v>
      </c>
      <c r="AA23" s="27">
        <f t="shared" si="7"/>
        <v>0.31000000000059136</v>
      </c>
      <c r="AB23" s="20">
        <v>192.31</v>
      </c>
      <c r="AC23" s="21">
        <v>89.69</v>
      </c>
      <c r="AD23" s="22">
        <v>52</v>
      </c>
      <c r="AE23" s="20">
        <f t="shared" si="8"/>
        <v>-5.9983159751511805E-2</v>
      </c>
      <c r="AF23" s="21">
        <f t="shared" si="9"/>
        <v>-0.27487710890234451</v>
      </c>
      <c r="AG23" s="21">
        <f t="shared" si="10"/>
        <v>51.999238884771643</v>
      </c>
      <c r="AH23" s="21">
        <f t="shared" si="11"/>
        <v>51.999999999999993</v>
      </c>
      <c r="AI23" s="20">
        <f t="array" ref="AI23:AK23">[1]!env_to_ecef(K23:M23,AE23:AG23)</f>
        <v>7.4934199131059263</v>
      </c>
      <c r="AJ23" s="21">
        <v>-44.896819961189252</v>
      </c>
      <c r="AK23" s="21">
        <v>25.142080569802211</v>
      </c>
      <c r="AL23" s="21">
        <f t="shared" si="12"/>
        <v>52</v>
      </c>
      <c r="AM23" s="20">
        <f t="shared" si="13"/>
        <v>7.5275407623848878</v>
      </c>
      <c r="AN23" s="21">
        <f t="shared" si="14"/>
        <v>-45.470187712926418</v>
      </c>
      <c r="AO23" s="21">
        <f>(Q24-Q22)/($B24-$B22)</f>
        <v>25.140568000962958</v>
      </c>
      <c r="AP23" s="28">
        <f t="shared" si="15"/>
        <v>0.57438410402111895</v>
      </c>
      <c r="AQ23" s="12">
        <v>90.04</v>
      </c>
      <c r="AR23" s="12">
        <v>7.3</v>
      </c>
      <c r="AS23" s="12">
        <v>412</v>
      </c>
      <c r="AT23" s="27">
        <v>3</v>
      </c>
      <c r="AU23" s="20">
        <v>297.7</v>
      </c>
      <c r="AV23" s="21">
        <v>95296</v>
      </c>
      <c r="AW23" s="21">
        <v>0.15</v>
      </c>
      <c r="AX23" s="21">
        <v>1529</v>
      </c>
      <c r="AY23" s="21">
        <v>48259</v>
      </c>
      <c r="AZ23" s="22">
        <f>AX23*AD23</f>
        <v>79508</v>
      </c>
      <c r="BA23">
        <f>AX23*AA23</f>
        <v>473.99000000090416</v>
      </c>
    </row>
    <row r="24" spans="1:53" x14ac:dyDescent="0.25">
      <c r="A24" s="27"/>
      <c r="B24" s="27">
        <v>20.7</v>
      </c>
      <c r="C24" s="20">
        <v>242186</v>
      </c>
      <c r="D24" s="21">
        <v>2382982</v>
      </c>
      <c r="E24" s="22">
        <v>2625168</v>
      </c>
      <c r="F24" s="20">
        <v>13225.7</v>
      </c>
      <c r="G24" s="21">
        <v>34652535</v>
      </c>
      <c r="H24" s="22">
        <v>1.3460000000000001</v>
      </c>
      <c r="I24" s="12">
        <v>6373884</v>
      </c>
      <c r="J24" s="20">
        <v>28.45</v>
      </c>
      <c r="K24" s="29">
        <f>DEGREES(ATAN([1]!Req()^2/[1]!Rpo()^2*TAN(RADIANS(J24))))</f>
        <v>28.611492895956481</v>
      </c>
      <c r="L24" s="21">
        <v>-80.599999999999994</v>
      </c>
      <c r="M24" s="22">
        <v>589</v>
      </c>
      <c r="N24" s="21">
        <f>[1]!Req()/SQRT(1-[1]!e_WGS84()^2*SIN(RADIANS(K24))^2)</f>
        <v>6383038.2420361452</v>
      </c>
      <c r="O24" s="20">
        <f t="shared" si="0"/>
        <v>915295.51002397214</v>
      </c>
      <c r="P24" s="21">
        <f t="shared" si="1"/>
        <v>-5528851.9806643454</v>
      </c>
      <c r="Q24" s="22">
        <f>(N24*(1-[1]!e_WGS84()^2)+M24)*SIN(RADIANS(K24))</f>
        <v>3036452.3073198772</v>
      </c>
      <c r="R24" s="22">
        <f t="shared" si="3"/>
        <v>-30.165043137036264</v>
      </c>
      <c r="S24" s="20">
        <v>72.06</v>
      </c>
      <c r="T24" s="21">
        <v>0</v>
      </c>
      <c r="U24" s="20">
        <f t="shared" si="4"/>
        <v>0</v>
      </c>
      <c r="V24" s="21">
        <f t="shared" si="5"/>
        <v>0</v>
      </c>
      <c r="W24" s="22">
        <f t="shared" si="6"/>
        <v>1</v>
      </c>
      <c r="X24" s="21">
        <f t="array" ref="X24:Z24">[1]!env_to_ecef(K24:M24,U24:W24)</f>
        <v>0.14338172880721434</v>
      </c>
      <c r="Y24" s="21">
        <v>-0.86609881357997998</v>
      </c>
      <c r="Z24" s="21">
        <v>0.47886796192646408</v>
      </c>
      <c r="AA24" s="27">
        <f t="shared" si="7"/>
        <v>0.30999999999940819</v>
      </c>
      <c r="AB24" s="20">
        <v>193.02</v>
      </c>
      <c r="AC24" s="21">
        <v>89.69</v>
      </c>
      <c r="AD24" s="22">
        <v>56</v>
      </c>
      <c r="AE24" s="20">
        <f t="shared" si="8"/>
        <v>-6.8260445849429405E-2</v>
      </c>
      <c r="AF24" s="21">
        <f t="shared" si="9"/>
        <v>-0.29519831586599338</v>
      </c>
      <c r="AG24" s="21">
        <f t="shared" si="10"/>
        <v>55.99918033744639</v>
      </c>
      <c r="AH24" s="21">
        <f t="shared" si="11"/>
        <v>56</v>
      </c>
      <c r="AI24" s="20">
        <f t="array" ref="AI24:AK24">[1]!env_to_ecef(K24:M24,AE24:AG24)</f>
        <v>8.0735152202414309</v>
      </c>
      <c r="AJ24" s="21">
        <v>-48.350212105705737</v>
      </c>
      <c r="AK24" s="21">
        <v>27.075364103217453</v>
      </c>
      <c r="AL24" s="21">
        <f t="shared" si="12"/>
        <v>55.999999999999993</v>
      </c>
      <c r="AM24" s="20">
        <f t="shared" si="13"/>
        <v>7.9576859488734044</v>
      </c>
      <c r="AN24" s="21">
        <f t="shared" si="14"/>
        <v>-48.068484154064208</v>
      </c>
      <c r="AO24" s="21">
        <f>(Q25-Q23)/($B25-$B23)</f>
        <v>26.577171886805445</v>
      </c>
      <c r="AP24" s="28">
        <f t="shared" si="15"/>
        <v>0.58393710563320778</v>
      </c>
      <c r="AQ24" s="12">
        <v>90.04</v>
      </c>
      <c r="AR24" s="12">
        <v>7.76</v>
      </c>
      <c r="AS24" s="12">
        <v>412</v>
      </c>
      <c r="AT24" s="27">
        <v>3</v>
      </c>
      <c r="AU24" s="20">
        <v>297.3</v>
      </c>
      <c r="AV24" s="21">
        <v>94706</v>
      </c>
      <c r="AW24" s="21">
        <v>0.16</v>
      </c>
      <c r="AX24" s="21">
        <v>1722</v>
      </c>
      <c r="AY24" s="21">
        <v>54162</v>
      </c>
      <c r="AZ24" s="22">
        <f>AX24*AD24</f>
        <v>96432</v>
      </c>
      <c r="BA24">
        <f>AX24*AA24</f>
        <v>533.81999999898096</v>
      </c>
    </row>
    <row r="25" spans="1:53" x14ac:dyDescent="0.25">
      <c r="A25" s="27"/>
      <c r="B25" s="27">
        <v>21.7</v>
      </c>
      <c r="C25" s="20">
        <v>242186</v>
      </c>
      <c r="D25" s="21">
        <v>2369757</v>
      </c>
      <c r="E25" s="22">
        <v>2611943</v>
      </c>
      <c r="F25" s="20">
        <v>13225.7</v>
      </c>
      <c r="G25" s="21">
        <v>34683988</v>
      </c>
      <c r="H25" s="22">
        <v>1.3540000000000001</v>
      </c>
      <c r="I25" s="12">
        <v>6373942</v>
      </c>
      <c r="J25" s="20">
        <v>28.45</v>
      </c>
      <c r="K25" s="29">
        <f>DEGREES(ATAN([1]!Req()^2/[1]!Rpo()^2*TAN(RADIANS(J25))))</f>
        <v>28.611492895956481</v>
      </c>
      <c r="L25" s="21">
        <v>-80.599999999999994</v>
      </c>
      <c r="M25" s="22">
        <v>646</v>
      </c>
      <c r="N25" s="21">
        <f>[1]!Req()/SQRT(1-[1]!e_WGS84()^2*SIN(RADIANS(K25))^2)</f>
        <v>6383038.2420361452</v>
      </c>
      <c r="O25" s="20">
        <f t="shared" si="0"/>
        <v>915303.68278251414</v>
      </c>
      <c r="P25" s="21">
        <f t="shared" si="1"/>
        <v>-5528901.3482967196</v>
      </c>
      <c r="Q25" s="22">
        <f>(N25*(1-[1]!e_WGS84()^2)+M25)*SIN(RADIANS(K25))</f>
        <v>3036479.602793707</v>
      </c>
      <c r="R25" s="22">
        <f t="shared" si="3"/>
        <v>-31.165269508957863</v>
      </c>
      <c r="S25" s="20">
        <v>72.06</v>
      </c>
      <c r="T25" s="21">
        <v>0</v>
      </c>
      <c r="U25" s="20">
        <f t="shared" si="4"/>
        <v>0</v>
      </c>
      <c r="V25" s="21">
        <f t="shared" si="5"/>
        <v>0</v>
      </c>
      <c r="W25" s="22">
        <f t="shared" si="6"/>
        <v>1</v>
      </c>
      <c r="X25" s="21">
        <f t="array" ref="X25:Z25">[1]!env_to_ecef(K25:M25,U25:W25)</f>
        <v>0.14338172880721434</v>
      </c>
      <c r="Y25" s="21">
        <v>-0.86609881357997998</v>
      </c>
      <c r="Z25" s="21">
        <v>0.47886796192646408</v>
      </c>
      <c r="AA25" s="27">
        <f t="shared" si="7"/>
        <v>0.31000000000294498</v>
      </c>
      <c r="AB25" s="20">
        <v>193.74</v>
      </c>
      <c r="AC25" s="21">
        <v>89.69</v>
      </c>
      <c r="AD25" s="22">
        <v>59</v>
      </c>
      <c r="AE25" s="20">
        <f t="shared" si="8"/>
        <v>-7.5819772786299242E-2</v>
      </c>
      <c r="AF25" s="21">
        <f t="shared" si="9"/>
        <v>-0.31008424001808976</v>
      </c>
      <c r="AG25" s="21">
        <f t="shared" si="10"/>
        <v>58.99913642695244</v>
      </c>
      <c r="AH25" s="21">
        <f t="shared" si="11"/>
        <v>58.999999999999993</v>
      </c>
      <c r="AI25" s="20">
        <f t="array" ref="AI25:AK25">[1]!env_to_ecef(K25:M25,AE25:AG25)</f>
        <v>8.5099476807081551</v>
      </c>
      <c r="AJ25" s="21">
        <v>-50.940203208010921</v>
      </c>
      <c r="AK25" s="21">
        <v>28.525015120033899</v>
      </c>
      <c r="AL25" s="21">
        <f t="shared" si="12"/>
        <v>58.999999999999986</v>
      </c>
      <c r="AM25" s="20">
        <f t="shared" si="13"/>
        <v>8.4595219996408559</v>
      </c>
      <c r="AN25" s="21">
        <f t="shared" si="14"/>
        <v>-51.099830001126975</v>
      </c>
      <c r="AO25" s="21">
        <f>(Q26-Q24)/($B26-$B24)</f>
        <v>28.253209753660485</v>
      </c>
      <c r="AP25" s="28">
        <f t="shared" si="15"/>
        <v>0.31922033077641254</v>
      </c>
      <c r="AQ25" s="12">
        <v>90.04</v>
      </c>
      <c r="AR25" s="12">
        <v>8.24</v>
      </c>
      <c r="AS25" s="12">
        <v>413</v>
      </c>
      <c r="AT25" s="27">
        <v>3</v>
      </c>
      <c r="AU25" s="20">
        <v>297</v>
      </c>
      <c r="AV25" s="21">
        <v>94082</v>
      </c>
      <c r="AW25" s="21">
        <v>0.17</v>
      </c>
      <c r="AX25" s="21">
        <v>1931</v>
      </c>
      <c r="AY25" s="21">
        <v>60481</v>
      </c>
      <c r="AZ25" s="22">
        <f>AX25*AD25</f>
        <v>113929</v>
      </c>
      <c r="BA25">
        <f>AX25*AA25</f>
        <v>598.61000000568674</v>
      </c>
    </row>
    <row r="26" spans="1:53" x14ac:dyDescent="0.25">
      <c r="A26" s="27"/>
      <c r="B26" s="27">
        <v>22.7</v>
      </c>
      <c r="C26" s="20">
        <v>242186</v>
      </c>
      <c r="D26" s="21">
        <v>2356531</v>
      </c>
      <c r="E26" s="22">
        <v>2598717</v>
      </c>
      <c r="F26" s="20">
        <v>13225.7</v>
      </c>
      <c r="G26" s="21">
        <v>34717160</v>
      </c>
      <c r="H26" s="22">
        <v>1.3620000000000001</v>
      </c>
      <c r="I26" s="12">
        <v>6374002</v>
      </c>
      <c r="J26" s="20">
        <v>28.45</v>
      </c>
      <c r="K26" s="29">
        <f>DEGREES(ATAN([1]!Req()^2/[1]!Rpo()^2*TAN(RADIANS(J26))))</f>
        <v>28.611492895956481</v>
      </c>
      <c r="L26" s="21">
        <v>-80.599999999999994</v>
      </c>
      <c r="M26" s="22">
        <v>707</v>
      </c>
      <c r="N26" s="21">
        <f>[1]!Req()/SQRT(1-[1]!e_WGS84()^2*SIN(RADIANS(K26))^2)</f>
        <v>6383038.2420361452</v>
      </c>
      <c r="O26" s="20">
        <f t="shared" si="0"/>
        <v>915312.42906797142</v>
      </c>
      <c r="P26" s="21">
        <f t="shared" si="1"/>
        <v>-5528954.1803243477</v>
      </c>
      <c r="Q26" s="22">
        <f>(N26*(1-[1]!e_WGS84()^2)+M26)*SIN(RADIANS(K26))</f>
        <v>3036508.8137393845</v>
      </c>
      <c r="R26" s="22">
        <f t="shared" si="3"/>
        <v>-30.165511761792004</v>
      </c>
      <c r="S26" s="20">
        <v>72.06</v>
      </c>
      <c r="T26" s="21">
        <v>0</v>
      </c>
      <c r="U26" s="20">
        <f t="shared" si="4"/>
        <v>0</v>
      </c>
      <c r="V26" s="21">
        <f t="shared" si="5"/>
        <v>0</v>
      </c>
      <c r="W26" s="22">
        <f t="shared" si="6"/>
        <v>1</v>
      </c>
      <c r="X26" s="21">
        <f t="array" ref="X26:Z26">[1]!env_to_ecef(K26:M26,U26:W26)</f>
        <v>0.14338172880721434</v>
      </c>
      <c r="Y26" s="21">
        <v>-0.86609881357997998</v>
      </c>
      <c r="Z26" s="21">
        <v>0.47886796192646408</v>
      </c>
      <c r="AA26" s="27">
        <f t="shared" si="7"/>
        <v>0.3000000000005284</v>
      </c>
      <c r="AB26" s="20">
        <v>194.47</v>
      </c>
      <c r="AC26" s="21">
        <v>89.7</v>
      </c>
      <c r="AD26" s="22">
        <v>63</v>
      </c>
      <c r="AE26" s="20">
        <f t="shared" si="8"/>
        <v>-8.2424553507879667E-2</v>
      </c>
      <c r="AF26" s="21">
        <f t="shared" si="9"/>
        <v>-0.31940192097136644</v>
      </c>
      <c r="AG26" s="21">
        <f t="shared" si="10"/>
        <v>62.999136411587884</v>
      </c>
      <c r="AH26" s="21">
        <f t="shared" si="11"/>
        <v>62.999999999999993</v>
      </c>
      <c r="AI26" s="20">
        <f t="array" ref="AI26:AK26">[1]!env_to_ecef(K26:M26,AE26:AG26)</f>
        <v>9.0892619360651032</v>
      </c>
      <c r="AJ26" s="21">
        <v>-54.399117692163202</v>
      </c>
      <c r="AK26" s="21">
        <v>30.448666830778876</v>
      </c>
      <c r="AL26" s="21">
        <f t="shared" si="12"/>
        <v>62.999999999999993</v>
      </c>
      <c r="AM26" s="20">
        <f t="shared" si="13"/>
        <v>8.9613580504083075</v>
      </c>
      <c r="AN26" s="21">
        <f t="shared" si="14"/>
        <v>-54.131175848655403</v>
      </c>
      <c r="AO26" s="21">
        <f>(Q27-Q25)/($B27-$B25)</f>
        <v>29.929247620515525</v>
      </c>
      <c r="AP26" s="28">
        <f t="shared" si="15"/>
        <v>0.59828801714480939</v>
      </c>
      <c r="AQ26" s="12">
        <v>90.05</v>
      </c>
      <c r="AR26" s="12">
        <v>8.7200000000000006</v>
      </c>
      <c r="AS26" s="12">
        <v>413</v>
      </c>
      <c r="AT26" s="27">
        <v>4</v>
      </c>
      <c r="AU26" s="20">
        <v>296.60000000000002</v>
      </c>
      <c r="AV26" s="21">
        <v>93424</v>
      </c>
      <c r="AW26" s="21">
        <v>0.18</v>
      </c>
      <c r="AX26" s="21">
        <v>2154</v>
      </c>
      <c r="AY26" s="21">
        <v>67228</v>
      </c>
      <c r="AZ26" s="22">
        <f>AX26*AD26</f>
        <v>135702</v>
      </c>
      <c r="BA26">
        <f>AX26*AA26</f>
        <v>646.20000000113816</v>
      </c>
    </row>
    <row r="27" spans="1:53" x14ac:dyDescent="0.25">
      <c r="A27" s="27"/>
      <c r="B27" s="27">
        <v>23.7</v>
      </c>
      <c r="C27" s="20">
        <v>242186</v>
      </c>
      <c r="D27" s="21">
        <v>2343305</v>
      </c>
      <c r="E27" s="22">
        <v>2585491</v>
      </c>
      <c r="F27" s="20">
        <v>13225.7</v>
      </c>
      <c r="G27" s="21">
        <v>34752061</v>
      </c>
      <c r="H27" s="22">
        <v>1.371</v>
      </c>
      <c r="I27" s="12">
        <v>6374067</v>
      </c>
      <c r="J27" s="20">
        <v>28.45</v>
      </c>
      <c r="K27" s="29">
        <f>DEGREES(ATAN([1]!Req()^2/[1]!Rpo()^2*TAN(RADIANS(J27))))</f>
        <v>28.611492895956481</v>
      </c>
      <c r="L27" s="21">
        <v>-80.599999999999994</v>
      </c>
      <c r="M27" s="22">
        <v>771</v>
      </c>
      <c r="N27" s="21">
        <f>[1]!Req()/SQRT(1-[1]!e_WGS84()^2*SIN(RADIANS(K27))^2)</f>
        <v>6383038.2420361452</v>
      </c>
      <c r="O27" s="20">
        <f t="shared" si="0"/>
        <v>915321.60549861495</v>
      </c>
      <c r="P27" s="21">
        <f t="shared" si="1"/>
        <v>-5529009.6106484169</v>
      </c>
      <c r="Q27" s="22">
        <f>(N27*(1-[1]!e_WGS84()^2)+M27)*SIN(RADIANS(K27))</f>
        <v>3036539.4612889481</v>
      </c>
      <c r="R27" s="22">
        <f t="shared" si="3"/>
        <v>-31.16576592437923</v>
      </c>
      <c r="S27" s="20">
        <v>72.06</v>
      </c>
      <c r="T27" s="21">
        <v>0</v>
      </c>
      <c r="U27" s="20">
        <f t="shared" si="4"/>
        <v>0</v>
      </c>
      <c r="V27" s="21">
        <f t="shared" si="5"/>
        <v>0</v>
      </c>
      <c r="W27" s="22">
        <f t="shared" si="6"/>
        <v>1</v>
      </c>
      <c r="X27" s="21">
        <f t="array" ref="X27:Z27">[1]!env_to_ecef(K27:M27,U27:W27)</f>
        <v>0.14338172880721434</v>
      </c>
      <c r="Y27" s="21">
        <v>-0.86609881357997998</v>
      </c>
      <c r="Z27" s="21">
        <v>0.47886796192646408</v>
      </c>
      <c r="AA27" s="27">
        <f t="shared" si="7"/>
        <v>0.30000000000295834</v>
      </c>
      <c r="AB27" s="20">
        <v>195.21</v>
      </c>
      <c r="AC27" s="21">
        <v>89.7</v>
      </c>
      <c r="AD27" s="22">
        <v>66</v>
      </c>
      <c r="AE27" s="20">
        <f t="shared" si="8"/>
        <v>-9.0663864318310541E-2</v>
      </c>
      <c r="AF27" s="21">
        <f t="shared" si="9"/>
        <v>-0.33346841772714481</v>
      </c>
      <c r="AG27" s="21">
        <f t="shared" si="10"/>
        <v>65.999095288330167</v>
      </c>
      <c r="AH27" s="21">
        <f t="shared" si="11"/>
        <v>66</v>
      </c>
      <c r="AI27" s="20">
        <f t="array" ref="AI27:AK27">[1]!env_to_ecef(K27:M27,AE27:AG27)</f>
        <v>9.5264297380342899</v>
      </c>
      <c r="AJ27" s="21">
        <v>-56.989387277946562</v>
      </c>
      <c r="AK27" s="21">
        <v>31.897599817705999</v>
      </c>
      <c r="AL27" s="21">
        <f t="shared" si="12"/>
        <v>66</v>
      </c>
      <c r="AM27" s="20">
        <f t="shared" si="13"/>
        <v>9.5348849656875245</v>
      </c>
      <c r="AN27" s="21">
        <f t="shared" si="14"/>
        <v>-57.595571103040129</v>
      </c>
      <c r="AO27" s="21">
        <f>(Q28-Q26)/($B28-$B26)</f>
        <v>31.844719468150288</v>
      </c>
      <c r="AP27" s="28">
        <f t="shared" si="15"/>
        <v>0.60854470012388551</v>
      </c>
      <c r="AQ27" s="12">
        <v>90.05</v>
      </c>
      <c r="AR27" s="12">
        <v>9.2100000000000009</v>
      </c>
      <c r="AS27" s="12">
        <v>414</v>
      </c>
      <c r="AT27" s="27">
        <v>4</v>
      </c>
      <c r="AU27" s="20">
        <v>296.10000000000002</v>
      </c>
      <c r="AV27" s="21">
        <v>92732</v>
      </c>
      <c r="AW27" s="21">
        <v>0.19</v>
      </c>
      <c r="AX27" s="21">
        <v>2394</v>
      </c>
      <c r="AY27" s="21">
        <v>74412</v>
      </c>
      <c r="AZ27" s="22">
        <f>AX27*AD27</f>
        <v>158004</v>
      </c>
      <c r="BA27">
        <f>AX27*AA27</f>
        <v>718.20000000708228</v>
      </c>
    </row>
    <row r="28" spans="1:53" x14ac:dyDescent="0.25">
      <c r="A28" s="27"/>
      <c r="B28" s="27">
        <v>24.7</v>
      </c>
      <c r="C28" s="20">
        <v>242186</v>
      </c>
      <c r="D28" s="21">
        <v>2330079</v>
      </c>
      <c r="E28" s="22">
        <v>2572266</v>
      </c>
      <c r="F28" s="20">
        <v>13225.7</v>
      </c>
      <c r="G28" s="21">
        <v>34788699</v>
      </c>
      <c r="H28" s="22">
        <v>1.379</v>
      </c>
      <c r="I28" s="12">
        <v>6374135</v>
      </c>
      <c r="J28" s="20">
        <v>28.45</v>
      </c>
      <c r="K28" s="29">
        <f>DEGREES(ATAN([1]!Req()^2/[1]!Rpo()^2*TAN(RADIANS(J28))))</f>
        <v>28.611492895956481</v>
      </c>
      <c r="L28" s="21">
        <v>-80.599999999999994</v>
      </c>
      <c r="M28" s="22">
        <v>840</v>
      </c>
      <c r="N28" s="21">
        <f>[1]!Req()/SQRT(1-[1]!e_WGS84()^2*SIN(RADIANS(K28))^2)</f>
        <v>6383038.2420361452</v>
      </c>
      <c r="O28" s="20">
        <f t="shared" si="0"/>
        <v>915331.49883790279</v>
      </c>
      <c r="P28" s="21">
        <f t="shared" si="1"/>
        <v>-5529069.3714665538</v>
      </c>
      <c r="Q28" s="22">
        <f>(N28*(1-[1]!e_WGS84()^2)+M28)*SIN(RADIANS(K28))</f>
        <v>3036572.5031783208</v>
      </c>
      <c r="R28" s="22">
        <f t="shared" si="3"/>
        <v>-30.166039936244488</v>
      </c>
      <c r="S28" s="20">
        <v>72.06</v>
      </c>
      <c r="T28" s="21">
        <v>0</v>
      </c>
      <c r="U28" s="20">
        <f t="shared" si="4"/>
        <v>0</v>
      </c>
      <c r="V28" s="21">
        <f t="shared" si="5"/>
        <v>0</v>
      </c>
      <c r="W28" s="22">
        <f t="shared" si="6"/>
        <v>1</v>
      </c>
      <c r="X28" s="21">
        <f t="array" ref="X28:Z28">[1]!env_to_ecef(K28:M28,U28:W28)</f>
        <v>0.14338172880721434</v>
      </c>
      <c r="Y28" s="21">
        <v>-0.86609881357997998</v>
      </c>
      <c r="Z28" s="21">
        <v>0.47886796192646408</v>
      </c>
      <c r="AA28" s="27">
        <f t="shared" si="7"/>
        <v>0.29999999999930704</v>
      </c>
      <c r="AB28" s="20">
        <v>195.95</v>
      </c>
      <c r="AC28" s="21">
        <v>89.7</v>
      </c>
      <c r="AD28" s="22">
        <v>70</v>
      </c>
      <c r="AE28" s="20">
        <f t="shared" si="8"/>
        <v>-0.10071841086084657</v>
      </c>
      <c r="AF28" s="21">
        <f t="shared" si="9"/>
        <v>-0.35240723064225021</v>
      </c>
      <c r="AG28" s="21">
        <f t="shared" si="10"/>
        <v>69.999040457319879</v>
      </c>
      <c r="AH28" s="21">
        <f t="shared" si="11"/>
        <v>70</v>
      </c>
      <c r="AI28" s="20">
        <f t="array" ref="AI28:AK28">[1]!env_to_ecef(K28:M28,AE28:AG28)</f>
        <v>10.108387092909862</v>
      </c>
      <c r="AJ28" s="21">
        <v>-60.443145463590241</v>
      </c>
      <c r="AK28" s="21">
        <v>33.829671545067718</v>
      </c>
      <c r="AL28" s="21">
        <f t="shared" si="12"/>
        <v>70</v>
      </c>
      <c r="AM28" s="20">
        <f t="shared" si="13"/>
        <v>10.036721016513184</v>
      </c>
      <c r="AN28" s="21">
        <f t="shared" si="14"/>
        <v>-60.626916950568557</v>
      </c>
      <c r="AO28" s="21">
        <f>(Q29-Q27)/($B29-$B27)</f>
        <v>33.520757334772497</v>
      </c>
      <c r="AP28" s="28">
        <f t="shared" si="15"/>
        <v>0.3665187242892724</v>
      </c>
      <c r="AQ28" s="12">
        <v>90.05</v>
      </c>
      <c r="AR28" s="12">
        <v>9.7100000000000009</v>
      </c>
      <c r="AS28" s="12">
        <v>415</v>
      </c>
      <c r="AT28" s="27">
        <v>4</v>
      </c>
      <c r="AU28" s="20">
        <v>295.7</v>
      </c>
      <c r="AV28" s="21">
        <v>92006</v>
      </c>
      <c r="AW28" s="21">
        <v>0.2</v>
      </c>
      <c r="AX28" s="21">
        <v>2649</v>
      </c>
      <c r="AY28" s="21">
        <v>82041</v>
      </c>
      <c r="AZ28" s="22">
        <f>AX28*AD28</f>
        <v>185430</v>
      </c>
      <c r="BA28">
        <f>AX28*AA28</f>
        <v>794.69999999816434</v>
      </c>
    </row>
    <row r="29" spans="1:53" x14ac:dyDescent="0.25">
      <c r="A29" s="27"/>
      <c r="B29" s="27">
        <v>25.7</v>
      </c>
      <c r="C29" s="20">
        <v>242186</v>
      </c>
      <c r="D29" s="21">
        <v>2316854</v>
      </c>
      <c r="E29" s="22">
        <v>2559040</v>
      </c>
      <c r="F29" s="20">
        <v>13225.7</v>
      </c>
      <c r="G29" s="21">
        <v>34827081</v>
      </c>
      <c r="H29" s="22">
        <v>1.3879999999999999</v>
      </c>
      <c r="I29" s="12">
        <v>6374207</v>
      </c>
      <c r="J29" s="20">
        <v>28.45</v>
      </c>
      <c r="K29" s="29">
        <f>DEGREES(ATAN([1]!Req()^2/[1]!Rpo()^2*TAN(RADIANS(J29))))</f>
        <v>28.611492895956481</v>
      </c>
      <c r="L29" s="21">
        <v>-80.599999999999994</v>
      </c>
      <c r="M29" s="22">
        <v>911</v>
      </c>
      <c r="N29" s="21">
        <f>[1]!Req()/SQRT(1-[1]!e_WGS84()^2*SIN(RADIANS(K29))^2)</f>
        <v>6383038.2420361452</v>
      </c>
      <c r="O29" s="20">
        <f t="shared" si="0"/>
        <v>915341.67894064798</v>
      </c>
      <c r="P29" s="21">
        <f t="shared" si="1"/>
        <v>-5529130.8644823181</v>
      </c>
      <c r="Q29" s="22">
        <f>(N29*(1-[1]!e_WGS84()^2)+M29)*SIN(RADIANS(K29))</f>
        <v>3036606.5028036176</v>
      </c>
      <c r="R29" s="22">
        <f t="shared" si="3"/>
        <v>-31.166321885772049</v>
      </c>
      <c r="S29" s="20">
        <v>72.06</v>
      </c>
      <c r="T29" s="21">
        <v>0</v>
      </c>
      <c r="U29" s="20">
        <f t="shared" si="4"/>
        <v>0</v>
      </c>
      <c r="V29" s="21">
        <f t="shared" si="5"/>
        <v>0</v>
      </c>
      <c r="W29" s="22">
        <f t="shared" si="6"/>
        <v>1</v>
      </c>
      <c r="X29" s="21">
        <f t="array" ref="X29:Z29">[1]!env_to_ecef(K29:M29,U29:W29)</f>
        <v>0.14338172880721434</v>
      </c>
      <c r="Y29" s="21">
        <v>-0.86609881357997998</v>
      </c>
      <c r="Z29" s="21">
        <v>0.47886796192646408</v>
      </c>
      <c r="AA29" s="27">
        <f t="shared" si="7"/>
        <v>0.3000000000005284</v>
      </c>
      <c r="AB29" s="20">
        <v>196.69</v>
      </c>
      <c r="AC29" s="21">
        <v>89.7</v>
      </c>
      <c r="AD29" s="22">
        <v>74</v>
      </c>
      <c r="AE29" s="20">
        <f t="shared" si="8"/>
        <v>-0.11127631313971263</v>
      </c>
      <c r="AF29" s="21">
        <f t="shared" si="9"/>
        <v>-0.37113859858793025</v>
      </c>
      <c r="AG29" s="21">
        <f t="shared" si="10"/>
        <v>73.998985626309576</v>
      </c>
      <c r="AH29" s="21">
        <f t="shared" si="11"/>
        <v>74</v>
      </c>
      <c r="AI29" s="20">
        <f t="array" ref="AI29:AK29">[1]!env_to_ecef(K29:M29,AE29:AG29)</f>
        <v>10.690857269139169</v>
      </c>
      <c r="AJ29" s="21">
        <v>-63.896919443018959</v>
      </c>
      <c r="AK29" s="21">
        <v>35.761561159200511</v>
      </c>
      <c r="AL29" s="21">
        <f t="shared" si="12"/>
        <v>74</v>
      </c>
      <c r="AM29" s="20">
        <f t="shared" si="13"/>
        <v>10.538557067280635</v>
      </c>
      <c r="AN29" s="21">
        <f t="shared" si="14"/>
        <v>-63.658262798096985</v>
      </c>
      <c r="AO29" s="21">
        <f>(Q30-Q28)/($B30-$B28)</f>
        <v>35.196795201627538</v>
      </c>
      <c r="AP29" s="28">
        <f t="shared" si="15"/>
        <v>0.63175385434905018</v>
      </c>
      <c r="AQ29" s="12">
        <v>90.05</v>
      </c>
      <c r="AR29" s="12">
        <v>10.220000000000001</v>
      </c>
      <c r="AS29" s="12">
        <v>415</v>
      </c>
      <c r="AT29" s="27">
        <v>5</v>
      </c>
      <c r="AU29" s="20">
        <v>295.2</v>
      </c>
      <c r="AV29" s="21">
        <v>91245</v>
      </c>
      <c r="AW29" s="21">
        <v>0.21</v>
      </c>
      <c r="AX29" s="21">
        <v>2921</v>
      </c>
      <c r="AY29" s="21">
        <v>90125</v>
      </c>
      <c r="AZ29" s="22">
        <f>AX29*AD29</f>
        <v>216154</v>
      </c>
      <c r="BA29">
        <f>AX29*AA29</f>
        <v>876.30000000154348</v>
      </c>
    </row>
    <row r="30" spans="1:53" x14ac:dyDescent="0.25">
      <c r="A30" s="27"/>
      <c r="B30" s="27">
        <v>26.7</v>
      </c>
      <c r="C30" s="20">
        <v>242186</v>
      </c>
      <c r="D30" s="21">
        <v>2303628</v>
      </c>
      <c r="E30" s="22">
        <v>2545814</v>
      </c>
      <c r="F30" s="20">
        <v>13225.7</v>
      </c>
      <c r="G30" s="21">
        <v>34867209</v>
      </c>
      <c r="H30" s="22">
        <v>1.397</v>
      </c>
      <c r="I30" s="12">
        <v>6374282</v>
      </c>
      <c r="J30" s="20">
        <v>28.45</v>
      </c>
      <c r="K30" s="29">
        <f>DEGREES(ATAN([1]!Req()^2/[1]!Rpo()^2*TAN(RADIANS(J30))))</f>
        <v>28.611492895956481</v>
      </c>
      <c r="L30" s="21">
        <v>-80.599999999999994</v>
      </c>
      <c r="M30" s="22">
        <v>987</v>
      </c>
      <c r="N30" s="21">
        <f>[1]!Req()/SQRT(1-[1]!e_WGS84()^2*SIN(RADIANS(K30))^2)</f>
        <v>6383038.2420361452</v>
      </c>
      <c r="O30" s="20">
        <f t="shared" si="0"/>
        <v>915352.57595203735</v>
      </c>
      <c r="P30" s="21">
        <f t="shared" si="1"/>
        <v>-5529196.68799215</v>
      </c>
      <c r="Q30" s="22">
        <f>(N30*(1-[1]!e_WGS84()^2)+M30)*SIN(RADIANS(K30))</f>
        <v>3036642.8967687241</v>
      </c>
      <c r="R30" s="22">
        <f t="shared" si="3"/>
        <v>-30.166623683646321</v>
      </c>
      <c r="S30" s="20">
        <v>72.06</v>
      </c>
      <c r="T30" s="21">
        <v>0</v>
      </c>
      <c r="U30" s="20">
        <f t="shared" si="4"/>
        <v>0</v>
      </c>
      <c r="V30" s="21">
        <f t="shared" si="5"/>
        <v>0</v>
      </c>
      <c r="W30" s="22">
        <f t="shared" si="6"/>
        <v>1</v>
      </c>
      <c r="X30" s="21">
        <f t="array" ref="X30:Z30">[1]!env_to_ecef(K30:M30,U30:W30)</f>
        <v>0.14338172880721434</v>
      </c>
      <c r="Y30" s="21">
        <v>-0.86609881357997998</v>
      </c>
      <c r="Z30" s="21">
        <v>0.47886796192646408</v>
      </c>
      <c r="AA30" s="27">
        <f t="shared" si="7"/>
        <v>0.29000000000185211</v>
      </c>
      <c r="AB30" s="20">
        <v>197.45</v>
      </c>
      <c r="AC30" s="21">
        <v>89.71</v>
      </c>
      <c r="AD30" s="22">
        <v>77</v>
      </c>
      <c r="AE30" s="20">
        <f t="shared" si="8"/>
        <v>-0.11686977143640298</v>
      </c>
      <c r="AF30" s="21">
        <f t="shared" si="9"/>
        <v>-0.37179457824607554</v>
      </c>
      <c r="AG30" s="21">
        <f t="shared" si="10"/>
        <v>76.999013696592968</v>
      </c>
      <c r="AH30" s="21">
        <f t="shared" si="11"/>
        <v>77</v>
      </c>
      <c r="AI30" s="20">
        <f t="array" ref="AI30:AK30">[1]!env_to_ecef(K30:M30,AE30:AG30)</f>
        <v>11.126473525369807</v>
      </c>
      <c r="AJ30" s="21">
        <v>-66.494016728852728</v>
      </c>
      <c r="AK30" s="21">
        <v>37.19875436291246</v>
      </c>
      <c r="AL30" s="21">
        <f t="shared" si="12"/>
        <v>77</v>
      </c>
      <c r="AM30" s="20">
        <f t="shared" si="13"/>
        <v>11.112083982559852</v>
      </c>
      <c r="AN30" s="21">
        <f t="shared" si="14"/>
        <v>-67.122658052481711</v>
      </c>
      <c r="AO30" s="21">
        <f>(Q31-Q29)/($B31-$B29)</f>
        <v>37.1122670492623</v>
      </c>
      <c r="AP30" s="28">
        <f t="shared" si="15"/>
        <v>0.63472594727071041</v>
      </c>
      <c r="AQ30" s="12">
        <v>90.05</v>
      </c>
      <c r="AR30" s="12">
        <v>10.74</v>
      </c>
      <c r="AS30" s="12">
        <v>416</v>
      </c>
      <c r="AT30" s="27">
        <v>5</v>
      </c>
      <c r="AU30" s="20">
        <v>294.7</v>
      </c>
      <c r="AV30" s="21">
        <v>90449</v>
      </c>
      <c r="AW30" s="21">
        <v>0.23</v>
      </c>
      <c r="AX30" s="21">
        <v>3210</v>
      </c>
      <c r="AY30" s="21">
        <v>98671</v>
      </c>
      <c r="AZ30" s="22">
        <f>AX30*AD30</f>
        <v>247170</v>
      </c>
      <c r="BA30">
        <f>AX30*AA30</f>
        <v>930.90000000594523</v>
      </c>
    </row>
    <row r="31" spans="1:53" x14ac:dyDescent="0.25">
      <c r="A31" s="27"/>
      <c r="B31" s="27">
        <v>27.7</v>
      </c>
      <c r="C31" s="20">
        <v>242186</v>
      </c>
      <c r="D31" s="21">
        <v>2290402</v>
      </c>
      <c r="E31" s="22">
        <v>2532588</v>
      </c>
      <c r="F31" s="20">
        <v>13225.7</v>
      </c>
      <c r="G31" s="21">
        <v>34909086</v>
      </c>
      <c r="H31" s="22">
        <v>1.4059999999999999</v>
      </c>
      <c r="I31" s="12">
        <v>6374362</v>
      </c>
      <c r="J31" s="20">
        <v>28.45</v>
      </c>
      <c r="K31" s="29">
        <f>DEGREES(ATAN([1]!Req()^2/[1]!Rpo()^2*TAN(RADIANS(J31))))</f>
        <v>28.611492895956481</v>
      </c>
      <c r="L31" s="21">
        <v>-80.599999999999994</v>
      </c>
      <c r="M31" s="22">
        <v>1066</v>
      </c>
      <c r="N31" s="21">
        <f>[1]!Req()/SQRT(1-[1]!e_WGS84()^2*SIN(RADIANS(K31))^2)</f>
        <v>6383038.2420361452</v>
      </c>
      <c r="O31" s="20">
        <f t="shared" si="0"/>
        <v>915363.9031086131</v>
      </c>
      <c r="P31" s="21">
        <f t="shared" si="1"/>
        <v>-5529265.109798423</v>
      </c>
      <c r="Q31" s="22">
        <f>(N31*(1-[1]!e_WGS84()^2)+M31)*SIN(RADIANS(K31))</f>
        <v>3036680.7273377161</v>
      </c>
      <c r="R31" s="22">
        <f t="shared" si="3"/>
        <v>-31.166937385685742</v>
      </c>
      <c r="S31" s="20">
        <v>72.06</v>
      </c>
      <c r="T31" s="21">
        <v>0</v>
      </c>
      <c r="U31" s="20">
        <f t="shared" si="4"/>
        <v>0</v>
      </c>
      <c r="V31" s="21">
        <f t="shared" si="5"/>
        <v>0</v>
      </c>
      <c r="W31" s="22">
        <f t="shared" si="6"/>
        <v>1</v>
      </c>
      <c r="X31" s="21">
        <f t="array" ref="X31:Z31">[1]!env_to_ecef(K31:M31,U31:W31)</f>
        <v>0.14338172880721434</v>
      </c>
      <c r="Y31" s="21">
        <v>-0.86609881357997998</v>
      </c>
      <c r="Z31" s="21">
        <v>0.47886796192646408</v>
      </c>
      <c r="AA31" s="27">
        <f t="shared" si="7"/>
        <v>0.29000000000185211</v>
      </c>
      <c r="AB31" s="20">
        <v>198.2</v>
      </c>
      <c r="AC31" s="21">
        <v>89.71</v>
      </c>
      <c r="AD31" s="22">
        <v>81</v>
      </c>
      <c r="AE31" s="20">
        <f t="shared" si="8"/>
        <v>-0.12804984891347923</v>
      </c>
      <c r="AF31" s="21">
        <f t="shared" si="9"/>
        <v>-0.38946582805788849</v>
      </c>
      <c r="AG31" s="21">
        <f t="shared" si="10"/>
        <v>80.99896246005234</v>
      </c>
      <c r="AH31" s="21">
        <f t="shared" si="11"/>
        <v>81</v>
      </c>
      <c r="AI31" s="20">
        <f t="array" ref="AI31:AK31">[1]!env_to_ecef(K31:M31,AE31:AG31)</f>
        <v>11.709640951214929</v>
      </c>
      <c r="AJ31" s="21">
        <v>-69.948193043963684</v>
      </c>
      <c r="AK31" s="21">
        <v>39.129715034459693</v>
      </c>
      <c r="AL31" s="21">
        <f t="shared" si="12"/>
        <v>81</v>
      </c>
      <c r="AM31" s="20">
        <f t="shared" si="13"/>
        <v>11.685610897780862</v>
      </c>
      <c r="AN31" s="21">
        <f t="shared" si="14"/>
        <v>-70.587053306400776</v>
      </c>
      <c r="AO31" s="21">
        <f>(Q32-Q30)/($B32-$B30)</f>
        <v>39.027738897129893</v>
      </c>
      <c r="AP31" s="28">
        <f t="shared" si="15"/>
        <v>0.64739401524414808</v>
      </c>
      <c r="AQ31" s="12">
        <v>90.06</v>
      </c>
      <c r="AR31" s="12">
        <v>11.27</v>
      </c>
      <c r="AS31" s="12">
        <v>417</v>
      </c>
      <c r="AT31" s="27">
        <v>6</v>
      </c>
      <c r="AU31" s="20">
        <v>294.2</v>
      </c>
      <c r="AV31" s="21">
        <v>89619</v>
      </c>
      <c r="AW31" s="21">
        <v>0.24</v>
      </c>
      <c r="AX31" s="21">
        <v>3516</v>
      </c>
      <c r="AY31" s="21">
        <v>107687</v>
      </c>
      <c r="AZ31" s="22">
        <f>AX31*AD31</f>
        <v>284796</v>
      </c>
      <c r="BA31">
        <f>AX31*AA31</f>
        <v>1019.640000006512</v>
      </c>
    </row>
    <row r="32" spans="1:53" x14ac:dyDescent="0.25">
      <c r="A32" s="27"/>
      <c r="B32" s="27">
        <v>28.7</v>
      </c>
      <c r="C32" s="20">
        <v>242186</v>
      </c>
      <c r="D32" s="21">
        <v>2277176</v>
      </c>
      <c r="E32" s="22">
        <v>2519363</v>
      </c>
      <c r="F32" s="20">
        <v>13225.7</v>
      </c>
      <c r="G32" s="21">
        <v>34952710</v>
      </c>
      <c r="H32" s="22">
        <v>1.415</v>
      </c>
      <c r="I32" s="12">
        <v>6374445</v>
      </c>
      <c r="J32" s="20">
        <v>28.45</v>
      </c>
      <c r="K32" s="29">
        <f>DEGREES(ATAN([1]!Req()^2/[1]!Rpo()^2*TAN(RADIANS(J32))))</f>
        <v>28.611492895956481</v>
      </c>
      <c r="L32" s="21">
        <v>-80.599999999999994</v>
      </c>
      <c r="M32" s="22">
        <v>1150</v>
      </c>
      <c r="N32" s="21">
        <f>[1]!Req()/SQRT(1-[1]!e_WGS84()^2*SIN(RADIANS(K32))^2)</f>
        <v>6383038.2420361452</v>
      </c>
      <c r="O32" s="20">
        <f t="shared" si="0"/>
        <v>915375.94717383292</v>
      </c>
      <c r="P32" s="21">
        <f t="shared" si="1"/>
        <v>-5529337.8620987628</v>
      </c>
      <c r="Q32" s="22">
        <f>(N32*(1-[1]!e_WGS84()^2)+M32)*SIN(RADIANS(K32))</f>
        <v>3036720.9522465183</v>
      </c>
      <c r="R32" s="22">
        <f t="shared" si="3"/>
        <v>-30.16727093514055</v>
      </c>
      <c r="S32" s="20">
        <v>72.06</v>
      </c>
      <c r="T32" s="21">
        <v>0</v>
      </c>
      <c r="U32" s="20">
        <f t="shared" si="4"/>
        <v>0</v>
      </c>
      <c r="V32" s="21">
        <f t="shared" si="5"/>
        <v>0</v>
      </c>
      <c r="W32" s="22">
        <f t="shared" si="6"/>
        <v>1</v>
      </c>
      <c r="X32" s="21">
        <f t="array" ref="X32:Z32">[1]!env_to_ecef(K32:M32,U32:W32)</f>
        <v>0.14338172880721434</v>
      </c>
      <c r="Y32" s="21">
        <v>-0.86609881357997998</v>
      </c>
      <c r="Z32" s="21">
        <v>0.47886796192646408</v>
      </c>
      <c r="AA32" s="27">
        <f t="shared" si="7"/>
        <v>0.28999999999807363</v>
      </c>
      <c r="AB32" s="20">
        <v>198.97</v>
      </c>
      <c r="AC32" s="21">
        <v>89.71</v>
      </c>
      <c r="AD32" s="22">
        <v>85</v>
      </c>
      <c r="AE32" s="20">
        <f t="shared" si="8"/>
        <v>-0.1398535150164954</v>
      </c>
      <c r="AF32" s="21">
        <f t="shared" si="9"/>
        <v>-0.40685600881829903</v>
      </c>
      <c r="AG32" s="21">
        <f t="shared" si="10"/>
        <v>84.998911223511712</v>
      </c>
      <c r="AH32" s="21">
        <f t="shared" si="11"/>
        <v>85</v>
      </c>
      <c r="AI32" s="20">
        <f t="array" ref="AI32:AK32">[1]!env_to_ecef(K32:M32,AE32:AG32)</f>
        <v>12.293445575090676</v>
      </c>
      <c r="AJ32" s="21">
        <v>-73.402400298506649</v>
      </c>
      <c r="AK32" s="21">
        <v>41.060428959158159</v>
      </c>
      <c r="AL32" s="21">
        <f t="shared" si="12"/>
        <v>85</v>
      </c>
      <c r="AM32" s="20">
        <f t="shared" si="13"/>
        <v>12.259137813060079</v>
      </c>
      <c r="AN32" s="21">
        <f t="shared" si="14"/>
        <v>-74.051448561251163</v>
      </c>
      <c r="AO32" s="21">
        <f>(Q33-Q31)/($B33-$B31)</f>
        <v>40.943210744764656</v>
      </c>
      <c r="AP32" s="28">
        <f t="shared" si="15"/>
        <v>0.66043983805704964</v>
      </c>
      <c r="AQ32" s="12">
        <v>90.06</v>
      </c>
      <c r="AR32" s="12">
        <v>11.81</v>
      </c>
      <c r="AS32" s="12">
        <v>417</v>
      </c>
      <c r="AT32" s="27">
        <v>6</v>
      </c>
      <c r="AU32" s="20">
        <v>293.7</v>
      </c>
      <c r="AV32" s="21">
        <v>88754</v>
      </c>
      <c r="AW32" s="21">
        <v>0.25</v>
      </c>
      <c r="AX32" s="21">
        <v>3840</v>
      </c>
      <c r="AY32" s="21">
        <v>117180</v>
      </c>
      <c r="AZ32" s="22">
        <f>AX32*AD32</f>
        <v>326400</v>
      </c>
      <c r="BA32">
        <f>AX32*AA32</f>
        <v>1113.5999999926028</v>
      </c>
    </row>
    <row r="33" spans="1:53" x14ac:dyDescent="0.25">
      <c r="A33" s="27"/>
      <c r="B33" s="27">
        <v>29.7</v>
      </c>
      <c r="C33" s="20">
        <v>242186</v>
      </c>
      <c r="D33" s="21">
        <v>2263951</v>
      </c>
      <c r="E33" s="22">
        <v>2506137</v>
      </c>
      <c r="F33" s="20">
        <v>13225.7</v>
      </c>
      <c r="G33" s="21">
        <v>34998077</v>
      </c>
      <c r="H33" s="22">
        <v>1.4239999999999999</v>
      </c>
      <c r="I33" s="12">
        <v>6374533</v>
      </c>
      <c r="J33" s="20">
        <v>28.45</v>
      </c>
      <c r="K33" s="29">
        <f>DEGREES(ATAN([1]!Req()^2/[1]!Rpo()^2*TAN(RADIANS(J33))))</f>
        <v>28.611492895956481</v>
      </c>
      <c r="L33" s="21">
        <v>-80.599999999999994</v>
      </c>
      <c r="M33" s="22">
        <v>1237</v>
      </c>
      <c r="N33" s="21">
        <f>[1]!Req()/SQRT(1-[1]!e_WGS84()^2*SIN(RADIANS(K33))^2)</f>
        <v>6383038.2420361452</v>
      </c>
      <c r="O33" s="20">
        <f t="shared" si="0"/>
        <v>915388.42138423922</v>
      </c>
      <c r="P33" s="21">
        <f t="shared" si="1"/>
        <v>-5529413.2126955455</v>
      </c>
      <c r="Q33" s="22">
        <f>(N33*(1-[1]!e_WGS84()^2)+M33)*SIN(RADIANS(K33))</f>
        <v>3036762.6137592057</v>
      </c>
      <c r="R33" s="22">
        <f t="shared" si="3"/>
        <v>-31.167616386897862</v>
      </c>
      <c r="S33" s="20">
        <v>72.06</v>
      </c>
      <c r="T33" s="21">
        <v>0</v>
      </c>
      <c r="U33" s="20">
        <f t="shared" si="4"/>
        <v>0</v>
      </c>
      <c r="V33" s="21">
        <f t="shared" si="5"/>
        <v>0</v>
      </c>
      <c r="W33" s="22">
        <f t="shared" si="6"/>
        <v>1</v>
      </c>
      <c r="X33" s="21">
        <f t="array" ref="X33:Z33">[1]!env_to_ecef(K33:M33,U33:W33)</f>
        <v>0.14338172880721434</v>
      </c>
      <c r="Y33" s="21">
        <v>-0.86609881357997998</v>
      </c>
      <c r="Z33" s="21">
        <v>0.47886796192646408</v>
      </c>
      <c r="AA33" s="27">
        <f t="shared" si="7"/>
        <v>0.29000000000059262</v>
      </c>
      <c r="AB33" s="20">
        <v>199.74</v>
      </c>
      <c r="AC33" s="21">
        <v>89.71</v>
      </c>
      <c r="AD33" s="22">
        <v>89</v>
      </c>
      <c r="AE33" s="20">
        <f t="shared" si="8"/>
        <v>-0.15214651936764789</v>
      </c>
      <c r="AF33" s="21">
        <f t="shared" si="9"/>
        <v>-0.42399582092328925</v>
      </c>
      <c r="AG33" s="21">
        <f t="shared" si="10"/>
        <v>88.998859986971084</v>
      </c>
      <c r="AH33" s="21">
        <f t="shared" si="11"/>
        <v>89</v>
      </c>
      <c r="AI33" s="20">
        <f t="array" ref="AI33:AK33">[1]!env_to_ecef(K33:M33,AE33:AG33)</f>
        <v>12.877752548185429</v>
      </c>
      <c r="AJ33" s="21">
        <v>-76.856645915026206</v>
      </c>
      <c r="AK33" s="21">
        <v>42.990923088484479</v>
      </c>
      <c r="AL33" s="21">
        <f t="shared" si="12"/>
        <v>88.999999999999986</v>
      </c>
      <c r="AM33" s="20">
        <f t="shared" si="13"/>
        <v>12.832664728222881</v>
      </c>
      <c r="AN33" s="21">
        <f t="shared" si="14"/>
        <v>-77.51584381563589</v>
      </c>
      <c r="AO33" s="21">
        <f>(Q34-Q32)/($B34-$B32)</f>
        <v>42.858682592399418</v>
      </c>
      <c r="AP33" s="28">
        <f t="shared" si="15"/>
        <v>0.67384147429644925</v>
      </c>
      <c r="AQ33" s="12">
        <v>90.06</v>
      </c>
      <c r="AR33" s="12">
        <v>12.36</v>
      </c>
      <c r="AS33" s="12">
        <v>418</v>
      </c>
      <c r="AT33" s="27">
        <v>6</v>
      </c>
      <c r="AU33" s="20">
        <v>293.10000000000002</v>
      </c>
      <c r="AV33" s="21">
        <v>87854</v>
      </c>
      <c r="AW33" s="21">
        <v>0.26</v>
      </c>
      <c r="AX33" s="21">
        <v>4182</v>
      </c>
      <c r="AY33" s="21">
        <v>127155</v>
      </c>
      <c r="AZ33" s="22">
        <f>AX33*AD33</f>
        <v>372198</v>
      </c>
      <c r="BA33">
        <f>AX33*AA33</f>
        <v>1212.7800000024783</v>
      </c>
    </row>
    <row r="34" spans="1:53" x14ac:dyDescent="0.25">
      <c r="A34" s="27"/>
      <c r="B34" s="27">
        <v>30.7</v>
      </c>
      <c r="C34" s="20">
        <v>242186</v>
      </c>
      <c r="D34" s="21">
        <v>2250725</v>
      </c>
      <c r="E34" s="22">
        <v>2492911</v>
      </c>
      <c r="F34" s="20">
        <v>13225.7</v>
      </c>
      <c r="G34" s="21">
        <v>35045180</v>
      </c>
      <c r="H34" s="22">
        <v>1.4339999999999999</v>
      </c>
      <c r="I34" s="12">
        <v>6374624</v>
      </c>
      <c r="J34" s="20">
        <v>28.45</v>
      </c>
      <c r="K34" s="29">
        <f>DEGREES(ATAN([1]!Req()^2/[1]!Rpo()^2*TAN(RADIANS(J34))))</f>
        <v>28.611492895956481</v>
      </c>
      <c r="L34" s="21">
        <v>-80.599999999999994</v>
      </c>
      <c r="M34" s="22">
        <v>1329</v>
      </c>
      <c r="N34" s="21">
        <f>[1]!Req()/SQRT(1-[1]!e_WGS84()^2*SIN(RADIANS(K34))^2)</f>
        <v>6383038.2420361452</v>
      </c>
      <c r="O34" s="20">
        <f t="shared" si="0"/>
        <v>915401.61250328936</v>
      </c>
      <c r="P34" s="21">
        <f t="shared" si="1"/>
        <v>-5529492.893786394</v>
      </c>
      <c r="Q34" s="22">
        <f>(N34*(1-[1]!e_WGS84()^2)+M34)*SIN(RADIANS(K34))</f>
        <v>3036806.6696117031</v>
      </c>
      <c r="R34" s="22">
        <f t="shared" si="3"/>
        <v>-30.167981682345271</v>
      </c>
      <c r="S34" s="20">
        <v>72.06</v>
      </c>
      <c r="T34" s="21">
        <v>0.73</v>
      </c>
      <c r="U34" s="20">
        <f t="shared" si="4"/>
        <v>1.2121107725755529E-2</v>
      </c>
      <c r="V34" s="21">
        <f t="shared" si="5"/>
        <v>3.9243581578850377E-3</v>
      </c>
      <c r="W34" s="22">
        <f t="shared" si="6"/>
        <v>0.9999188357864599</v>
      </c>
      <c r="X34" s="21">
        <f t="array" ref="X34:Z34">[1]!env_to_ecef(K34:M34,U34:W34)</f>
        <v>0.13171867410728336</v>
      </c>
      <c r="Y34" s="21">
        <v>-0.86986222406945857</v>
      </c>
      <c r="Z34" s="21">
        <v>0.47538395222004964</v>
      </c>
      <c r="AA34" s="27">
        <f t="shared" si="7"/>
        <v>0.8782012833059436</v>
      </c>
      <c r="AB34" s="20">
        <v>190.86</v>
      </c>
      <c r="AC34" s="21">
        <v>89.75</v>
      </c>
      <c r="AD34" s="22">
        <v>94</v>
      </c>
      <c r="AE34" s="20">
        <f t="shared" si="8"/>
        <v>-7.7276506386558169E-2</v>
      </c>
      <c r="AF34" s="21">
        <f t="shared" si="9"/>
        <v>-0.40280546676024082</v>
      </c>
      <c r="AG34" s="21">
        <f t="shared" si="10"/>
        <v>93.999105187749038</v>
      </c>
      <c r="AH34" s="21">
        <f t="shared" si="11"/>
        <v>93.999999999999986</v>
      </c>
      <c r="AI34" s="20">
        <f t="array" ref="AI34:AK34">[1]!env_to_ecef(K34:M34,AE34:AG34)</f>
        <v>13.522489009868762</v>
      </c>
      <c r="AJ34" s="21">
        <v>-81.209591692250996</v>
      </c>
      <c r="AK34" s="21">
        <v>45.366777581792768</v>
      </c>
      <c r="AL34" s="21">
        <f t="shared" si="12"/>
        <v>93.999999999999986</v>
      </c>
      <c r="AM34" s="20">
        <f t="shared" si="13"/>
        <v>13.47788250783924</v>
      </c>
      <c r="AN34" s="21">
        <f t="shared" si="14"/>
        <v>-81.413288475945592</v>
      </c>
      <c r="AO34" s="21">
        <f>(Q35-Q33)/($B35-$B33)</f>
        <v>45.013588421046734</v>
      </c>
      <c r="AP34" s="28">
        <f t="shared" si="15"/>
        <v>0.41015204861041538</v>
      </c>
      <c r="AQ34" s="12">
        <v>90.06</v>
      </c>
      <c r="AR34" s="12">
        <v>12.91</v>
      </c>
      <c r="AS34" s="12">
        <v>419</v>
      </c>
      <c r="AT34" s="27">
        <v>7</v>
      </c>
      <c r="AU34" s="20">
        <v>292.5</v>
      </c>
      <c r="AV34" s="21">
        <v>86920</v>
      </c>
      <c r="AW34" s="21">
        <v>0.27</v>
      </c>
      <c r="AX34" s="21">
        <v>4541</v>
      </c>
      <c r="AY34" s="21">
        <v>137618</v>
      </c>
      <c r="AZ34" s="22">
        <f>AX34*AD34</f>
        <v>426854</v>
      </c>
      <c r="BA34">
        <f>AX34*AA34</f>
        <v>3987.9120274922898</v>
      </c>
    </row>
    <row r="35" spans="1:53" x14ac:dyDescent="0.25">
      <c r="A35" s="27"/>
      <c r="B35" s="27">
        <v>31.7</v>
      </c>
      <c r="C35" s="20">
        <v>242186</v>
      </c>
      <c r="D35" s="21">
        <v>2237499</v>
      </c>
      <c r="E35" s="22">
        <v>2479685</v>
      </c>
      <c r="F35" s="20">
        <v>13225.7</v>
      </c>
      <c r="G35" s="21">
        <v>35094009</v>
      </c>
      <c r="H35" s="22">
        <v>1.4430000000000001</v>
      </c>
      <c r="I35" s="12">
        <v>6374720</v>
      </c>
      <c r="J35" s="20">
        <v>28.45</v>
      </c>
      <c r="K35" s="29">
        <f>DEGREES(ATAN([1]!Req()^2/[1]!Rpo()^2*TAN(RADIANS(J35))))</f>
        <v>28.611492895956481</v>
      </c>
      <c r="L35" s="21">
        <v>-80.599999999999994</v>
      </c>
      <c r="M35" s="22">
        <v>1425</v>
      </c>
      <c r="N35" s="21">
        <f>[1]!Req()/SQRT(1-[1]!e_WGS84()^2*SIN(RADIANS(K35))^2)</f>
        <v>6383038.2420361452</v>
      </c>
      <c r="O35" s="20">
        <f t="shared" si="0"/>
        <v>915415.3771492549</v>
      </c>
      <c r="P35" s="21">
        <f t="shared" si="1"/>
        <v>-5529576.0392724974</v>
      </c>
      <c r="Q35" s="22">
        <f>(N35*(1-[1]!e_WGS84()^2)+M35)*SIN(RADIANS(K35))</f>
        <v>3036852.6409360478</v>
      </c>
      <c r="R35" s="22">
        <f t="shared" si="3"/>
        <v>-30.168362849391997</v>
      </c>
      <c r="S35" s="20">
        <v>72.06</v>
      </c>
      <c r="T35" s="21">
        <v>1.46</v>
      </c>
      <c r="U35" s="20">
        <f t="shared" si="4"/>
        <v>2.4240247851159465E-2</v>
      </c>
      <c r="V35" s="21">
        <f t="shared" si="5"/>
        <v>7.848079280883007E-3</v>
      </c>
      <c r="W35" s="22">
        <f t="shared" si="6"/>
        <v>0.9996753563210985</v>
      </c>
      <c r="X35" s="21">
        <f t="array" ref="X35:Z35">[1]!env_to_ecef(K35:M35,U35:W35)</f>
        <v>0.1200342377221674</v>
      </c>
      <c r="Y35" s="21">
        <v>-0.87348443119232722</v>
      </c>
      <c r="Z35" s="21">
        <v>0.4718227741844121</v>
      </c>
      <c r="AA35" s="27">
        <f t="shared" si="7"/>
        <v>1.4460006998097079</v>
      </c>
      <c r="AB35" s="20">
        <v>154.09</v>
      </c>
      <c r="AC35" s="21">
        <v>89.78</v>
      </c>
      <c r="AD35" s="22">
        <v>98</v>
      </c>
      <c r="AE35" s="20">
        <f t="shared" si="8"/>
        <v>0.16442412193978548</v>
      </c>
      <c r="AF35" s="21">
        <f t="shared" si="9"/>
        <v>-0.33846775934067858</v>
      </c>
      <c r="AG35" s="21">
        <f t="shared" si="10"/>
        <v>97.999277570214829</v>
      </c>
      <c r="AH35" s="21">
        <f t="shared" si="11"/>
        <v>98</v>
      </c>
      <c r="AI35" s="20">
        <f t="array" ref="AI35:AK35">[1]!env_to_ecef(K35:M35,AE35:AG35)</f>
        <v>13.862617483394381</v>
      </c>
      <c r="AJ35" s="21">
        <v>-84.74400779948688</v>
      </c>
      <c r="AK35" s="21">
        <v>47.225850745006092</v>
      </c>
      <c r="AL35" s="21">
        <f t="shared" si="12"/>
        <v>97.999999999999986</v>
      </c>
      <c r="AM35" s="20">
        <f t="shared" si="13"/>
        <v>14.051409423118432</v>
      </c>
      <c r="AN35" s="21">
        <f t="shared" si="14"/>
        <v>-84.877683730795823</v>
      </c>
      <c r="AO35" s="21">
        <f>(Q36-Q34)/($B36-$B34)</f>
        <v>46.929060268681411</v>
      </c>
      <c r="AP35" s="28">
        <f t="shared" si="15"/>
        <v>0.37629275564793174</v>
      </c>
      <c r="AQ35" s="12">
        <v>90.05</v>
      </c>
      <c r="AR35" s="12">
        <v>13.47</v>
      </c>
      <c r="AS35" s="12">
        <v>420</v>
      </c>
      <c r="AT35" s="27">
        <v>7</v>
      </c>
      <c r="AU35" s="20">
        <v>291.89999999999998</v>
      </c>
      <c r="AV35" s="21">
        <v>85952</v>
      </c>
      <c r="AW35" s="21">
        <v>0.28999999999999998</v>
      </c>
      <c r="AX35" s="21">
        <v>4919</v>
      </c>
      <c r="AY35" s="21">
        <v>148568</v>
      </c>
      <c r="AZ35" s="22">
        <f>AX35*AD35</f>
        <v>482062</v>
      </c>
      <c r="BA35">
        <f>AX35*AA35</f>
        <v>7112.8774423639534</v>
      </c>
    </row>
    <row r="36" spans="1:53" x14ac:dyDescent="0.25">
      <c r="A36" s="27"/>
      <c r="B36" s="27">
        <v>32.700000000000003</v>
      </c>
      <c r="C36" s="20">
        <v>242186</v>
      </c>
      <c r="D36" s="21">
        <v>2224273</v>
      </c>
      <c r="E36" s="22">
        <v>2466460</v>
      </c>
      <c r="F36" s="20">
        <v>13225.7</v>
      </c>
      <c r="G36" s="21">
        <v>35144551</v>
      </c>
      <c r="H36" s="22">
        <v>1.4530000000000001</v>
      </c>
      <c r="I36" s="12">
        <v>6374820</v>
      </c>
      <c r="J36" s="20">
        <v>28.45</v>
      </c>
      <c r="K36" s="29">
        <f>DEGREES(ATAN([1]!Req()^2/[1]!Rpo()^2*TAN(RADIANS(J36))))</f>
        <v>28.611492895956481</v>
      </c>
      <c r="L36" s="21">
        <v>-80.599999999999994</v>
      </c>
      <c r="M36" s="22">
        <v>1525</v>
      </c>
      <c r="N36" s="21">
        <f>[1]!Req()/SQRT(1-[1]!e_WGS84()^2*SIN(RADIANS(K36))^2)</f>
        <v>6383038.2420361452</v>
      </c>
      <c r="O36" s="20">
        <f t="shared" si="0"/>
        <v>915429.7153221356</v>
      </c>
      <c r="P36" s="21">
        <f t="shared" si="1"/>
        <v>-5529662.6491538556</v>
      </c>
      <c r="Q36" s="22">
        <f>(N36*(1-[1]!e_WGS84()^2)+M36)*SIN(RADIANS(K36))</f>
        <v>3036900.5277322405</v>
      </c>
      <c r="R36" s="22">
        <f t="shared" si="3"/>
        <v>-30.168759885244071</v>
      </c>
      <c r="S36" s="20">
        <v>72.06</v>
      </c>
      <c r="T36" s="21">
        <v>2.1800000000000002</v>
      </c>
      <c r="U36" s="20">
        <f t="shared" si="4"/>
        <v>3.6189526758993382E-2</v>
      </c>
      <c r="V36" s="21">
        <f t="shared" si="5"/>
        <v>1.1716805739205008E-2</v>
      </c>
      <c r="W36" s="22">
        <f t="shared" si="6"/>
        <v>0.99927625540499554</v>
      </c>
      <c r="X36" s="21">
        <f t="array" ref="X36:Z36">[1]!env_to_ecef(K36:M36,U36:W36)</f>
        <v>0.10849076719389321</v>
      </c>
      <c r="Y36" s="21">
        <v>-0.87691813045612477</v>
      </c>
      <c r="Z36" s="21">
        <v>0.46823535311957737</v>
      </c>
      <c r="AA36" s="27">
        <f t="shared" si="7"/>
        <v>1.9173299202835798</v>
      </c>
      <c r="AB36" s="20">
        <v>110.29</v>
      </c>
      <c r="AC36" s="21">
        <v>89.65</v>
      </c>
      <c r="AD36" s="22">
        <v>102</v>
      </c>
      <c r="AE36" s="20">
        <f t="shared" si="8"/>
        <v>0.58441630753659557</v>
      </c>
      <c r="AF36" s="21">
        <f t="shared" si="9"/>
        <v>-0.21606620701535836</v>
      </c>
      <c r="AG36" s="21">
        <f t="shared" si="10"/>
        <v>101.99809690858783</v>
      </c>
      <c r="AH36" s="21">
        <f t="shared" si="11"/>
        <v>102.00000000000001</v>
      </c>
      <c r="AI36" s="20">
        <f t="array" ref="AI36:AK36">[1]!env_to_ecef(K36:M36,AE36:AG36)</f>
        <v>14.031195732575345</v>
      </c>
      <c r="AJ36" s="21">
        <v>-88.333803232155574</v>
      </c>
      <c r="AK36" s="21">
        <v>49.033302487768275</v>
      </c>
      <c r="AL36" s="21">
        <f t="shared" si="12"/>
        <v>102</v>
      </c>
      <c r="AM36" s="20">
        <f t="shared" si="13"/>
        <v>14.62493633833944</v>
      </c>
      <c r="AN36" s="21">
        <f t="shared" si="14"/>
        <v>-88.342078985646211</v>
      </c>
      <c r="AO36" s="21">
        <f>(Q37-Q35)/($B37-$B35)</f>
        <v>48.844532116549004</v>
      </c>
      <c r="AP36" s="28">
        <f t="shared" si="15"/>
        <v>0.62308157417726107</v>
      </c>
      <c r="AQ36" s="12">
        <v>90.03</v>
      </c>
      <c r="AR36" s="12">
        <v>14.03</v>
      </c>
      <c r="AS36" s="12">
        <v>422</v>
      </c>
      <c r="AT36" s="27">
        <v>8</v>
      </c>
      <c r="AU36" s="20">
        <v>291.2</v>
      </c>
      <c r="AV36" s="21">
        <v>84950</v>
      </c>
      <c r="AW36" s="21">
        <v>0.3</v>
      </c>
      <c r="AX36" s="21">
        <v>5315</v>
      </c>
      <c r="AY36" s="21">
        <v>160007</v>
      </c>
      <c r="AZ36" s="22">
        <f>AX36*AD36</f>
        <v>542130</v>
      </c>
      <c r="BA36">
        <f>AX36*AA36</f>
        <v>10190.608526307227</v>
      </c>
    </row>
    <row r="37" spans="1:53" x14ac:dyDescent="0.25">
      <c r="A37" s="27"/>
      <c r="B37" s="27">
        <v>33.700000000000003</v>
      </c>
      <c r="C37" s="20">
        <v>242186</v>
      </c>
      <c r="D37" s="21">
        <v>2211048</v>
      </c>
      <c r="E37" s="22">
        <v>2453234</v>
      </c>
      <c r="F37" s="20">
        <v>13225.7</v>
      </c>
      <c r="G37" s="21">
        <v>35196786</v>
      </c>
      <c r="H37" s="22">
        <v>1.4630000000000001</v>
      </c>
      <c r="I37" s="12">
        <v>6374925</v>
      </c>
      <c r="J37" s="20">
        <v>28.45</v>
      </c>
      <c r="K37" s="29">
        <f>DEGREES(ATAN([1]!Req()^2/[1]!Rpo()^2*TAN(RADIANS(J37))))</f>
        <v>28.611492895956481</v>
      </c>
      <c r="L37" s="21">
        <v>-80.599999999999994</v>
      </c>
      <c r="M37" s="22">
        <v>1629</v>
      </c>
      <c r="N37" s="21">
        <f>[1]!Req()/SQRT(1-[1]!e_WGS84()^2*SIN(RADIANS(K37))^2)</f>
        <v>6383038.2420361452</v>
      </c>
      <c r="O37" s="20">
        <f t="shared" si="0"/>
        <v>915444.62702193158</v>
      </c>
      <c r="P37" s="21">
        <f t="shared" si="1"/>
        <v>-5529752.7234304687</v>
      </c>
      <c r="Q37" s="22">
        <f>(N37*(1-[1]!e_WGS84()^2)+M37)*SIN(RADIANS(K37))</f>
        <v>3036950.3300002809</v>
      </c>
      <c r="R37" s="22">
        <f t="shared" si="3"/>
        <v>-31.169172788970172</v>
      </c>
      <c r="S37" s="20">
        <v>72.06</v>
      </c>
      <c r="T37" s="21">
        <v>2.91</v>
      </c>
      <c r="U37" s="20">
        <f t="shared" si="4"/>
        <v>4.8298924604069142E-2</v>
      </c>
      <c r="V37" s="21">
        <f t="shared" si="5"/>
        <v>1.5637372678761391E-2</v>
      </c>
      <c r="W37" s="22">
        <f t="shared" si="6"/>
        <v>0.99871051183903936</v>
      </c>
      <c r="X37" s="21">
        <f t="array" ref="X37:Z37">[1]!env_to_ecef(K37:M37,U37:W37)</f>
        <v>9.6769488793822689E-2</v>
      </c>
      <c r="Y37" s="21">
        <v>-0.88025814370101296</v>
      </c>
      <c r="Z37" s="21">
        <v>0.46452262214732781</v>
      </c>
      <c r="AA37" s="27">
        <f t="shared" si="7"/>
        <v>2.3259312227675637</v>
      </c>
      <c r="AB37" s="20">
        <v>91.62</v>
      </c>
      <c r="AC37" s="21">
        <v>89.37</v>
      </c>
      <c r="AD37" s="22">
        <v>107</v>
      </c>
      <c r="AE37" s="20">
        <f t="shared" si="8"/>
        <v>1.1760325022391709</v>
      </c>
      <c r="AF37" s="21">
        <f t="shared" si="9"/>
        <v>-3.3260399305715858E-2</v>
      </c>
      <c r="AG37" s="21">
        <f t="shared" si="10"/>
        <v>106.99353177318484</v>
      </c>
      <c r="AH37" s="21">
        <f t="shared" si="11"/>
        <v>106.99999999999999</v>
      </c>
      <c r="AI37" s="20">
        <f t="array" ref="AI37:AK37">[1]!env_to_ecef(K37:M37,AE37:AG37)</f>
        <v>14.178075280903952</v>
      </c>
      <c r="AJ37" s="21">
        <v>-92.843334099657085</v>
      </c>
      <c r="AK37" s="21">
        <v>51.264973369626063</v>
      </c>
      <c r="AL37" s="21">
        <f t="shared" si="12"/>
        <v>106.99999999999999</v>
      </c>
      <c r="AM37" s="20">
        <f t="shared" si="13"/>
        <v>15.270154118014034</v>
      </c>
      <c r="AN37" s="21">
        <f t="shared" si="14"/>
        <v>-92.239523646421731</v>
      </c>
      <c r="AO37" s="21">
        <f>(Q38-Q36)/($B38-$B36)</f>
        <v>50.999437945196405</v>
      </c>
      <c r="AP37" s="28">
        <f t="shared" si="15"/>
        <v>1.2758261290344506</v>
      </c>
      <c r="AQ37" s="12">
        <v>90</v>
      </c>
      <c r="AR37" s="12">
        <v>14.59</v>
      </c>
      <c r="AS37" s="12">
        <v>424</v>
      </c>
      <c r="AT37" s="27">
        <v>9</v>
      </c>
      <c r="AU37" s="20">
        <v>290.60000000000002</v>
      </c>
      <c r="AV37" s="21">
        <v>83914</v>
      </c>
      <c r="AW37" s="21">
        <v>0.31</v>
      </c>
      <c r="AX37" s="21">
        <v>5729</v>
      </c>
      <c r="AY37" s="21">
        <v>171936</v>
      </c>
      <c r="AZ37" s="22">
        <f>AX37*AD37</f>
        <v>613003</v>
      </c>
      <c r="BA37">
        <f>AX37*AA37</f>
        <v>13325.259975235373</v>
      </c>
    </row>
    <row r="38" spans="1:53" x14ac:dyDescent="0.25">
      <c r="A38" s="27"/>
      <c r="B38" s="27">
        <v>34.700000000000003</v>
      </c>
      <c r="C38" s="20">
        <v>242186</v>
      </c>
      <c r="D38" s="21">
        <v>2197822</v>
      </c>
      <c r="E38" s="22">
        <v>2440008</v>
      </c>
      <c r="F38" s="20">
        <v>13225.7</v>
      </c>
      <c r="G38" s="21">
        <v>35250694</v>
      </c>
      <c r="H38" s="22">
        <v>1.4730000000000001</v>
      </c>
      <c r="I38" s="12">
        <v>6375034</v>
      </c>
      <c r="J38" s="20">
        <v>28.45</v>
      </c>
      <c r="K38" s="29">
        <f>DEGREES(ATAN([1]!Req()^2/[1]!Rpo()^2*TAN(RADIANS(J38))))</f>
        <v>28.611492895956481</v>
      </c>
      <c r="L38" s="21">
        <v>-80.599999999999994</v>
      </c>
      <c r="M38" s="22">
        <v>1738</v>
      </c>
      <c r="N38" s="21">
        <f>[1]!Req()/SQRT(1-[1]!e_WGS84()^2*SIN(RADIANS(K38))^2)</f>
        <v>6383038.2420361452</v>
      </c>
      <c r="O38" s="20">
        <f t="shared" si="0"/>
        <v>915460.25563037163</v>
      </c>
      <c r="P38" s="21">
        <f t="shared" si="1"/>
        <v>-5529847.1282011485</v>
      </c>
      <c r="Q38" s="22">
        <f>(N38*(1-[1]!e_WGS84()^2)+M38)*SIN(RADIANS(K38))</f>
        <v>3037002.5266081309</v>
      </c>
      <c r="R38" s="22">
        <f t="shared" si="3"/>
        <v>-31.169605531729758</v>
      </c>
      <c r="S38" s="20">
        <v>72.06</v>
      </c>
      <c r="T38" s="21">
        <v>3.64</v>
      </c>
      <c r="U38" s="20">
        <f t="shared" si="4"/>
        <v>6.0400482160684256E-2</v>
      </c>
      <c r="V38" s="21">
        <f t="shared" si="5"/>
        <v>1.9555401228207158E-2</v>
      </c>
      <c r="W38" s="22">
        <f t="shared" si="6"/>
        <v>0.99798264916658785</v>
      </c>
      <c r="X38" s="21">
        <f t="array" ref="X38:Z38">[1]!env_to_ecef(K38:M38,U38:W38)</f>
        <v>8.503250195484692E-2</v>
      </c>
      <c r="Y38" s="21">
        <v>-0.88345526602600943</v>
      </c>
      <c r="Z38" s="21">
        <v>0.46073448594848193</v>
      </c>
      <c r="AA38" s="27">
        <f t="shared" si="7"/>
        <v>2.6693583500977551</v>
      </c>
      <c r="AB38" s="20">
        <v>83.94</v>
      </c>
      <c r="AC38" s="21">
        <v>89</v>
      </c>
      <c r="AD38" s="22">
        <v>111</v>
      </c>
      <c r="AE38" s="20">
        <f t="shared" si="8"/>
        <v>1.9263917285857983</v>
      </c>
      <c r="AF38" s="21">
        <f t="shared" si="9"/>
        <v>0.20451175246672665</v>
      </c>
      <c r="AG38" s="21">
        <f t="shared" si="10"/>
        <v>110.98309416235944</v>
      </c>
      <c r="AH38" s="21">
        <f t="shared" si="11"/>
        <v>111.00000000000001</v>
      </c>
      <c r="AI38" s="20">
        <f t="array" ref="AI38:AK38">[1]!env_to_ecef(K38:M38,AE38:AG38)</f>
        <v>14.02841864298083</v>
      </c>
      <c r="AJ38" s="21">
        <v>-96.533575046655685</v>
      </c>
      <c r="AK38" s="21">
        <v>52.9667099137653</v>
      </c>
      <c r="AL38" s="21">
        <f t="shared" si="12"/>
        <v>111</v>
      </c>
      <c r="AM38" s="20">
        <f t="shared" si="13"/>
        <v>15.987062762025744</v>
      </c>
      <c r="AN38" s="21">
        <f t="shared" si="14"/>
        <v>-96.570017714053392</v>
      </c>
      <c r="AO38" s="21">
        <f>(Q39-Q37)/($B39-$B37)</f>
        <v>53.393777754856274</v>
      </c>
      <c r="AP38" s="28">
        <f t="shared" si="15"/>
        <v>2.0049942129518459</v>
      </c>
      <c r="AQ38" s="12">
        <v>89.97</v>
      </c>
      <c r="AR38" s="12">
        <v>15.16</v>
      </c>
      <c r="AS38" s="12">
        <v>425</v>
      </c>
      <c r="AT38" s="27">
        <v>10</v>
      </c>
      <c r="AU38" s="20">
        <v>289.89999999999998</v>
      </c>
      <c r="AV38" s="21">
        <v>82845</v>
      </c>
      <c r="AW38" s="21">
        <v>0.33</v>
      </c>
      <c r="AX38" s="21">
        <v>6162</v>
      </c>
      <c r="AY38" s="21">
        <v>184361</v>
      </c>
      <c r="AZ38" s="22">
        <f>AX38*AD38</f>
        <v>683982</v>
      </c>
      <c r="BA38">
        <f>AX38*AA38</f>
        <v>16448.586153302367</v>
      </c>
    </row>
    <row r="39" spans="1:53" x14ac:dyDescent="0.25">
      <c r="A39" s="27"/>
      <c r="B39" s="27">
        <v>35.700000000000003</v>
      </c>
      <c r="C39" s="20">
        <v>242186</v>
      </c>
      <c r="D39" s="21">
        <v>2184596</v>
      </c>
      <c r="E39" s="22">
        <v>2426782</v>
      </c>
      <c r="F39" s="20">
        <v>13225.7</v>
      </c>
      <c r="G39" s="21">
        <v>35306246</v>
      </c>
      <c r="H39" s="22">
        <v>1.484</v>
      </c>
      <c r="I39" s="12">
        <v>6375147</v>
      </c>
      <c r="J39" s="20">
        <v>28.45</v>
      </c>
      <c r="K39" s="29">
        <f>DEGREES(ATAN([1]!Req()^2/[1]!Rpo()^2*TAN(RADIANS(J39))))</f>
        <v>28.611492895956481</v>
      </c>
      <c r="L39" s="21">
        <v>-80.599999999999994</v>
      </c>
      <c r="M39" s="22">
        <v>1852</v>
      </c>
      <c r="N39" s="21">
        <f>[1]!Req()/SQRT(1-[1]!e_WGS84()^2*SIN(RADIANS(K39))^2)</f>
        <v>6383038.2420361452</v>
      </c>
      <c r="O39" s="20">
        <f t="shared" si="0"/>
        <v>915476.60114745563</v>
      </c>
      <c r="P39" s="21">
        <f t="shared" si="1"/>
        <v>-5529945.8634658968</v>
      </c>
      <c r="Q39" s="22">
        <f>(N39*(1-[1]!e_WGS84()^2)+M39)*SIN(RADIANS(K39))</f>
        <v>3037057.1175557906</v>
      </c>
      <c r="R39" s="22">
        <f t="shared" si="3"/>
        <v>-30.17005810700357</v>
      </c>
      <c r="S39" s="20">
        <v>72.06</v>
      </c>
      <c r="T39" s="21">
        <v>4.37</v>
      </c>
      <c r="U39" s="20">
        <f t="shared" si="4"/>
        <v>7.2492235002035332E-2</v>
      </c>
      <c r="V39" s="21">
        <f t="shared" si="5"/>
        <v>2.3470255380130627E-2</v>
      </c>
      <c r="W39" s="22">
        <f t="shared" si="6"/>
        <v>0.99709278554044367</v>
      </c>
      <c r="X39" s="21">
        <f t="array" ref="X39:Z39">[1]!env_to_ecef(K39:M39,U39:W39)</f>
        <v>7.3281711923578102E-2</v>
      </c>
      <c r="Y39" s="21">
        <v>-0.88650897844727605</v>
      </c>
      <c r="Z39" s="21">
        <v>0.45687155944523028</v>
      </c>
      <c r="AA39" s="27">
        <f t="shared" si="7"/>
        <v>2.9412916811321188</v>
      </c>
      <c r="AB39" s="20">
        <v>80.11</v>
      </c>
      <c r="AC39" s="21">
        <v>88.55</v>
      </c>
      <c r="AD39" s="22">
        <v>116</v>
      </c>
      <c r="AE39" s="20">
        <f t="shared" si="8"/>
        <v>2.8917094412730204</v>
      </c>
      <c r="AF39" s="21">
        <f t="shared" si="9"/>
        <v>0.50416403287794009</v>
      </c>
      <c r="AG39" s="21">
        <f t="shared" si="10"/>
        <v>115.9628554112704</v>
      </c>
      <c r="AH39" s="21">
        <f t="shared" si="11"/>
        <v>116</v>
      </c>
      <c r="AI39" s="20">
        <f t="array" ref="AI39:AK39">[1]!env_to_ecef(K39:M39,AE39:AG39)</f>
        <v>13.813506112958834</v>
      </c>
      <c r="AJ39" s="21">
        <v>-101.14576886476154</v>
      </c>
      <c r="AK39" s="21">
        <v>55.088297211145338</v>
      </c>
      <c r="AL39" s="21">
        <f t="shared" si="12"/>
        <v>115.99999999999999</v>
      </c>
      <c r="AM39" s="20">
        <f t="shared" si="13"/>
        <v>16.632280541583896</v>
      </c>
      <c r="AN39" s="21">
        <f t="shared" si="14"/>
        <v>-100.46746237529442</v>
      </c>
      <c r="AO39" s="21">
        <f>(Q40-Q38)/($B40-$B38)</f>
        <v>55.548683583503589</v>
      </c>
      <c r="AP39" s="28">
        <f t="shared" si="15"/>
        <v>2.9355654625603123</v>
      </c>
      <c r="AQ39" s="12">
        <v>89.93</v>
      </c>
      <c r="AR39" s="12">
        <v>15.72</v>
      </c>
      <c r="AS39" s="12">
        <v>428</v>
      </c>
      <c r="AT39" s="27">
        <v>13</v>
      </c>
      <c r="AU39" s="20">
        <v>289.10000000000002</v>
      </c>
      <c r="AV39" s="21">
        <v>81744</v>
      </c>
      <c r="AW39" s="21">
        <v>0.34</v>
      </c>
      <c r="AX39" s="21">
        <v>6612</v>
      </c>
      <c r="AY39" s="21">
        <v>197285</v>
      </c>
      <c r="AZ39" s="22">
        <f>AX39*AD39</f>
        <v>766992</v>
      </c>
      <c r="BA39">
        <f>AX39*AA39</f>
        <v>19447.820595645571</v>
      </c>
    </row>
    <row r="40" spans="1:53" x14ac:dyDescent="0.25">
      <c r="A40" s="27"/>
      <c r="B40" s="27">
        <v>36.700000000000003</v>
      </c>
      <c r="C40" s="20">
        <v>242186</v>
      </c>
      <c r="D40" s="21">
        <v>2171370</v>
      </c>
      <c r="E40" s="22">
        <v>2413557</v>
      </c>
      <c r="F40" s="20">
        <v>13225.7</v>
      </c>
      <c r="G40" s="21">
        <v>35363413</v>
      </c>
      <c r="H40" s="22">
        <v>1.494</v>
      </c>
      <c r="I40" s="12">
        <v>6375265</v>
      </c>
      <c r="J40" s="20">
        <v>28.45</v>
      </c>
      <c r="K40" s="29">
        <f>DEGREES(ATAN([1]!Req()^2/[1]!Rpo()^2*TAN(RADIANS(J40))))</f>
        <v>28.611492895956481</v>
      </c>
      <c r="L40" s="21">
        <v>-80.599999999999994</v>
      </c>
      <c r="M40" s="22">
        <v>1970</v>
      </c>
      <c r="N40" s="21">
        <f>[1]!Req()/SQRT(1-[1]!e_WGS84()^2*SIN(RADIANS(K40))^2)</f>
        <v>6383038.2420361452</v>
      </c>
      <c r="O40" s="20">
        <f t="shared" si="0"/>
        <v>915493.52019145479</v>
      </c>
      <c r="P40" s="21">
        <f t="shared" si="1"/>
        <v>-5530048.0631258991</v>
      </c>
      <c r="Q40" s="22">
        <f>(N40*(1-[1]!e_WGS84()^2)+M40)*SIN(RADIANS(K40))</f>
        <v>3037113.6239752979</v>
      </c>
      <c r="R40" s="22">
        <f t="shared" si="3"/>
        <v>-30.170526545494795</v>
      </c>
      <c r="S40" s="20">
        <v>72.06</v>
      </c>
      <c r="T40" s="21">
        <v>5.0999999999999996</v>
      </c>
      <c r="U40" s="20">
        <f t="shared" si="4"/>
        <v>8.4572220292902997E-2</v>
      </c>
      <c r="V40" s="21">
        <f t="shared" si="5"/>
        <v>2.738129964241507E-2</v>
      </c>
      <c r="W40" s="22">
        <f t="shared" si="6"/>
        <v>0.99604106541076953</v>
      </c>
      <c r="X40" s="21">
        <f t="array" ref="X40:Z40">[1]!env_to_ecef(K40:M40,U40:W40)</f>
        <v>6.1519026187278975E-2</v>
      </c>
      <c r="Y40" s="21">
        <v>-0.88941878526047891</v>
      </c>
      <c r="Z40" s="21">
        <v>0.45293446970035622</v>
      </c>
      <c r="AA40" s="27">
        <f t="shared" si="7"/>
        <v>3.1664386565409171</v>
      </c>
      <c r="AB40" s="20">
        <v>77.92</v>
      </c>
      <c r="AC40" s="21">
        <v>88.05</v>
      </c>
      <c r="AD40" s="22">
        <v>121</v>
      </c>
      <c r="AE40" s="20">
        <f t="shared" si="8"/>
        <v>4.0261371434549922</v>
      </c>
      <c r="AF40" s="21">
        <f t="shared" si="9"/>
        <v>0.86165914725238513</v>
      </c>
      <c r="AG40" s="21">
        <f t="shared" si="10"/>
        <v>120.92992914583242</v>
      </c>
      <c r="AH40" s="21">
        <f t="shared" si="11"/>
        <v>121</v>
      </c>
      <c r="AI40" s="20">
        <f t="array" ref="AI40:AK40">[1]!env_to_ecef(K40:M40,AE40:AG40)</f>
        <v>13.434459196206223</v>
      </c>
      <c r="AJ40" s="21">
        <v>-105.80192123474338</v>
      </c>
      <c r="AK40" s="21">
        <v>57.153029396022653</v>
      </c>
      <c r="AL40" s="21">
        <f t="shared" si="12"/>
        <v>121.00000000000001</v>
      </c>
      <c r="AM40" s="20">
        <f t="shared" si="13"/>
        <v>17.277498321258463</v>
      </c>
      <c r="AN40" s="21">
        <f t="shared" si="14"/>
        <v>-104.36490703653544</v>
      </c>
      <c r="AO40" s="21">
        <f>(Q41-Q39)/($B41-$B39)</f>
        <v>57.703589412150905</v>
      </c>
      <c r="AP40" s="28">
        <f t="shared" si="15"/>
        <v>4.1396951402117299</v>
      </c>
      <c r="AQ40" s="12">
        <v>89.88</v>
      </c>
      <c r="AR40" s="12">
        <v>16.28</v>
      </c>
      <c r="AS40" s="12">
        <v>430</v>
      </c>
      <c r="AT40" s="27">
        <v>16</v>
      </c>
      <c r="AU40" s="20">
        <v>288.39999999999998</v>
      </c>
      <c r="AV40" s="21">
        <v>80610</v>
      </c>
      <c r="AW40" s="21">
        <v>0.35</v>
      </c>
      <c r="AX40" s="21">
        <v>7081</v>
      </c>
      <c r="AY40" s="21">
        <v>210716</v>
      </c>
      <c r="AZ40" s="22">
        <f>AX40*AD40</f>
        <v>856801</v>
      </c>
      <c r="BA40">
        <f>AX40*AA40</f>
        <v>22421.552126966235</v>
      </c>
    </row>
    <row r="41" spans="1:53" x14ac:dyDescent="0.25">
      <c r="A41" s="27"/>
      <c r="B41" s="27">
        <v>37.700000000000003</v>
      </c>
      <c r="C41" s="20">
        <v>242186</v>
      </c>
      <c r="D41" s="21">
        <v>2158145</v>
      </c>
      <c r="E41" s="22">
        <v>2400331</v>
      </c>
      <c r="F41" s="20">
        <v>13225.7</v>
      </c>
      <c r="G41" s="21">
        <v>35422159</v>
      </c>
      <c r="H41" s="22">
        <v>1.5049999999999999</v>
      </c>
      <c r="I41" s="12">
        <v>6375388</v>
      </c>
      <c r="J41" s="20">
        <v>28.45</v>
      </c>
      <c r="K41" s="29">
        <f>DEGREES(ATAN([1]!Req()^2/[1]!Rpo()^2*TAN(RADIANS(J41))))</f>
        <v>28.611492895956481</v>
      </c>
      <c r="L41" s="21">
        <v>-80.599999999999994</v>
      </c>
      <c r="M41" s="22">
        <v>2093</v>
      </c>
      <c r="N41" s="21">
        <f>[1]!Req()/SQRT(1-[1]!e_WGS84()^2*SIN(RADIANS(K41))^2)</f>
        <v>6383038.2420361452</v>
      </c>
      <c r="O41" s="20">
        <f t="shared" si="0"/>
        <v>915511.15614409815</v>
      </c>
      <c r="P41" s="21">
        <f t="shared" si="1"/>
        <v>-5530154.5932799699</v>
      </c>
      <c r="Q41" s="22">
        <f>(N41*(1-[1]!e_WGS84()^2)+M41)*SIN(RADIANS(K41))</f>
        <v>3037172.5247346149</v>
      </c>
      <c r="R41" s="22">
        <f t="shared" si="3"/>
        <v>-30.171014815568924</v>
      </c>
      <c r="S41" s="20">
        <v>72.06</v>
      </c>
      <c r="T41" s="21">
        <v>5.82</v>
      </c>
      <c r="U41" s="20">
        <f t="shared" si="4"/>
        <v>9.6473287425210136E-2</v>
      </c>
      <c r="V41" s="21">
        <f t="shared" si="5"/>
        <v>3.1234416943647196E-2</v>
      </c>
      <c r="W41" s="22">
        <f t="shared" si="6"/>
        <v>0.99484537291559194</v>
      </c>
      <c r="X41" s="21">
        <f t="array" ref="X41:Z41">[1]!env_to_ecef(K41:M41,U41:W41)</f>
        <v>4.9907682560147368E-2</v>
      </c>
      <c r="Y41" s="21">
        <v>-0.89214730891226246</v>
      </c>
      <c r="Z41" s="21">
        <v>0.44897928952467681</v>
      </c>
      <c r="AA41" s="27">
        <f t="shared" si="7"/>
        <v>3.3333435579519946</v>
      </c>
      <c r="AB41" s="20">
        <v>76.540000000000006</v>
      </c>
      <c r="AC41" s="21">
        <v>87.5</v>
      </c>
      <c r="AD41" s="22">
        <v>125</v>
      </c>
      <c r="AE41" s="20">
        <f t="shared" si="8"/>
        <v>5.3026598474734845</v>
      </c>
      <c r="AF41" s="21">
        <f t="shared" si="9"/>
        <v>1.2691413239787457</v>
      </c>
      <c r="AG41" s="21">
        <f t="shared" si="10"/>
        <v>124.88102769773222</v>
      </c>
      <c r="AH41" s="21">
        <f t="shared" si="11"/>
        <v>125</v>
      </c>
      <c r="AI41" s="20">
        <f t="array" ref="AI41:AK41">[1]!env_to_ecef(K41:M41,AE41:AG41)</f>
        <v>12.773462594882519</v>
      </c>
      <c r="AJ41" s="21">
        <v>-109.62496228508152</v>
      </c>
      <c r="AK41" s="21">
        <v>58.687360626727695</v>
      </c>
      <c r="AL41" s="21">
        <f t="shared" si="12"/>
        <v>124.99999999999999</v>
      </c>
      <c r="AM41" s="20">
        <f t="shared" si="13"/>
        <v>17.92271610093303</v>
      </c>
      <c r="AN41" s="21">
        <f t="shared" si="14"/>
        <v>-108.26235169777647</v>
      </c>
      <c r="AO41" s="21">
        <f>(Q42-Q40)/($B42-$B40)</f>
        <v>59.85849524079822</v>
      </c>
      <c r="AP41" s="28">
        <f t="shared" si="15"/>
        <v>5.4537212585979704</v>
      </c>
      <c r="AQ41" s="12">
        <v>89.82</v>
      </c>
      <c r="AR41" s="12">
        <v>16.829999999999998</v>
      </c>
      <c r="AS41" s="12">
        <v>433</v>
      </c>
      <c r="AT41" s="27">
        <v>21</v>
      </c>
      <c r="AU41" s="20">
        <v>287.7</v>
      </c>
      <c r="AV41" s="21">
        <v>79446</v>
      </c>
      <c r="AW41" s="21">
        <v>0.37</v>
      </c>
      <c r="AX41" s="21">
        <v>7566</v>
      </c>
      <c r="AY41" s="21">
        <v>224590</v>
      </c>
      <c r="AZ41" s="22">
        <f>AX41*AD41</f>
        <v>945750</v>
      </c>
      <c r="BA41">
        <f>AX41*AA41</f>
        <v>25220.077359464791</v>
      </c>
    </row>
    <row r="42" spans="1:53" x14ac:dyDescent="0.25">
      <c r="A42" s="27"/>
      <c r="B42" s="27">
        <v>38.700000000000003</v>
      </c>
      <c r="C42" s="20">
        <v>242186</v>
      </c>
      <c r="D42" s="21">
        <v>2144919</v>
      </c>
      <c r="E42" s="22">
        <v>2387105</v>
      </c>
      <c r="F42" s="20">
        <v>13225.7</v>
      </c>
      <c r="G42" s="21">
        <v>35482446</v>
      </c>
      <c r="H42" s="22">
        <v>1.516</v>
      </c>
      <c r="I42" s="12">
        <v>6375516</v>
      </c>
      <c r="J42" s="20">
        <v>28.45</v>
      </c>
      <c r="K42" s="29">
        <f>DEGREES(ATAN([1]!Req()^2/[1]!Rpo()^2*TAN(RADIANS(J42))))</f>
        <v>28.611492895956481</v>
      </c>
      <c r="L42" s="21">
        <v>-80.599999999999994</v>
      </c>
      <c r="M42" s="22">
        <v>2220</v>
      </c>
      <c r="N42" s="21">
        <f>[1]!Req()/SQRT(1-[1]!e_WGS84()^2*SIN(RADIANS(K42))^2)</f>
        <v>6383038.2420361452</v>
      </c>
      <c r="O42" s="20">
        <f t="shared" si="0"/>
        <v>915529.36562365666</v>
      </c>
      <c r="P42" s="21">
        <f t="shared" si="1"/>
        <v>-5530264.5878292946</v>
      </c>
      <c r="Q42" s="22">
        <f>(N42*(1-[1]!e_WGS84()^2)+M42)*SIN(RADIANS(K42))</f>
        <v>3037233.3409657795</v>
      </c>
      <c r="R42" s="22">
        <f t="shared" si="3"/>
        <v>-31.171518943272531</v>
      </c>
      <c r="S42" s="20">
        <v>72.06</v>
      </c>
      <c r="T42" s="21">
        <v>6.55</v>
      </c>
      <c r="U42" s="20">
        <f t="shared" si="4"/>
        <v>0.10852408518228794</v>
      </c>
      <c r="V42" s="21">
        <f t="shared" si="5"/>
        <v>3.5136011381796062E-2</v>
      </c>
      <c r="W42" s="22">
        <f t="shared" si="6"/>
        <v>0.99347268892482687</v>
      </c>
      <c r="X42" s="21">
        <f t="array" ref="X42:Z42">[1]!env_to_ecef(K42:M42,U42:W42)</f>
        <v>3.8127032993275217E-2</v>
      </c>
      <c r="Y42" s="21">
        <v>-0.8947698977700026</v>
      </c>
      <c r="Z42" s="21">
        <v>0.44489679634696039</v>
      </c>
      <c r="AA42" s="27">
        <f t="shared" si="7"/>
        <v>3.4612518471596685</v>
      </c>
      <c r="AB42" s="20">
        <v>75.61</v>
      </c>
      <c r="AC42" s="21">
        <v>86.9</v>
      </c>
      <c r="AD42" s="22">
        <v>130</v>
      </c>
      <c r="AE42" s="20">
        <f t="shared" si="8"/>
        <v>6.8096826331153144</v>
      </c>
      <c r="AF42" s="21">
        <f t="shared" si="9"/>
        <v>1.7471625196823004</v>
      </c>
      <c r="AG42" s="21">
        <f t="shared" si="10"/>
        <v>129.80976714240754</v>
      </c>
      <c r="AH42" s="21">
        <f t="shared" si="11"/>
        <v>130</v>
      </c>
      <c r="AI42" s="20">
        <f t="array" ref="AI42:AK42">[1]!env_to_ecef(K42:M42,AE42:AG42)</f>
        <v>12.030753838607485</v>
      </c>
      <c r="AJ42" s="21">
        <v>-114.36570889935021</v>
      </c>
      <c r="AK42" s="21">
        <v>60.627927475907676</v>
      </c>
      <c r="AL42" s="21">
        <f t="shared" si="12"/>
        <v>130</v>
      </c>
      <c r="AM42" s="20">
        <f t="shared" si="13"/>
        <v>18.63962474494474</v>
      </c>
      <c r="AN42" s="21">
        <f t="shared" si="14"/>
        <v>-112.59284576540813</v>
      </c>
      <c r="AO42" s="21">
        <f>(Q43-Q41)/($B43-$B41)</f>
        <v>62.252835050458089</v>
      </c>
      <c r="AP42" s="28">
        <f t="shared" si="15"/>
        <v>7.0328189919941249</v>
      </c>
      <c r="AQ42" s="12">
        <v>89.76</v>
      </c>
      <c r="AR42" s="12">
        <v>17.39</v>
      </c>
      <c r="AS42" s="12">
        <v>436</v>
      </c>
      <c r="AT42" s="27">
        <v>27</v>
      </c>
      <c r="AU42" s="20">
        <v>287</v>
      </c>
      <c r="AV42" s="21">
        <v>78250</v>
      </c>
      <c r="AW42" s="21">
        <v>0.38</v>
      </c>
      <c r="AX42" s="21">
        <v>8068</v>
      </c>
      <c r="AY42" s="21">
        <v>238947</v>
      </c>
      <c r="AZ42" s="22">
        <f>AX42*AD42</f>
        <v>1048840</v>
      </c>
      <c r="BA42">
        <f>AX42*AA42</f>
        <v>27925.379902884204</v>
      </c>
    </row>
    <row r="43" spans="1:53" x14ac:dyDescent="0.25">
      <c r="A43" s="27"/>
      <c r="B43" s="27">
        <v>39.700000000000003</v>
      </c>
      <c r="C43" s="20">
        <v>242186</v>
      </c>
      <c r="D43" s="21">
        <v>2131693</v>
      </c>
      <c r="E43" s="22">
        <v>2373879</v>
      </c>
      <c r="F43" s="20">
        <v>13225.7</v>
      </c>
      <c r="G43" s="21">
        <v>35544230</v>
      </c>
      <c r="H43" s="22">
        <v>1.5269999999999999</v>
      </c>
      <c r="I43" s="12">
        <v>6375649</v>
      </c>
      <c r="J43" s="20">
        <v>28.45</v>
      </c>
      <c r="K43" s="29">
        <f>DEGREES(ATAN([1]!Req()^2/[1]!Rpo()^2*TAN(RADIANS(J43))))</f>
        <v>28.611492895956481</v>
      </c>
      <c r="L43" s="21">
        <v>-80.599999999999994</v>
      </c>
      <c r="M43" s="22">
        <v>2353</v>
      </c>
      <c r="N43" s="21">
        <f>[1]!Req()/SQRT(1-[1]!e_WGS84()^2*SIN(RADIANS(K43))^2)</f>
        <v>6383038.2420361452</v>
      </c>
      <c r="O43" s="20">
        <f t="shared" si="0"/>
        <v>915548.43539358804</v>
      </c>
      <c r="P43" s="21">
        <f t="shared" si="1"/>
        <v>-5530379.7789715007</v>
      </c>
      <c r="Q43" s="22">
        <f>(N43*(1-[1]!e_WGS84()^2)+M43)*SIN(RADIANS(K43))</f>
        <v>3037297.0304047158</v>
      </c>
      <c r="R43" s="22">
        <f t="shared" si="3"/>
        <v>-31.172046868130565</v>
      </c>
      <c r="S43" s="20">
        <v>72.06</v>
      </c>
      <c r="T43" s="21">
        <v>7.28</v>
      </c>
      <c r="U43" s="20">
        <f t="shared" si="4"/>
        <v>0.1205572663953178</v>
      </c>
      <c r="V43" s="21">
        <f t="shared" si="5"/>
        <v>3.9031902246483452E-2</v>
      </c>
      <c r="W43" s="22">
        <f t="shared" si="6"/>
        <v>0.9919387360751214</v>
      </c>
      <c r="X43" s="21">
        <f t="array" ref="X43:Z43">[1]!env_to_ecef(K43:M43,U43:W43)</f>
        <v>2.6340194325108035E-2</v>
      </c>
      <c r="Y43" s="21">
        <v>-0.89724724003763889</v>
      </c>
      <c r="Z43" s="21">
        <v>0.44074208377207985</v>
      </c>
      <c r="AA43" s="27">
        <f t="shared" si="7"/>
        <v>3.5596883686969547</v>
      </c>
      <c r="AB43" s="20">
        <v>74.95</v>
      </c>
      <c r="AC43" s="21">
        <v>86.27</v>
      </c>
      <c r="AD43" s="22">
        <v>135</v>
      </c>
      <c r="AE43" s="20">
        <f t="shared" si="8"/>
        <v>8.481159086880421</v>
      </c>
      <c r="AF43" s="21">
        <f t="shared" si="9"/>
        <v>2.2804541758485453</v>
      </c>
      <c r="AG43" s="21">
        <f t="shared" si="10"/>
        <v>134.71402847994295</v>
      </c>
      <c r="AH43" s="21">
        <f t="shared" si="11"/>
        <v>135</v>
      </c>
      <c r="AI43" s="20">
        <f t="array" ref="AI43:AK43">[1]!env_to_ecef(K43:M43,AE43:AG43)</f>
        <v>11.126612747692572</v>
      </c>
      <c r="AJ43" s="21">
        <v>-119.13822646242052</v>
      </c>
      <c r="AK43" s="21">
        <v>62.508251328539714</v>
      </c>
      <c r="AL43" s="21">
        <f t="shared" si="12"/>
        <v>135</v>
      </c>
      <c r="AM43" s="20">
        <f t="shared" si="13"/>
        <v>19.428224253410008</v>
      </c>
      <c r="AN43" s="21">
        <f t="shared" si="14"/>
        <v>-117.35638923989609</v>
      </c>
      <c r="AO43" s="21">
        <f>(Q44-Q42)/($B44-$B42)</f>
        <v>64.886608840897679</v>
      </c>
      <c r="AP43" s="28">
        <f t="shared" si="15"/>
        <v>8.8174986212657416</v>
      </c>
      <c r="AQ43" s="12">
        <v>89.69</v>
      </c>
      <c r="AR43" s="12">
        <v>17.93</v>
      </c>
      <c r="AS43" s="12">
        <v>439</v>
      </c>
      <c r="AT43" s="27">
        <v>35</v>
      </c>
      <c r="AU43" s="20">
        <v>286.2</v>
      </c>
      <c r="AV43" s="21">
        <v>77025</v>
      </c>
      <c r="AW43" s="21">
        <v>0.4</v>
      </c>
      <c r="AX43" s="21">
        <v>8588</v>
      </c>
      <c r="AY43" s="21">
        <v>253819</v>
      </c>
      <c r="AZ43" s="22">
        <f>AX43*AD43</f>
        <v>1159380</v>
      </c>
      <c r="BA43">
        <f>AX43*AA43</f>
        <v>30570.603710369447</v>
      </c>
    </row>
    <row r="44" spans="1:53" x14ac:dyDescent="0.25">
      <c r="A44" s="27"/>
      <c r="B44" s="27">
        <v>40.700000000000003</v>
      </c>
      <c r="C44" s="20">
        <v>242186</v>
      </c>
      <c r="D44" s="21">
        <v>2118467</v>
      </c>
      <c r="E44" s="22">
        <v>2360654</v>
      </c>
      <c r="F44" s="20">
        <v>13225.7</v>
      </c>
      <c r="G44" s="21">
        <v>35607465</v>
      </c>
      <c r="H44" s="22">
        <v>1.538</v>
      </c>
      <c r="I44" s="12">
        <v>6375786</v>
      </c>
      <c r="J44" s="20">
        <v>28.45</v>
      </c>
      <c r="K44" s="29">
        <f>DEGREES(ATAN([1]!Req()^2/[1]!Rpo()^2*TAN(RADIANS(J44))))</f>
        <v>28.611492895956481</v>
      </c>
      <c r="L44" s="21">
        <v>-80.599999999999994</v>
      </c>
      <c r="M44" s="22">
        <v>2491</v>
      </c>
      <c r="N44" s="21">
        <f>[1]!Req()/SQRT(1-[1]!e_WGS84()^2*SIN(RADIANS(K44))^2)</f>
        <v>6383038.2420361452</v>
      </c>
      <c r="O44" s="20">
        <f t="shared" si="0"/>
        <v>915568.22207216348</v>
      </c>
      <c r="P44" s="21">
        <f t="shared" si="1"/>
        <v>-5530499.3006077744</v>
      </c>
      <c r="Q44" s="22">
        <f>(N44*(1-[1]!e_WGS84()^2)+M44)*SIN(RADIANS(K44))</f>
        <v>3037363.1141834613</v>
      </c>
      <c r="R44" s="22">
        <f t="shared" si="3"/>
        <v>-30.172594615258276</v>
      </c>
      <c r="S44" s="20">
        <v>72.06</v>
      </c>
      <c r="T44" s="21">
        <v>8.01</v>
      </c>
      <c r="U44" s="20">
        <f t="shared" si="4"/>
        <v>0.13257087773692061</v>
      </c>
      <c r="V44" s="21">
        <f t="shared" si="5"/>
        <v>4.2921457123873213E-2</v>
      </c>
      <c r="W44" s="22">
        <f t="shared" si="6"/>
        <v>0.9902437633706288</v>
      </c>
      <c r="X44" s="21">
        <f t="array" ref="X44:Z44">[1]!env_to_ecef(K44:M44,U44:W44)</f>
        <v>1.4549079894627032E-2</v>
      </c>
      <c r="Y44" s="21">
        <v>-0.89957893357209773</v>
      </c>
      <c r="Z44" s="21">
        <v>0.43651582622799256</v>
      </c>
      <c r="AA44" s="27">
        <f t="shared" si="7"/>
        <v>3.6185941250906728</v>
      </c>
      <c r="AB44" s="20">
        <v>74.47</v>
      </c>
      <c r="AC44" s="21">
        <v>85.6</v>
      </c>
      <c r="AD44" s="22">
        <v>140</v>
      </c>
      <c r="AE44" s="20">
        <f t="shared" si="8"/>
        <v>10.348526544633817</v>
      </c>
      <c r="AF44" s="21">
        <f t="shared" si="9"/>
        <v>2.8757364585080074</v>
      </c>
      <c r="AG44" s="21">
        <f t="shared" si="10"/>
        <v>139.58738531176883</v>
      </c>
      <c r="AH44" s="21">
        <f t="shared" si="11"/>
        <v>140</v>
      </c>
      <c r="AI44" s="20">
        <f t="array" ref="AI44:AK44">[1]!env_to_ecef(K44:M44,AE44:AG44)</f>
        <v>10.02962828834176</v>
      </c>
      <c r="AJ44" s="21">
        <v>-123.94525847170343</v>
      </c>
      <c r="AK44" s="21">
        <v>64.319355242262191</v>
      </c>
      <c r="AL44" s="21">
        <f t="shared" si="12"/>
        <v>140</v>
      </c>
      <c r="AM44" s="20">
        <f t="shared" si="13"/>
        <v>20.07344203296816</v>
      </c>
      <c r="AN44" s="21">
        <f t="shared" si="14"/>
        <v>-121.25383390067145</v>
      </c>
      <c r="AO44" s="21">
        <f>(Q45-Q43)/($B45-$B43)</f>
        <v>67.041514669544995</v>
      </c>
      <c r="AP44" s="28">
        <f t="shared" si="15"/>
        <v>10.748586544557636</v>
      </c>
      <c r="AQ44" s="12">
        <v>89.61</v>
      </c>
      <c r="AR44" s="12">
        <v>18.48</v>
      </c>
      <c r="AS44" s="12">
        <v>442</v>
      </c>
      <c r="AT44" s="27">
        <v>45</v>
      </c>
      <c r="AU44" s="20">
        <v>285.5</v>
      </c>
      <c r="AV44" s="21">
        <v>75771</v>
      </c>
      <c r="AW44" s="21">
        <v>0.41</v>
      </c>
      <c r="AX44" s="21">
        <v>9125</v>
      </c>
      <c r="AY44" s="21">
        <v>269213</v>
      </c>
      <c r="AZ44" s="22">
        <f>AX44*AD44</f>
        <v>1277500</v>
      </c>
      <c r="BA44">
        <f>AX44*AA44</f>
        <v>33019.671391452386</v>
      </c>
    </row>
    <row r="45" spans="1:53" x14ac:dyDescent="0.25">
      <c r="A45" s="27"/>
      <c r="B45" s="27">
        <v>41.7</v>
      </c>
      <c r="C45" s="20">
        <v>242186</v>
      </c>
      <c r="D45" s="21">
        <v>2105242</v>
      </c>
      <c r="E45" s="22">
        <v>2347428</v>
      </c>
      <c r="F45" s="20">
        <v>13225.7</v>
      </c>
      <c r="G45" s="21">
        <v>35672099</v>
      </c>
      <c r="H45" s="22">
        <v>1.55</v>
      </c>
      <c r="I45" s="12">
        <v>6375929</v>
      </c>
      <c r="J45" s="20">
        <v>28.45</v>
      </c>
      <c r="K45" s="29">
        <f>DEGREES(ATAN([1]!Req()^2/[1]!Rpo()^2*TAN(RADIANS(J45))))</f>
        <v>28.611492895956481</v>
      </c>
      <c r="L45" s="21">
        <v>-80.599999999999994</v>
      </c>
      <c r="M45" s="22">
        <v>2633</v>
      </c>
      <c r="N45" s="21">
        <f>[1]!Req()/SQRT(1-[1]!e_WGS84()^2*SIN(RADIANS(K45))^2)</f>
        <v>6383038.2420361452</v>
      </c>
      <c r="O45" s="20">
        <f t="shared" si="0"/>
        <v>915588.58227765397</v>
      </c>
      <c r="P45" s="21">
        <f t="shared" si="1"/>
        <v>-5530622.286639302</v>
      </c>
      <c r="Q45" s="22">
        <f>(N45*(1-[1]!e_WGS84()^2)+M45)*SIN(RADIANS(K45))</f>
        <v>3037431.1134340549</v>
      </c>
      <c r="R45" s="22">
        <f t="shared" si="3"/>
        <v>-31.173158215358853</v>
      </c>
      <c r="S45" s="20">
        <v>72.06</v>
      </c>
      <c r="T45" s="21">
        <v>8.74</v>
      </c>
      <c r="U45" s="20">
        <f t="shared" si="4"/>
        <v>0.14456296905646371</v>
      </c>
      <c r="V45" s="21">
        <f t="shared" si="5"/>
        <v>4.6804044628640067E-2</v>
      </c>
      <c r="W45" s="22">
        <f t="shared" si="6"/>
        <v>0.9883880459536023</v>
      </c>
      <c r="X45" s="21">
        <f t="array" ref="X45:Z45">[1]!env_to_ecef(K45:M45,U45:W45)</f>
        <v>2.7556037348913653E-3</v>
      </c>
      <c r="Y45" s="21">
        <v>-0.90176459987323532</v>
      </c>
      <c r="Z45" s="21">
        <v>0.43221870975643806</v>
      </c>
      <c r="AA45" s="27">
        <f t="shared" si="7"/>
        <v>3.647717787787093</v>
      </c>
      <c r="AB45" s="20">
        <v>74.099999999999994</v>
      </c>
      <c r="AC45" s="21">
        <v>84.9</v>
      </c>
      <c r="AD45" s="22">
        <v>146</v>
      </c>
      <c r="AE45" s="20">
        <f t="shared" si="8"/>
        <v>12.482024352049001</v>
      </c>
      <c r="AF45" s="21">
        <f t="shared" si="9"/>
        <v>3.5555981688985412</v>
      </c>
      <c r="AG45" s="21">
        <f t="shared" si="10"/>
        <v>145.42199554997237</v>
      </c>
      <c r="AH45" s="21">
        <f t="shared" si="11"/>
        <v>146</v>
      </c>
      <c r="AI45" s="20">
        <f t="array" ref="AI45:AK45">[1]!env_to_ecef(K45:M45,AE45:AG45)</f>
        <v>8.8145282997732259</v>
      </c>
      <c r="AJ45" s="21">
        <v>-129.66825543002972</v>
      </c>
      <c r="AK45" s="21">
        <v>66.516521440804937</v>
      </c>
      <c r="AL45" s="21">
        <f t="shared" si="12"/>
        <v>146</v>
      </c>
      <c r="AM45" s="20">
        <f t="shared" si="13"/>
        <v>20.790350677038077</v>
      </c>
      <c r="AN45" s="21">
        <f t="shared" si="14"/>
        <v>-125.58432796923444</v>
      </c>
      <c r="AO45" s="21">
        <f>(Q46-Q44)/($B46-$B44)</f>
        <v>69.435854479437694</v>
      </c>
      <c r="AP45" s="28">
        <f t="shared" si="15"/>
        <v>12.985426081083675</v>
      </c>
      <c r="AQ45" s="12">
        <v>89.52</v>
      </c>
      <c r="AR45" s="12">
        <v>19.010000000000002</v>
      </c>
      <c r="AS45" s="12">
        <v>446</v>
      </c>
      <c r="AT45" s="27">
        <v>57</v>
      </c>
      <c r="AU45" s="20">
        <v>284.7</v>
      </c>
      <c r="AV45" s="21">
        <v>74490</v>
      </c>
      <c r="AW45" s="21">
        <v>0.43</v>
      </c>
      <c r="AX45" s="21">
        <v>9679</v>
      </c>
      <c r="AY45" s="21">
        <v>285142</v>
      </c>
      <c r="AZ45" s="22">
        <f>AX45*AD45</f>
        <v>1413134</v>
      </c>
      <c r="BA45">
        <f>AX45*AA45</f>
        <v>35306.260467991277</v>
      </c>
    </row>
    <row r="46" spans="1:53" x14ac:dyDescent="0.25">
      <c r="A46" s="27"/>
      <c r="B46" s="27">
        <v>42.7</v>
      </c>
      <c r="C46" s="20">
        <v>242186</v>
      </c>
      <c r="D46" s="21">
        <v>2092016</v>
      </c>
      <c r="E46" s="22">
        <v>2334202</v>
      </c>
      <c r="F46" s="20">
        <v>13225.7</v>
      </c>
      <c r="G46" s="21">
        <v>35738077</v>
      </c>
      <c r="H46" s="22">
        <v>1.5609999999999999</v>
      </c>
      <c r="I46" s="12">
        <v>6376076</v>
      </c>
      <c r="J46" s="20">
        <v>28.45</v>
      </c>
      <c r="K46" s="29">
        <f>DEGREES(ATAN([1]!Req()^2/[1]!Rpo()^2*TAN(RADIANS(J46))))</f>
        <v>28.611492895956481</v>
      </c>
      <c r="L46" s="21">
        <v>-80.599999999999994</v>
      </c>
      <c r="M46" s="22">
        <v>2781</v>
      </c>
      <c r="N46" s="21">
        <f>[1]!Req()/SQRT(1-[1]!e_WGS84()^2*SIN(RADIANS(K46))^2)</f>
        <v>6383038.2420361452</v>
      </c>
      <c r="O46" s="20">
        <f t="shared" si="0"/>
        <v>915609.80277351756</v>
      </c>
      <c r="P46" s="21">
        <f t="shared" si="1"/>
        <v>-5530750.4692637129</v>
      </c>
      <c r="Q46" s="22">
        <f>(N46*(1-[1]!e_WGS84()^2)+M46)*SIN(RADIANS(K46))</f>
        <v>3037501.9858924202</v>
      </c>
      <c r="R46" s="22">
        <f t="shared" si="3"/>
        <v>-30.173745601437986</v>
      </c>
      <c r="S46" s="20">
        <v>72.06</v>
      </c>
      <c r="T46" s="21">
        <v>9.4600000000000009</v>
      </c>
      <c r="U46" s="20">
        <f t="shared" si="4"/>
        <v>0.15636780715784837</v>
      </c>
      <c r="V46" s="21">
        <f t="shared" si="5"/>
        <v>5.0626006593984564E-2</v>
      </c>
      <c r="W46" s="22">
        <f t="shared" si="6"/>
        <v>0.98640058614185333</v>
      </c>
      <c r="X46" s="21">
        <f t="array" ref="X46:Z46">[1]!env_to_ecef(K46:M46,U46:W46)</f>
        <v>-8.8767646836112601E-3</v>
      </c>
      <c r="Y46" s="21">
        <v>-0.90377693913407908</v>
      </c>
      <c r="Z46" s="21">
        <v>0.42791172844196146</v>
      </c>
      <c r="AA46" s="27">
        <f t="shared" si="7"/>
        <v>3.6470086205981276</v>
      </c>
      <c r="AB46" s="20">
        <v>73.81</v>
      </c>
      <c r="AC46" s="21">
        <v>84.18</v>
      </c>
      <c r="AD46" s="22">
        <v>151</v>
      </c>
      <c r="AE46" s="20">
        <f t="shared" si="8"/>
        <v>14.704703752210959</v>
      </c>
      <c r="AF46" s="21">
        <f t="shared" si="9"/>
        <v>4.269328422604687</v>
      </c>
      <c r="AG46" s="21">
        <f t="shared" si="10"/>
        <v>150.22165131025437</v>
      </c>
      <c r="AH46" s="21">
        <f t="shared" si="11"/>
        <v>151</v>
      </c>
      <c r="AI46" s="20">
        <f t="array" ref="AI46:AK46">[1]!env_to_ecef(K46:M46,AE46:AG46)</f>
        <v>7.3656995841607582</v>
      </c>
      <c r="AJ46" s="21">
        <v>-134.52544599247264</v>
      </c>
      <c r="AK46" s="21">
        <v>68.188348346049651</v>
      </c>
      <c r="AL46" s="21">
        <f t="shared" si="12"/>
        <v>150.99999999999997</v>
      </c>
      <c r="AM46" s="20">
        <f t="shared" si="13"/>
        <v>21.578950185503345</v>
      </c>
      <c r="AN46" s="21">
        <f t="shared" si="14"/>
        <v>-130.3478714437224</v>
      </c>
      <c r="AO46" s="21">
        <f>(Q47-Q45)/($B47-$B45)</f>
        <v>72.069628270110115</v>
      </c>
      <c r="AP46" s="28">
        <f t="shared" si="15"/>
        <v>15.314468832311684</v>
      </c>
      <c r="AQ46" s="12">
        <v>89.42</v>
      </c>
      <c r="AR46" s="12">
        <v>19.54</v>
      </c>
      <c r="AS46" s="12">
        <v>449</v>
      </c>
      <c r="AT46" s="27">
        <v>71</v>
      </c>
      <c r="AU46" s="20">
        <v>283.89999999999998</v>
      </c>
      <c r="AV46" s="21">
        <v>73181</v>
      </c>
      <c r="AW46" s="21">
        <v>0.45</v>
      </c>
      <c r="AX46" s="21">
        <v>10251</v>
      </c>
      <c r="AY46" s="21">
        <v>301616</v>
      </c>
      <c r="AZ46" s="22">
        <f>AX46*AD46</f>
        <v>1547901</v>
      </c>
      <c r="BA46">
        <f>AX46*AA46</f>
        <v>37385.485369751405</v>
      </c>
    </row>
    <row r="47" spans="1:53" x14ac:dyDescent="0.25">
      <c r="A47" s="27"/>
      <c r="B47" s="27">
        <v>43.7</v>
      </c>
      <c r="C47" s="20">
        <v>242186</v>
      </c>
      <c r="D47" s="21">
        <v>2078790</v>
      </c>
      <c r="E47" s="22">
        <v>2320976</v>
      </c>
      <c r="F47" s="20">
        <v>13225.7</v>
      </c>
      <c r="G47" s="21">
        <v>35805342</v>
      </c>
      <c r="H47" s="22">
        <v>1.573</v>
      </c>
      <c r="I47" s="12">
        <v>6376229</v>
      </c>
      <c r="J47" s="20">
        <v>28.45</v>
      </c>
      <c r="K47" s="29">
        <f>DEGREES(ATAN([1]!Req()^2/[1]!Rpo()^2*TAN(RADIANS(J47))))</f>
        <v>28.611492895956481</v>
      </c>
      <c r="L47" s="21">
        <v>-80.599999999999994</v>
      </c>
      <c r="M47" s="22">
        <v>2934</v>
      </c>
      <c r="N47" s="21">
        <f>[1]!Req()/SQRT(1-[1]!e_WGS84()^2*SIN(RADIANS(K47))^2)</f>
        <v>6383038.2420361452</v>
      </c>
      <c r="O47" s="20">
        <f t="shared" si="0"/>
        <v>915631.74017802498</v>
      </c>
      <c r="P47" s="21">
        <f t="shared" si="1"/>
        <v>-5530882.9823821895</v>
      </c>
      <c r="Q47" s="22">
        <f>(N47*(1-[1]!e_WGS84()^2)+M47)*SIN(RADIANS(K47))</f>
        <v>3037575.2526905951</v>
      </c>
      <c r="R47" s="22">
        <f t="shared" si="3"/>
        <v>-30.174352805130184</v>
      </c>
      <c r="S47" s="20">
        <v>72.06</v>
      </c>
      <c r="T47" s="21">
        <v>10.19</v>
      </c>
      <c r="U47" s="20">
        <f t="shared" si="4"/>
        <v>0.16831138345313115</v>
      </c>
      <c r="V47" s="21">
        <f t="shared" si="5"/>
        <v>5.4492886761143035E-2</v>
      </c>
      <c r="W47" s="22">
        <f t="shared" si="6"/>
        <v>0.9842265000966649</v>
      </c>
      <c r="X47" s="21">
        <f t="array" ref="X47:Z47">[1]!env_to_ecef(K47:M47,U47:W47)</f>
        <v>-2.0669254010841243E-2</v>
      </c>
      <c r="Y47" s="21">
        <v>-0.90567152224103542</v>
      </c>
      <c r="Z47" s="21">
        <v>0.42347594470080707</v>
      </c>
      <c r="AA47" s="27">
        <f t="shared" si="7"/>
        <v>3.6265428343609467</v>
      </c>
      <c r="AB47" s="20">
        <v>73.59</v>
      </c>
      <c r="AC47" s="21">
        <v>83.43</v>
      </c>
      <c r="AD47" s="22">
        <v>157</v>
      </c>
      <c r="AE47" s="20">
        <f t="shared" si="8"/>
        <v>17.231722282030784</v>
      </c>
      <c r="AF47" s="21">
        <f t="shared" si="9"/>
        <v>5.074839853442441</v>
      </c>
      <c r="AG47" s="21">
        <f t="shared" si="10"/>
        <v>155.96895122958568</v>
      </c>
      <c r="AH47" s="21">
        <f t="shared" si="11"/>
        <v>157</v>
      </c>
      <c r="AI47" s="20">
        <f t="array" ref="AI47:AK47">[1]!env_to_ecef(K47:M47,AE47:AG47)</f>
        <v>5.7596715633799462</v>
      </c>
      <c r="AJ47" s="21">
        <v>-140.29645741539835</v>
      </c>
      <c r="AK47" s="21">
        <v>70.23339818185724</v>
      </c>
      <c r="AL47" s="21">
        <f t="shared" si="12"/>
        <v>157</v>
      </c>
      <c r="AM47" s="20">
        <f t="shared" si="13"/>
        <v>22.295858829515055</v>
      </c>
      <c r="AN47" s="21">
        <f t="shared" si="14"/>
        <v>-134.67836551135406</v>
      </c>
      <c r="AO47" s="21">
        <f>(Q48-Q46)/($B48-$B46)</f>
        <v>74.463968079537153</v>
      </c>
      <c r="AP47" s="28">
        <f t="shared" si="15"/>
        <v>17.969590078856342</v>
      </c>
      <c r="AQ47" s="12">
        <v>89.32</v>
      </c>
      <c r="AR47" s="12">
        <v>20.059999999999999</v>
      </c>
      <c r="AS47" s="12">
        <v>454</v>
      </c>
      <c r="AT47" s="27">
        <v>87</v>
      </c>
      <c r="AU47" s="20">
        <v>283</v>
      </c>
      <c r="AV47" s="21">
        <v>71848</v>
      </c>
      <c r="AW47" s="21">
        <v>0.46</v>
      </c>
      <c r="AX47" s="21">
        <v>10840</v>
      </c>
      <c r="AY47" s="21">
        <v>318649</v>
      </c>
      <c r="AZ47" s="22">
        <f>AX47*AD47</f>
        <v>1701880</v>
      </c>
      <c r="BA47">
        <f>AX47*AA47</f>
        <v>39311.724324472663</v>
      </c>
    </row>
    <row r="48" spans="1:53" x14ac:dyDescent="0.25">
      <c r="A48" s="27"/>
      <c r="B48" s="27">
        <v>44.7</v>
      </c>
      <c r="C48" s="20">
        <v>242186</v>
      </c>
      <c r="D48" s="21">
        <v>2065565</v>
      </c>
      <c r="E48" s="22">
        <v>2307751</v>
      </c>
      <c r="F48" s="20">
        <v>13225.7</v>
      </c>
      <c r="G48" s="21">
        <v>35873830</v>
      </c>
      <c r="H48" s="22">
        <v>1.585</v>
      </c>
      <c r="I48" s="12">
        <v>6376388</v>
      </c>
      <c r="J48" s="20">
        <v>28.45</v>
      </c>
      <c r="K48" s="29">
        <f>DEGREES(ATAN([1]!Req()^2/[1]!Rpo()^2*TAN(RADIANS(J48))))</f>
        <v>28.611492895956481</v>
      </c>
      <c r="L48" s="21">
        <v>-80.599999999999994</v>
      </c>
      <c r="M48" s="22">
        <v>3092</v>
      </c>
      <c r="N48" s="21">
        <f>[1]!Req()/SQRT(1-[1]!e_WGS84()^2*SIN(RADIANS(K48))^2)</f>
        <v>6383038.2420361452</v>
      </c>
      <c r="O48" s="20">
        <f t="shared" si="0"/>
        <v>915654.39449117659</v>
      </c>
      <c r="P48" s="21">
        <f t="shared" si="1"/>
        <v>-5531019.8259947356</v>
      </c>
      <c r="Q48" s="22">
        <f>(N48*(1-[1]!e_WGS84()^2)+M48)*SIN(RADIANS(K48))</f>
        <v>3037650.9138285792</v>
      </c>
      <c r="R48" s="22">
        <f t="shared" si="3"/>
        <v>-31.174979818984866</v>
      </c>
      <c r="S48" s="20">
        <v>72.06</v>
      </c>
      <c r="T48" s="21">
        <v>10.92</v>
      </c>
      <c r="U48" s="20">
        <f t="shared" si="4"/>
        <v>0.18022763802627836</v>
      </c>
      <c r="V48" s="21">
        <f t="shared" si="5"/>
        <v>5.8350921183706529E-2</v>
      </c>
      <c r="W48" s="22">
        <f t="shared" si="6"/>
        <v>0.98189264611182503</v>
      </c>
      <c r="X48" s="21">
        <f t="array" ref="X48:Z48">[1]!env_to_ecef(K48:M48,U48:W48)</f>
        <v>-3.2458388130578802E-2</v>
      </c>
      <c r="Y48" s="21">
        <v>-0.907419089114335</v>
      </c>
      <c r="Z48" s="21">
        <v>0.41897141877564303</v>
      </c>
      <c r="AA48" s="27">
        <f t="shared" si="7"/>
        <v>3.586067983850306</v>
      </c>
      <c r="AB48" s="20">
        <v>73.400000000000006</v>
      </c>
      <c r="AC48" s="21">
        <v>82.66</v>
      </c>
      <c r="AD48" s="22">
        <v>162</v>
      </c>
      <c r="AE48" s="20">
        <f t="shared" si="8"/>
        <v>19.834059423026954</v>
      </c>
      <c r="AF48" s="21">
        <f t="shared" si="9"/>
        <v>5.9127899170489187</v>
      </c>
      <c r="AG48" s="21">
        <f t="shared" si="10"/>
        <v>160.67248987365784</v>
      </c>
      <c r="AH48" s="21">
        <f t="shared" si="11"/>
        <v>162</v>
      </c>
      <c r="AI48" s="20">
        <f t="array" ref="AI48:AK48">[1]!env_to_ecef(K48:M48,AE48:AG48)</f>
        <v>3.9322170778721457</v>
      </c>
      <c r="AJ48" s="21">
        <v>-145.19109515711716</v>
      </c>
      <c r="AK48" s="21">
        <v>71.750146731065541</v>
      </c>
      <c r="AL48" s="21">
        <f t="shared" si="12"/>
        <v>161.99999999999997</v>
      </c>
      <c r="AM48" s="20">
        <f t="shared" si="13"/>
        <v>23.084458337980323</v>
      </c>
      <c r="AN48" s="21">
        <f t="shared" si="14"/>
        <v>-139.44190898677334</v>
      </c>
      <c r="AO48" s="21">
        <f>(Q49-Q47)/($B49-$B47)</f>
        <v>77.097741869976744</v>
      </c>
      <c r="AP48" s="28">
        <f t="shared" si="15"/>
        <v>20.699233335473306</v>
      </c>
      <c r="AQ48" s="12">
        <v>89.21</v>
      </c>
      <c r="AR48" s="12">
        <v>20.57</v>
      </c>
      <c r="AS48" s="12">
        <v>458</v>
      </c>
      <c r="AT48" s="27">
        <v>107</v>
      </c>
      <c r="AU48" s="20">
        <v>282.2</v>
      </c>
      <c r="AV48" s="21">
        <v>70490</v>
      </c>
      <c r="AW48" s="21">
        <v>0.48</v>
      </c>
      <c r="AX48" s="21">
        <v>11446</v>
      </c>
      <c r="AY48" s="21">
        <v>336254</v>
      </c>
      <c r="AZ48" s="22">
        <f>AX48*AD48</f>
        <v>1854252</v>
      </c>
      <c r="BA48">
        <f>AX48*AA48</f>
        <v>41046.134143150601</v>
      </c>
    </row>
    <row r="49" spans="1:53" x14ac:dyDescent="0.25">
      <c r="A49" s="27"/>
      <c r="B49" s="27">
        <v>45.7</v>
      </c>
      <c r="C49" s="20">
        <v>242186</v>
      </c>
      <c r="D49" s="21">
        <v>2052339</v>
      </c>
      <c r="E49" s="22">
        <v>2294525</v>
      </c>
      <c r="F49" s="20">
        <v>13225.7</v>
      </c>
      <c r="G49" s="21">
        <v>35943476</v>
      </c>
      <c r="H49" s="22">
        <v>1.597</v>
      </c>
      <c r="I49" s="12">
        <v>6376551</v>
      </c>
      <c r="J49" s="20">
        <v>28.45</v>
      </c>
      <c r="K49" s="29">
        <f>DEGREES(ATAN([1]!Req()^2/[1]!Rpo()^2*TAN(RADIANS(J49))))</f>
        <v>28.611492895956481</v>
      </c>
      <c r="L49" s="21">
        <v>-80.599999999999994</v>
      </c>
      <c r="M49" s="22">
        <v>3256</v>
      </c>
      <c r="N49" s="21">
        <f>[1]!Req()/SQRT(1-[1]!e_WGS84()^2*SIN(RADIANS(K49))^2)</f>
        <v>6383038.2420361452</v>
      </c>
      <c r="O49" s="20">
        <f t="shared" si="0"/>
        <v>915677.90909470094</v>
      </c>
      <c r="P49" s="21">
        <f t="shared" si="1"/>
        <v>-5531161.866200163</v>
      </c>
      <c r="Q49" s="22">
        <f>(N49*(1-[1]!e_WGS84()^2)+M49)*SIN(RADIANS(K49))</f>
        <v>3037729.4481743351</v>
      </c>
      <c r="R49" s="22">
        <f t="shared" si="3"/>
        <v>-30.175630611367524</v>
      </c>
      <c r="S49" s="20">
        <v>72.06</v>
      </c>
      <c r="T49" s="21">
        <v>11.65</v>
      </c>
      <c r="U49" s="20">
        <f t="shared" si="4"/>
        <v>0.19211463653042835</v>
      </c>
      <c r="V49" s="21">
        <f t="shared" si="5"/>
        <v>6.2199483593015581E-2</v>
      </c>
      <c r="W49" s="22">
        <f t="shared" si="6"/>
        <v>0.97939940303818007</v>
      </c>
      <c r="X49" s="21">
        <f t="array" ref="X49:Z49">[1]!env_to_ecef(K49:M49,U49:W49)</f>
        <v>-4.4242253331225584E-2</v>
      </c>
      <c r="Y49" s="21">
        <v>-0.90901935607419593</v>
      </c>
      <c r="Z49" s="21">
        <v>0.41439888187907753</v>
      </c>
      <c r="AA49" s="27">
        <f t="shared" si="7"/>
        <v>3.53571982033663</v>
      </c>
      <c r="AB49" s="20">
        <v>73.25</v>
      </c>
      <c r="AC49" s="21">
        <v>81.88</v>
      </c>
      <c r="AD49" s="22">
        <v>168</v>
      </c>
      <c r="AE49" s="20">
        <f t="shared" si="8"/>
        <v>22.722654694879704</v>
      </c>
      <c r="AF49" s="21">
        <f t="shared" si="9"/>
        <v>6.838742837567696</v>
      </c>
      <c r="AG49" s="21">
        <f t="shared" si="10"/>
        <v>166.31570148371102</v>
      </c>
      <c r="AH49" s="21">
        <f t="shared" si="11"/>
        <v>168</v>
      </c>
      <c r="AI49" s="20">
        <f t="array" ref="AI49:AK49">[1]!env_to_ecef(K49:M49,AE49:AG49)</f>
        <v>1.9639630654657694</v>
      </c>
      <c r="AJ49" s="21">
        <v>-150.98791180063867</v>
      </c>
      <c r="AK49" s="21">
        <v>73.639617999824225</v>
      </c>
      <c r="AL49" s="21">
        <f t="shared" si="12"/>
        <v>167.99999999999997</v>
      </c>
      <c r="AM49" s="20">
        <f t="shared" si="13"/>
        <v>23.873057846387383</v>
      </c>
      <c r="AN49" s="21">
        <f t="shared" si="14"/>
        <v>-144.2054524612613</v>
      </c>
      <c r="AO49" s="21">
        <f>(Q50-Q48)/($B50-$B48)</f>
        <v>79.731515660881996</v>
      </c>
      <c r="AP49" s="28">
        <f t="shared" si="15"/>
        <v>23.730179222300769</v>
      </c>
      <c r="AQ49" s="12">
        <v>89.09</v>
      </c>
      <c r="AR49" s="12">
        <v>21.06</v>
      </c>
      <c r="AS49" s="12">
        <v>463</v>
      </c>
      <c r="AT49" s="27">
        <v>129</v>
      </c>
      <c r="AU49" s="20">
        <v>281.3</v>
      </c>
      <c r="AV49" s="21">
        <v>69109</v>
      </c>
      <c r="AW49" s="21">
        <v>0.5</v>
      </c>
      <c r="AX49" s="21">
        <v>12067</v>
      </c>
      <c r="AY49" s="21">
        <v>354448</v>
      </c>
      <c r="AZ49" s="22">
        <f>AX49*AD49</f>
        <v>2027256</v>
      </c>
      <c r="BA49">
        <f>AX49*AA49</f>
        <v>42665.531072002115</v>
      </c>
    </row>
    <row r="50" spans="1:53" x14ac:dyDescent="0.25">
      <c r="A50" s="27"/>
      <c r="B50" s="27">
        <v>46.7</v>
      </c>
      <c r="C50" s="20">
        <v>242186</v>
      </c>
      <c r="D50" s="21">
        <v>2039113</v>
      </c>
      <c r="E50" s="22">
        <v>2281299</v>
      </c>
      <c r="F50" s="20">
        <v>13225.7</v>
      </c>
      <c r="G50" s="21">
        <v>36014212</v>
      </c>
      <c r="H50" s="22">
        <v>1.61</v>
      </c>
      <c r="I50" s="12">
        <v>6376720</v>
      </c>
      <c r="J50" s="20">
        <v>28.45</v>
      </c>
      <c r="K50" s="29">
        <f>DEGREES(ATAN([1]!Req()^2/[1]!Rpo()^2*TAN(RADIANS(J50))))</f>
        <v>28.611492895956481</v>
      </c>
      <c r="L50" s="21">
        <v>-80.599999999999994</v>
      </c>
      <c r="M50" s="22">
        <v>3425</v>
      </c>
      <c r="N50" s="21">
        <f>[1]!Req()/SQRT(1-[1]!e_WGS84()^2*SIN(RADIANS(K50))^2)</f>
        <v>6383038.2420361452</v>
      </c>
      <c r="O50" s="20">
        <f t="shared" si="0"/>
        <v>915702.14060686936</v>
      </c>
      <c r="P50" s="21">
        <f t="shared" si="1"/>
        <v>-5531308.2368996581</v>
      </c>
      <c r="Q50" s="22">
        <f>(N50*(1-[1]!e_WGS84()^2)+M50)*SIN(RADIANS(K50))</f>
        <v>3037810.376859901</v>
      </c>
      <c r="R50" s="22">
        <f t="shared" si="3"/>
        <v>-30.176301210187376</v>
      </c>
      <c r="S50" s="20">
        <v>72.06</v>
      </c>
      <c r="T50" s="21">
        <v>12.38</v>
      </c>
      <c r="U50" s="20">
        <f t="shared" si="4"/>
        <v>0.20397044936781125</v>
      </c>
      <c r="V50" s="21">
        <f t="shared" si="5"/>
        <v>6.6037949257987769E-2</v>
      </c>
      <c r="W50" s="22">
        <f t="shared" si="6"/>
        <v>0.97674717559995661</v>
      </c>
      <c r="X50" s="21">
        <f t="array" ref="X50:Z50">[1]!env_to_ecef(K50:M50,U50:W50)</f>
        <v>-5.6018936756478621E-2</v>
      </c>
      <c r="Y50" s="21">
        <v>-0.91047206335179987</v>
      </c>
      <c r="Z50" s="21">
        <v>0.40975907626383279</v>
      </c>
      <c r="AA50" s="27">
        <f t="shared" si="7"/>
        <v>3.4654988029221725</v>
      </c>
      <c r="AB50" s="20">
        <v>73.13</v>
      </c>
      <c r="AC50" s="21">
        <v>81.08</v>
      </c>
      <c r="AD50" s="22">
        <v>174</v>
      </c>
      <c r="AE50" s="20">
        <f t="shared" si="8"/>
        <v>25.818562074202561</v>
      </c>
      <c r="AF50" s="21">
        <f t="shared" si="9"/>
        <v>7.829514823277866</v>
      </c>
      <c r="AG50" s="21">
        <f t="shared" si="10"/>
        <v>171.89560945542684</v>
      </c>
      <c r="AH50" s="21">
        <f t="shared" si="11"/>
        <v>174</v>
      </c>
      <c r="AI50" s="20">
        <f t="array" ref="AI50:AK50">[1]!env_to_ecef(K50:M50,AE50:AG50)</f>
        <v>-0.21282628514141066</v>
      </c>
      <c r="AJ50" s="21">
        <v>-156.79438366411577</v>
      </c>
      <c r="AK50" s="21">
        <v>75.441871373677017</v>
      </c>
      <c r="AL50" s="21">
        <f t="shared" si="12"/>
        <v>174.00000000000003</v>
      </c>
      <c r="AM50" s="20">
        <f t="shared" si="13"/>
        <v>24.589966490399092</v>
      </c>
      <c r="AN50" s="21">
        <f t="shared" si="14"/>
        <v>-148.53594652889296</v>
      </c>
      <c r="AO50" s="21">
        <f>(Q51-Q49)/($B51-$B49)</f>
        <v>82.125855470541865</v>
      </c>
      <c r="AP50" s="28">
        <f t="shared" si="15"/>
        <v>26.982512054847181</v>
      </c>
      <c r="AQ50" s="12">
        <v>88.97</v>
      </c>
      <c r="AR50" s="12">
        <v>21.55</v>
      </c>
      <c r="AS50" s="12">
        <v>467</v>
      </c>
      <c r="AT50" s="27">
        <v>154</v>
      </c>
      <c r="AU50" s="20">
        <v>280.3</v>
      </c>
      <c r="AV50" s="21">
        <v>67706</v>
      </c>
      <c r="AW50" s="21">
        <v>0.52</v>
      </c>
      <c r="AX50" s="21">
        <v>12705</v>
      </c>
      <c r="AY50" s="21">
        <v>373378</v>
      </c>
      <c r="AZ50" s="22">
        <f>AX50*AD50</f>
        <v>2210670</v>
      </c>
      <c r="BA50">
        <f>AX50*AA50</f>
        <v>44029.162291126202</v>
      </c>
    </row>
    <row r="51" spans="1:53" x14ac:dyDescent="0.25">
      <c r="A51" s="27"/>
      <c r="B51" s="27">
        <v>47.7</v>
      </c>
      <c r="C51" s="20">
        <v>242186</v>
      </c>
      <c r="D51" s="21">
        <v>2025887</v>
      </c>
      <c r="E51" s="22">
        <v>2268073</v>
      </c>
      <c r="F51" s="20">
        <v>13225.7</v>
      </c>
      <c r="G51" s="21">
        <v>36085966</v>
      </c>
      <c r="H51" s="22">
        <v>1.6220000000000001</v>
      </c>
      <c r="I51" s="12">
        <v>6376894</v>
      </c>
      <c r="J51" s="20">
        <v>28.45</v>
      </c>
      <c r="K51" s="29">
        <f>DEGREES(ATAN([1]!Req()^2/[1]!Rpo()^2*TAN(RADIANS(J51))))</f>
        <v>28.611492895956481</v>
      </c>
      <c r="L51" s="21">
        <v>-80.599999999999994</v>
      </c>
      <c r="M51" s="22">
        <v>3599</v>
      </c>
      <c r="N51" s="21">
        <f>[1]!Req()/SQRT(1-[1]!e_WGS84()^2*SIN(RADIANS(K51))^2)</f>
        <v>6383038.2420361452</v>
      </c>
      <c r="O51" s="20">
        <f t="shared" si="0"/>
        <v>915727.08902768174</v>
      </c>
      <c r="P51" s="21">
        <f t="shared" si="1"/>
        <v>-5531458.9380932208</v>
      </c>
      <c r="Q51" s="22">
        <f>(N51*(1-[1]!e_WGS84()^2)+M51)*SIN(RADIANS(K51))</f>
        <v>3037893.6998852761</v>
      </c>
      <c r="R51" s="22">
        <f t="shared" si="3"/>
        <v>-30.176991612650454</v>
      </c>
      <c r="S51" s="20">
        <v>72.06</v>
      </c>
      <c r="T51" s="21">
        <v>13.1</v>
      </c>
      <c r="U51" s="20">
        <f t="shared" si="4"/>
        <v>0.2156314294383091</v>
      </c>
      <c r="V51" s="21">
        <f t="shared" si="5"/>
        <v>6.9813335411132507E-2</v>
      </c>
      <c r="W51" s="22">
        <f t="shared" si="6"/>
        <v>0.97397596727905167</v>
      </c>
      <c r="X51" s="21">
        <f t="array" ref="X51:Z51">[1]!env_to_ecef(K51:M51,U51:W51)</f>
        <v>-6.762539683010485E-2</v>
      </c>
      <c r="Y51" s="21">
        <v>-0.91176009903313382</v>
      </c>
      <c r="Z51" s="21">
        <v>0.40511767119524761</v>
      </c>
      <c r="AA51" s="27">
        <f t="shared" si="7"/>
        <v>3.3752365461606368</v>
      </c>
      <c r="AB51" s="20">
        <v>73.02</v>
      </c>
      <c r="AC51" s="21">
        <v>80.27</v>
      </c>
      <c r="AD51" s="22">
        <v>180</v>
      </c>
      <c r="AE51" s="20">
        <f t="shared" si="8"/>
        <v>29.094835082170516</v>
      </c>
      <c r="AF51" s="21">
        <f t="shared" si="9"/>
        <v>8.8840796325731883</v>
      </c>
      <c r="AG51" s="21">
        <f t="shared" si="10"/>
        <v>177.41072036555005</v>
      </c>
      <c r="AH51" s="21">
        <f t="shared" si="11"/>
        <v>180</v>
      </c>
      <c r="AI51" s="20">
        <f t="array" ref="AI51:AK51">[1]!env_to_ecef(K51:M51,AE51:AG51)</f>
        <v>-2.571860721663402</v>
      </c>
      <c r="AJ51" s="21">
        <v>-162.60433140052868</v>
      </c>
      <c r="AK51" s="21">
        <v>77.157092624174226</v>
      </c>
      <c r="AL51" s="21">
        <f t="shared" si="12"/>
        <v>179.99999999999997</v>
      </c>
      <c r="AM51" s="20">
        <f t="shared" si="13"/>
        <v>25.37856599886436</v>
      </c>
      <c r="AN51" s="21">
        <f t="shared" si="14"/>
        <v>-153.29949000384659</v>
      </c>
      <c r="AO51" s="21">
        <f>(Q52-Q50)/($B52-$B50)</f>
        <v>84.759629260981455</v>
      </c>
      <c r="AP51" s="28">
        <f t="shared" si="15"/>
        <v>30.423757009794127</v>
      </c>
      <c r="AQ51" s="12">
        <v>88.84</v>
      </c>
      <c r="AR51" s="12">
        <v>22.03</v>
      </c>
      <c r="AS51" s="12">
        <v>472</v>
      </c>
      <c r="AT51" s="27">
        <v>183</v>
      </c>
      <c r="AU51" s="20">
        <v>279.39999999999998</v>
      </c>
      <c r="AV51" s="21">
        <v>66284</v>
      </c>
      <c r="AW51" s="21">
        <v>0.54</v>
      </c>
      <c r="AX51" s="21">
        <v>13358</v>
      </c>
      <c r="AY51" s="21">
        <v>393339</v>
      </c>
      <c r="AZ51" s="22">
        <f>AX51*AD51</f>
        <v>2404440</v>
      </c>
      <c r="BA51">
        <f>AX51*AA51</f>
        <v>45086.409783613788</v>
      </c>
    </row>
    <row r="52" spans="1:53" x14ac:dyDescent="0.25">
      <c r="A52" s="27"/>
      <c r="B52" s="27">
        <v>48.7</v>
      </c>
      <c r="C52" s="20">
        <v>242186</v>
      </c>
      <c r="D52" s="21">
        <v>2012662</v>
      </c>
      <c r="E52" s="22">
        <v>2254848</v>
      </c>
      <c r="F52" s="20">
        <v>13225.7</v>
      </c>
      <c r="G52" s="21">
        <v>36158664</v>
      </c>
      <c r="H52" s="22">
        <v>1.635</v>
      </c>
      <c r="I52" s="12">
        <v>6377074</v>
      </c>
      <c r="J52" s="20">
        <v>28.45</v>
      </c>
      <c r="K52" s="29">
        <f>DEGREES(ATAN([1]!Req()^2/[1]!Rpo()^2*TAN(RADIANS(J52))))</f>
        <v>28.611492895956481</v>
      </c>
      <c r="L52" s="21">
        <v>-80.599999999999994</v>
      </c>
      <c r="M52" s="22">
        <v>3779</v>
      </c>
      <c r="N52" s="21">
        <f>[1]!Req()/SQRT(1-[1]!e_WGS84()^2*SIN(RADIANS(K52))^2)</f>
        <v>6383038.2420361452</v>
      </c>
      <c r="O52" s="20">
        <f t="shared" si="0"/>
        <v>915752.89773886709</v>
      </c>
      <c r="P52" s="21">
        <f t="shared" si="1"/>
        <v>-5531614.8358796658</v>
      </c>
      <c r="Q52" s="22">
        <f>(N52*(1-[1]!e_WGS84()^2)+M52)*SIN(RADIANS(K52))</f>
        <v>3037979.896118423</v>
      </c>
      <c r="R52" s="22">
        <f t="shared" si="3"/>
        <v>-30.177705781534314</v>
      </c>
      <c r="S52" s="20">
        <v>72.06</v>
      </c>
      <c r="T52" s="21">
        <v>13.83</v>
      </c>
      <c r="U52" s="20">
        <f t="shared" si="4"/>
        <v>0.22741959550461055</v>
      </c>
      <c r="V52" s="21">
        <f t="shared" si="5"/>
        <v>7.362989959944477E-2</v>
      </c>
      <c r="W52" s="22">
        <f t="shared" si="6"/>
        <v>0.97100925096803015</v>
      </c>
      <c r="X52" s="21">
        <f t="array" ref="X52:Z52">[1]!env_to_ecef(K52:M52,U52:W52)</f>
        <v>-7.9382146741348247E-2</v>
      </c>
      <c r="Y52" s="21">
        <v>-0.91291903231168692</v>
      </c>
      <c r="Z52" s="21">
        <v>0.40034649395470934</v>
      </c>
      <c r="AA52" s="27">
        <f t="shared" si="7"/>
        <v>3.2850486679508948</v>
      </c>
      <c r="AB52" s="20">
        <v>72.930000000000007</v>
      </c>
      <c r="AC52" s="21">
        <v>79.45</v>
      </c>
      <c r="AD52" s="22">
        <v>186</v>
      </c>
      <c r="AE52" s="20">
        <f t="shared" si="8"/>
        <v>32.555144892536021</v>
      </c>
      <c r="AF52" s="21">
        <f t="shared" si="9"/>
        <v>9.9966142075542184</v>
      </c>
      <c r="AG52" s="21">
        <f t="shared" si="10"/>
        <v>182.85576350066549</v>
      </c>
      <c r="AH52" s="21">
        <f t="shared" si="11"/>
        <v>186</v>
      </c>
      <c r="AI52" s="20">
        <f t="array" ref="AI52:AK52">[1]!env_to_ecef(K52:M52,AE52:AG52)</f>
        <v>-5.1179732764307069</v>
      </c>
      <c r="AJ52" s="21">
        <v>-168.41103861656239</v>
      </c>
      <c r="AK52" s="21">
        <v>78.787869761991075</v>
      </c>
      <c r="AL52" s="21">
        <f t="shared" si="12"/>
        <v>185.99999999999997</v>
      </c>
      <c r="AM52" s="20">
        <f t="shared" si="13"/>
        <v>26.238856371783186</v>
      </c>
      <c r="AN52" s="21">
        <f t="shared" si="14"/>
        <v>-158.49608288519084</v>
      </c>
      <c r="AO52" s="21">
        <f>(Q53-Q51)/($B53-$B51)</f>
        <v>87.632837032433599</v>
      </c>
      <c r="AP52" s="28">
        <f t="shared" si="15"/>
        <v>34.055697889741779</v>
      </c>
      <c r="AQ52" s="12">
        <v>88.7</v>
      </c>
      <c r="AR52" s="12">
        <v>22.49</v>
      </c>
      <c r="AS52" s="12">
        <v>478</v>
      </c>
      <c r="AT52" s="27">
        <v>215</v>
      </c>
      <c r="AU52" s="20">
        <v>278.39999999999998</v>
      </c>
      <c r="AV52" s="21">
        <v>64842</v>
      </c>
      <c r="AW52" s="21">
        <v>0.56000000000000005</v>
      </c>
      <c r="AX52" s="21">
        <v>14025</v>
      </c>
      <c r="AY52" s="21">
        <v>414451</v>
      </c>
      <c r="AZ52" s="22">
        <f>AX52*AD52</f>
        <v>2608650</v>
      </c>
      <c r="BA52">
        <f>AX52*AA52</f>
        <v>46072.807568011296</v>
      </c>
    </row>
    <row r="53" spans="1:53" x14ac:dyDescent="0.25">
      <c r="A53" s="27"/>
      <c r="B53" s="27">
        <v>49.7</v>
      </c>
      <c r="C53" s="20">
        <v>242186</v>
      </c>
      <c r="D53" s="21">
        <v>1999436</v>
      </c>
      <c r="E53" s="22">
        <v>2241622</v>
      </c>
      <c r="F53" s="20">
        <v>13225.7</v>
      </c>
      <c r="G53" s="21">
        <v>36232229</v>
      </c>
      <c r="H53" s="22">
        <v>1.6479999999999999</v>
      </c>
      <c r="I53" s="12">
        <v>6377260</v>
      </c>
      <c r="J53" s="20">
        <v>28.45</v>
      </c>
      <c r="K53" s="29">
        <f>DEGREES(ATAN([1]!Req()^2/[1]!Rpo()^2*TAN(RADIANS(J53))))</f>
        <v>28.611492895956481</v>
      </c>
      <c r="L53" s="21">
        <v>-80.599999999999994</v>
      </c>
      <c r="M53" s="22">
        <v>3965</v>
      </c>
      <c r="N53" s="21">
        <f>[1]!Req()/SQRT(1-[1]!e_WGS84()^2*SIN(RADIANS(K53))^2)</f>
        <v>6383038.2420361452</v>
      </c>
      <c r="O53" s="20">
        <f t="shared" si="0"/>
        <v>915779.5667404253</v>
      </c>
      <c r="P53" s="21">
        <f t="shared" si="1"/>
        <v>-5531775.9302589912</v>
      </c>
      <c r="Q53" s="22">
        <f>(N53*(1-[1]!e_WGS84()^2)+M53)*SIN(RADIANS(K53))</f>
        <v>3038068.965559341</v>
      </c>
      <c r="R53" s="22">
        <f t="shared" si="3"/>
        <v>-30.178443714976311</v>
      </c>
      <c r="S53" s="20">
        <v>72.06</v>
      </c>
      <c r="T53" s="21">
        <v>14.56</v>
      </c>
      <c r="U53" s="20">
        <f t="shared" si="4"/>
        <v>0.23917084490568652</v>
      </c>
      <c r="V53" s="21">
        <f t="shared" si="5"/>
        <v>7.7434511561968983E-2</v>
      </c>
      <c r="W53" s="22">
        <f t="shared" si="6"/>
        <v>0.96788491225261863</v>
      </c>
      <c r="X53" s="21">
        <f t="array" ref="X53:Z53">[1]!env_to_ecef(K53:M53,U53:W53)</f>
        <v>-9.1126010673572871E-2</v>
      </c>
      <c r="Y53" s="21">
        <v>-0.91392977287967314</v>
      </c>
      <c r="Z53" s="21">
        <v>0.39551032909752026</v>
      </c>
      <c r="AA53" s="27">
        <f t="shared" si="7"/>
        <v>3.184866269821514</v>
      </c>
      <c r="AB53" s="20">
        <v>72.849999999999994</v>
      </c>
      <c r="AC53" s="21">
        <v>78.62</v>
      </c>
      <c r="AD53" s="22">
        <v>192</v>
      </c>
      <c r="AE53" s="20">
        <f t="shared" si="8"/>
        <v>36.200013826722866</v>
      </c>
      <c r="AF53" s="21">
        <f t="shared" si="9"/>
        <v>11.171167962177801</v>
      </c>
      <c r="AG53" s="21">
        <f t="shared" si="10"/>
        <v>188.22530118266747</v>
      </c>
      <c r="AH53" s="21">
        <f t="shared" si="11"/>
        <v>191.99999999999997</v>
      </c>
      <c r="AI53" s="20">
        <f t="array" ref="AI53:AK53">[1]!env_to_ecef(K53:M53,AE53:AG53)</f>
        <v>-7.8521422098811051</v>
      </c>
      <c r="AJ53" s="21">
        <v>-174.21179415053243</v>
      </c>
      <c r="AK53" s="21">
        <v>80.32804392967823</v>
      </c>
      <c r="AL53" s="21">
        <f t="shared" si="12"/>
        <v>192</v>
      </c>
      <c r="AM53" s="20">
        <f t="shared" si="13"/>
        <v>27.027455880190246</v>
      </c>
      <c r="AN53" s="21">
        <f t="shared" si="14"/>
        <v>-163.2596263596788</v>
      </c>
      <c r="AO53" s="21">
        <f>(Q54-Q52)/($B54-$B52)</f>
        <v>90.266610823106021</v>
      </c>
      <c r="AP53" s="28">
        <f t="shared" si="15"/>
        <v>37.885504538531087</v>
      </c>
      <c r="AQ53" s="12">
        <v>88.56</v>
      </c>
      <c r="AR53" s="12">
        <v>22.94</v>
      </c>
      <c r="AS53" s="12">
        <v>484</v>
      </c>
      <c r="AT53" s="27">
        <v>251</v>
      </c>
      <c r="AU53" s="20">
        <v>277.39999999999998</v>
      </c>
      <c r="AV53" s="21">
        <v>63383</v>
      </c>
      <c r="AW53" s="21">
        <v>0.57999999999999996</v>
      </c>
      <c r="AX53" s="21">
        <v>14707</v>
      </c>
      <c r="AY53" s="21">
        <v>436870</v>
      </c>
      <c r="AZ53" s="22">
        <f>AX53*AD53</f>
        <v>2823744</v>
      </c>
      <c r="BA53">
        <f>AX53*AA53</f>
        <v>46839.828230265004</v>
      </c>
    </row>
    <row r="54" spans="1:53" x14ac:dyDescent="0.25">
      <c r="A54" s="27"/>
      <c r="B54" s="27">
        <v>50.7</v>
      </c>
      <c r="C54" s="20">
        <v>242186</v>
      </c>
      <c r="D54" s="21">
        <v>1986210</v>
      </c>
      <c r="E54" s="22">
        <v>2228396</v>
      </c>
      <c r="F54" s="20">
        <v>13225.7</v>
      </c>
      <c r="G54" s="21">
        <v>36306581</v>
      </c>
      <c r="H54" s="22">
        <v>1.661</v>
      </c>
      <c r="I54" s="12">
        <v>6377451</v>
      </c>
      <c r="J54" s="20">
        <v>28.45</v>
      </c>
      <c r="K54" s="29">
        <f>DEGREES(ATAN([1]!Req()^2/[1]!Rpo()^2*TAN(RADIANS(J54))))</f>
        <v>28.611492895956481</v>
      </c>
      <c r="L54" s="21">
        <v>-80.599999999999994</v>
      </c>
      <c r="M54" s="22">
        <v>4156</v>
      </c>
      <c r="N54" s="21">
        <f>[1]!Req()/SQRT(1-[1]!e_WGS84()^2*SIN(RADIANS(K54))^2)</f>
        <v>6383038.2420361452</v>
      </c>
      <c r="O54" s="20">
        <f t="shared" si="0"/>
        <v>915806.95265062747</v>
      </c>
      <c r="P54" s="21">
        <f t="shared" si="1"/>
        <v>-5531941.3551323852</v>
      </c>
      <c r="Q54" s="22">
        <f>(N54*(1-[1]!e_WGS84()^2)+M54)*SIN(RADIANS(K54))</f>
        <v>3038160.4293400692</v>
      </c>
      <c r="R54" s="22">
        <f t="shared" si="3"/>
        <v>-30.179201439023018</v>
      </c>
      <c r="S54" s="20">
        <v>72.06</v>
      </c>
      <c r="T54" s="21">
        <v>15.29</v>
      </c>
      <c r="U54" s="20">
        <f t="shared" si="4"/>
        <v>0.25088327007970546</v>
      </c>
      <c r="V54" s="21">
        <f t="shared" si="5"/>
        <v>8.1226553702029594E-2</v>
      </c>
      <c r="W54" s="22">
        <f t="shared" si="6"/>
        <v>0.96460345830180649</v>
      </c>
      <c r="X54" s="21">
        <f t="array" ref="X54:Z54">[1]!env_to_ecef(K54:M54,U54:W54)</f>
        <v>-0.10285508226381873</v>
      </c>
      <c r="Y54" s="21">
        <v>-0.914792156665166</v>
      </c>
      <c r="Z54" s="21">
        <v>0.39060996167071482</v>
      </c>
      <c r="AA54" s="27">
        <f t="shared" si="7"/>
        <v>3.0748429068909813</v>
      </c>
      <c r="AB54" s="20">
        <v>72.790000000000006</v>
      </c>
      <c r="AC54" s="21">
        <v>77.78</v>
      </c>
      <c r="AD54" s="22">
        <v>199</v>
      </c>
      <c r="AE54" s="20">
        <f t="shared" si="8"/>
        <v>40.235609023999992</v>
      </c>
      <c r="AF54" s="21">
        <f t="shared" si="9"/>
        <v>12.462697316517437</v>
      </c>
      <c r="AG54" s="21">
        <f t="shared" si="10"/>
        <v>194.49107162557536</v>
      </c>
      <c r="AH54" s="21">
        <f t="shared" si="11"/>
        <v>199.00000000000003</v>
      </c>
      <c r="AI54" s="20">
        <f t="array" ref="AI54:AK54">[1]!env_to_ecef(K54:M54,AE54:AG54)</f>
        <v>-10.834138549249076</v>
      </c>
      <c r="AJ54" s="21">
        <v>-180.90785525332805</v>
      </c>
      <c r="AK54" s="21">
        <v>82.194703901994671</v>
      </c>
      <c r="AL54" s="21">
        <f t="shared" si="12"/>
        <v>199</v>
      </c>
      <c r="AM54" s="20">
        <f t="shared" si="13"/>
        <v>27.816055388597306</v>
      </c>
      <c r="AN54" s="21">
        <f t="shared" si="14"/>
        <v>-168.02316983463243</v>
      </c>
      <c r="AO54" s="21">
        <f>(Q55-Q53)/($B55-$B53)</f>
        <v>92.900384613778442</v>
      </c>
      <c r="AP54" s="28">
        <f t="shared" si="15"/>
        <v>42.124389719906262</v>
      </c>
      <c r="AQ54" s="12">
        <v>88.41</v>
      </c>
      <c r="AR54" s="12">
        <v>23.37</v>
      </c>
      <c r="AS54" s="12">
        <v>489</v>
      </c>
      <c r="AT54" s="27">
        <v>291</v>
      </c>
      <c r="AU54" s="20">
        <v>276.3</v>
      </c>
      <c r="AV54" s="21">
        <v>61909</v>
      </c>
      <c r="AW54" s="21">
        <v>0.6</v>
      </c>
      <c r="AX54" s="21">
        <v>15400</v>
      </c>
      <c r="AY54" s="21">
        <v>460773</v>
      </c>
      <c r="AZ54" s="22">
        <f>AX54*AD54</f>
        <v>3064600</v>
      </c>
      <c r="BA54">
        <f>AX54*AA54</f>
        <v>47352.580766121115</v>
      </c>
    </row>
    <row r="55" spans="1:53" x14ac:dyDescent="0.25">
      <c r="A55" s="27"/>
      <c r="B55" s="27">
        <v>51.7</v>
      </c>
      <c r="C55" s="20">
        <v>242186</v>
      </c>
      <c r="D55" s="21">
        <v>1972984</v>
      </c>
      <c r="E55" s="22">
        <v>2215170</v>
      </c>
      <c r="F55" s="20">
        <v>13225.7</v>
      </c>
      <c r="G55" s="21">
        <v>36381638</v>
      </c>
      <c r="H55" s="22">
        <v>1.675</v>
      </c>
      <c r="I55" s="12">
        <v>6377648</v>
      </c>
      <c r="J55" s="20">
        <v>28.45</v>
      </c>
      <c r="K55" s="29">
        <f>DEGREES(ATAN([1]!Req()^2/[1]!Rpo()^2*TAN(RADIANS(J55))))</f>
        <v>28.611492895956481</v>
      </c>
      <c r="L55" s="21">
        <v>-80.599999999999994</v>
      </c>
      <c r="M55" s="22">
        <v>4353</v>
      </c>
      <c r="N55" s="21">
        <f>[1]!Req()/SQRT(1-[1]!e_WGS84()^2*SIN(RADIANS(K55))^2)</f>
        <v>6383038.2420361452</v>
      </c>
      <c r="O55" s="20">
        <f t="shared" si="0"/>
        <v>915835.1988512025</v>
      </c>
      <c r="P55" s="21">
        <f t="shared" si="1"/>
        <v>-5532111.9765986605</v>
      </c>
      <c r="Q55" s="22">
        <f>(N55*(1-[1]!e_WGS84()^2)+M55)*SIN(RADIANS(K55))</f>
        <v>3038254.7663285686</v>
      </c>
      <c r="R55" s="22">
        <f t="shared" si="3"/>
        <v>-30.179982919245958</v>
      </c>
      <c r="S55" s="20">
        <v>72.06</v>
      </c>
      <c r="T55" s="21">
        <v>16.02</v>
      </c>
      <c r="U55" s="20">
        <f t="shared" si="4"/>
        <v>0.26255496976711151</v>
      </c>
      <c r="V55" s="21">
        <f t="shared" si="5"/>
        <v>8.5005410463390593E-2</v>
      </c>
      <c r="W55" s="22">
        <f t="shared" si="6"/>
        <v>0.96116542178885189</v>
      </c>
      <c r="X55" s="21">
        <f t="array" ref="X55:Z55">[1]!env_to_ecef(K55:M55,U55:W55)</f>
        <v>-0.11456745755034339</v>
      </c>
      <c r="Y55" s="21">
        <v>-0.91550604367876209</v>
      </c>
      <c r="Z55" s="21">
        <v>0.38564618714322951</v>
      </c>
      <c r="AA55" s="27">
        <f t="shared" si="7"/>
        <v>2.9647270423393488</v>
      </c>
      <c r="AB55" s="20">
        <v>72.73</v>
      </c>
      <c r="AC55" s="21">
        <v>76.94</v>
      </c>
      <c r="AD55" s="22">
        <v>205</v>
      </c>
      <c r="AE55" s="20">
        <f t="shared" si="8"/>
        <v>44.235655144523385</v>
      </c>
      <c r="AF55" s="21">
        <f t="shared" si="9"/>
        <v>13.752467777084545</v>
      </c>
      <c r="AG55" s="21">
        <f t="shared" si="10"/>
        <v>199.69746228726856</v>
      </c>
      <c r="AH55" s="21">
        <f t="shared" si="11"/>
        <v>204.99999999999997</v>
      </c>
      <c r="AI55" s="20">
        <f t="array" ref="AI55:AK55">[1]!env_to_ecef(K55:M55,AE55:AG55)</f>
        <v>-13.933096429459546</v>
      </c>
      <c r="AJ55" s="21">
        <v>-186.67975172941053</v>
      </c>
      <c r="AK55" s="21">
        <v>83.555604947442134</v>
      </c>
      <c r="AL55" s="21">
        <f t="shared" si="12"/>
        <v>204.99999999999997</v>
      </c>
      <c r="AM55" s="20">
        <f t="shared" si="13"/>
        <v>28.676345761457924</v>
      </c>
      <c r="AN55" s="21">
        <f t="shared" si="14"/>
        <v>-173.21976271597669</v>
      </c>
      <c r="AO55" s="21">
        <f>(Q56-Q54)/($B56-$B54)</f>
        <v>95.773592385230586</v>
      </c>
      <c r="AP55" s="28">
        <f t="shared" si="15"/>
        <v>46.325102105584762</v>
      </c>
      <c r="AQ55" s="12">
        <v>88.26</v>
      </c>
      <c r="AR55" s="12">
        <v>23.8</v>
      </c>
      <c r="AS55" s="12">
        <v>496</v>
      </c>
      <c r="AT55" s="27">
        <v>335</v>
      </c>
      <c r="AU55" s="20">
        <v>275.3</v>
      </c>
      <c r="AV55" s="21">
        <v>60421</v>
      </c>
      <c r="AW55" s="21">
        <v>0.62</v>
      </c>
      <c r="AX55" s="21">
        <v>16106</v>
      </c>
      <c r="AY55" s="21">
        <v>486356</v>
      </c>
      <c r="AZ55" s="22">
        <f>AX55*AD55</f>
        <v>3301730</v>
      </c>
      <c r="BA55">
        <f>AX55*AA55</f>
        <v>47749.89374391755</v>
      </c>
    </row>
    <row r="56" spans="1:53" x14ac:dyDescent="0.25">
      <c r="A56" s="27" t="s">
        <v>115</v>
      </c>
      <c r="B56" s="27">
        <v>52.7</v>
      </c>
      <c r="C56" s="20">
        <v>242186</v>
      </c>
      <c r="D56" s="21">
        <v>1959759</v>
      </c>
      <c r="E56" s="22">
        <v>2201945</v>
      </c>
      <c r="F56" s="20">
        <v>13225.7</v>
      </c>
      <c r="G56" s="21">
        <v>36457317</v>
      </c>
      <c r="H56" s="22">
        <v>1.6879999999999999</v>
      </c>
      <c r="I56" s="12">
        <v>6377851</v>
      </c>
      <c r="J56" s="20">
        <v>28.45</v>
      </c>
      <c r="K56" s="29">
        <f>DEGREES(ATAN([1]!Req()^2/[1]!Rpo()^2*TAN(RADIANS(J56))))</f>
        <v>28.611492895956481</v>
      </c>
      <c r="L56" s="21">
        <v>-80.599999999999994</v>
      </c>
      <c r="M56" s="22">
        <v>4556</v>
      </c>
      <c r="N56" s="21">
        <f>[1]!Req()/SQRT(1-[1]!e_WGS84()^2*SIN(RADIANS(K56))^2)</f>
        <v>6383038.2420361452</v>
      </c>
      <c r="O56" s="20">
        <f t="shared" si="0"/>
        <v>915864.30534215039</v>
      </c>
      <c r="P56" s="21">
        <f t="shared" si="1"/>
        <v>-5532287.7946578171</v>
      </c>
      <c r="Q56" s="22">
        <f>(N56*(1-[1]!e_WGS84()^2)+M56)*SIN(RADIANS(K56))</f>
        <v>3038351.9765248396</v>
      </c>
      <c r="R56" s="22">
        <f t="shared" si="3"/>
        <v>-30.180788150057197</v>
      </c>
      <c r="S56" s="20">
        <v>72.06</v>
      </c>
      <c r="T56" s="21">
        <v>16.739999999999998</v>
      </c>
      <c r="U56" s="20">
        <f t="shared" si="4"/>
        <v>0.27402504323099541</v>
      </c>
      <c r="V56" s="21">
        <f t="shared" si="5"/>
        <v>8.8718988247530592E-2</v>
      </c>
      <c r="W56" s="22">
        <f t="shared" si="6"/>
        <v>0.95762164595762223</v>
      </c>
      <c r="X56" s="21">
        <f t="array" ref="X56:Z56">[1]!env_to_ecef(K56:M56,U56:W56)</f>
        <v>-0.12610118067528844</v>
      </c>
      <c r="Y56" s="21">
        <v>-0.91606457894087567</v>
      </c>
      <c r="Z56" s="21">
        <v>0.3806890850053023</v>
      </c>
      <c r="AA56" s="27">
        <f t="shared" si="7"/>
        <v>2.8446807056902723</v>
      </c>
      <c r="AB56" s="20">
        <v>72.680000000000007</v>
      </c>
      <c r="AC56" s="21">
        <v>76.099999999999994</v>
      </c>
      <c r="AD56" s="22">
        <v>212</v>
      </c>
      <c r="AE56" s="20">
        <f t="shared" si="8"/>
        <v>48.61909789619456</v>
      </c>
      <c r="AF56" s="21">
        <f t="shared" si="9"/>
        <v>15.16178237302212</v>
      </c>
      <c r="AG56" s="21">
        <f t="shared" si="10"/>
        <v>205.79189409457643</v>
      </c>
      <c r="AH56" s="21">
        <f t="shared" si="11"/>
        <v>212</v>
      </c>
      <c r="AI56" s="20">
        <f t="array" ref="AI56:AK56">[1]!env_to_ecef(K56:M56,AE56:AG56)</f>
        <v>-17.273624143512624</v>
      </c>
      <c r="AJ56" s="21">
        <v>-193.33987538017834</v>
      </c>
      <c r="AK56" s="21">
        <v>85.236814211499947</v>
      </c>
      <c r="AL56" s="21">
        <f t="shared" si="12"/>
        <v>212</v>
      </c>
      <c r="AM56" s="20">
        <f t="shared" si="13"/>
        <v>29.536636134260334</v>
      </c>
      <c r="AN56" s="21">
        <f t="shared" si="14"/>
        <v>-178.41635559732094</v>
      </c>
      <c r="AO56" s="21">
        <f>(Q57-Q55)/($B57-$B55)</f>
        <v>98.64680015691556</v>
      </c>
      <c r="AP56" s="28">
        <f t="shared" si="15"/>
        <v>50.928770189730962</v>
      </c>
      <c r="AQ56" s="12">
        <v>88.1</v>
      </c>
      <c r="AR56" s="12">
        <v>24.2</v>
      </c>
      <c r="AS56" s="12">
        <v>502</v>
      </c>
      <c r="AT56" s="27">
        <v>384</v>
      </c>
      <c r="AU56" s="20">
        <v>274.10000000000002</v>
      </c>
      <c r="AV56" s="21">
        <v>58920</v>
      </c>
      <c r="AW56" s="21">
        <v>0.64</v>
      </c>
      <c r="AX56" s="21">
        <v>16822</v>
      </c>
      <c r="AY56" s="21">
        <v>513835</v>
      </c>
      <c r="AZ56" s="22">
        <f>AX56*AD56</f>
        <v>3566264</v>
      </c>
      <c r="BA56">
        <f>AX56*AA56</f>
        <v>47853.218831121761</v>
      </c>
    </row>
    <row r="57" spans="1:53" x14ac:dyDescent="0.25">
      <c r="A57" s="27"/>
      <c r="B57" s="27">
        <v>53.7</v>
      </c>
      <c r="C57" s="20">
        <v>242186</v>
      </c>
      <c r="D57" s="21">
        <v>1946533</v>
      </c>
      <c r="E57" s="22">
        <v>2188719</v>
      </c>
      <c r="F57" s="20">
        <v>13225.7</v>
      </c>
      <c r="G57" s="21">
        <v>36533532</v>
      </c>
      <c r="H57" s="22">
        <v>1.702</v>
      </c>
      <c r="I57" s="12">
        <v>6378060</v>
      </c>
      <c r="J57" s="20">
        <v>28.45</v>
      </c>
      <c r="K57" s="29">
        <f>DEGREES(ATAN([1]!Req()^2/[1]!Rpo()^2*TAN(RADIANS(J57))))</f>
        <v>28.611492895956481</v>
      </c>
      <c r="L57" s="21">
        <v>-80.599999999999994</v>
      </c>
      <c r="M57" s="22">
        <v>4765</v>
      </c>
      <c r="N57" s="21">
        <f>[1]!Req()/SQRT(1-[1]!e_WGS84()^2*SIN(RADIANS(K57))^2)</f>
        <v>6383038.2420361452</v>
      </c>
      <c r="O57" s="20">
        <f t="shared" si="0"/>
        <v>915894.27212347102</v>
      </c>
      <c r="P57" s="21">
        <f t="shared" si="1"/>
        <v>-5532468.8093098551</v>
      </c>
      <c r="Q57" s="22">
        <f>(N57*(1-[1]!e_WGS84()^2)+M57)*SIN(RADIANS(K57))</f>
        <v>3038452.0599288824</v>
      </c>
      <c r="R57" s="22">
        <f t="shared" si="3"/>
        <v>-30.181617127731442</v>
      </c>
      <c r="S57" s="20">
        <v>72.06</v>
      </c>
      <c r="T57" s="21">
        <v>17.47</v>
      </c>
      <c r="U57" s="20">
        <f t="shared" si="4"/>
        <v>0.28561023733503893</v>
      </c>
      <c r="V57" s="21">
        <f t="shared" si="5"/>
        <v>9.2469837759104487E-2</v>
      </c>
      <c r="W57" s="22">
        <f t="shared" si="6"/>
        <v>0.95387426919601281</v>
      </c>
      <c r="X57" s="21">
        <f t="array" ref="X57:Z57">[1]!env_to_ecef(K57:M57,U57:W57)</f>
        <v>-0.13777475619208177</v>
      </c>
      <c r="Y57" s="21">
        <v>-0.91648318644099469</v>
      </c>
      <c r="Z57" s="21">
        <v>0.37560176454214528</v>
      </c>
      <c r="AA57" s="27">
        <f t="shared" si="7"/>
        <v>2.7245627659632201</v>
      </c>
      <c r="AB57" s="20">
        <v>72.63</v>
      </c>
      <c r="AC57" s="21">
        <v>75.25</v>
      </c>
      <c r="AD57" s="22">
        <v>219</v>
      </c>
      <c r="AE57" s="20">
        <f t="shared" si="8"/>
        <v>53.215089947846252</v>
      </c>
      <c r="AF57" s="21">
        <f t="shared" si="9"/>
        <v>16.646003585121239</v>
      </c>
      <c r="AG57" s="21">
        <f t="shared" si="10"/>
        <v>211.78306062215353</v>
      </c>
      <c r="AH57" s="21">
        <f t="shared" si="11"/>
        <v>218.99999999999997</v>
      </c>
      <c r="AI57" s="20">
        <f t="array" ref="AI57:AK57">[1]!env_to_ecef(K57:M57,AE57:AG57)</f>
        <v>-20.832794870125646</v>
      </c>
      <c r="AJ57" s="21">
        <v>-199.98066463059934</v>
      </c>
      <c r="AK57" s="21">
        <v>86.80281350165447</v>
      </c>
      <c r="AL57" s="21">
        <f t="shared" si="12"/>
        <v>218.99999999999997</v>
      </c>
      <c r="AM57" s="20">
        <f t="shared" si="13"/>
        <v>30.396926507062744</v>
      </c>
      <c r="AN57" s="21">
        <f t="shared" si="14"/>
        <v>-183.6129484786652</v>
      </c>
      <c r="AO57" s="21">
        <f>(Q58-Q56)/($B58-$B56)</f>
        <v>101.5200079283677</v>
      </c>
      <c r="AP57" s="28">
        <f t="shared" si="15"/>
        <v>55.758248683116996</v>
      </c>
      <c r="AQ57" s="12">
        <v>87.94</v>
      </c>
      <c r="AR57" s="12">
        <v>24.59</v>
      </c>
      <c r="AS57" s="12">
        <v>509</v>
      </c>
      <c r="AT57" s="27">
        <v>437</v>
      </c>
      <c r="AU57" s="20">
        <v>273</v>
      </c>
      <c r="AV57" s="21">
        <v>57409</v>
      </c>
      <c r="AW57" s="21">
        <v>0.66</v>
      </c>
      <c r="AX57" s="21">
        <v>17548</v>
      </c>
      <c r="AY57" s="21">
        <v>543445</v>
      </c>
      <c r="AZ57" s="22">
        <f>AX57*AD57</f>
        <v>3843012</v>
      </c>
      <c r="BA57">
        <f>AX57*AA57</f>
        <v>47810.627417122589</v>
      </c>
    </row>
    <row r="58" spans="1:53" x14ac:dyDescent="0.25">
      <c r="A58" s="27"/>
      <c r="B58" s="27">
        <v>54.7</v>
      </c>
      <c r="C58" s="20">
        <v>242186</v>
      </c>
      <c r="D58" s="21">
        <v>1933307</v>
      </c>
      <c r="E58" s="22">
        <v>2175493</v>
      </c>
      <c r="F58" s="20">
        <v>13225.7</v>
      </c>
      <c r="G58" s="21">
        <v>36610198</v>
      </c>
      <c r="H58" s="22">
        <v>1.716</v>
      </c>
      <c r="I58" s="12">
        <v>6378275</v>
      </c>
      <c r="J58" s="20">
        <v>28.45</v>
      </c>
      <c r="K58" s="29">
        <f>DEGREES(ATAN([1]!Req()^2/[1]!Rpo()^2*TAN(RADIANS(J58))))</f>
        <v>28.611492895956481</v>
      </c>
      <c r="L58" s="21">
        <v>-80.599999999999994</v>
      </c>
      <c r="M58" s="22">
        <v>4980</v>
      </c>
      <c r="N58" s="21">
        <f>[1]!Req()/SQRT(1-[1]!e_WGS84()^2*SIN(RADIANS(K58))^2)</f>
        <v>6383038.2420361452</v>
      </c>
      <c r="O58" s="20">
        <f t="shared" si="0"/>
        <v>915925.09919516451</v>
      </c>
      <c r="P58" s="21">
        <f t="shared" si="1"/>
        <v>-5532655.0205547744</v>
      </c>
      <c r="Q58" s="22">
        <f>(N58*(1-[1]!e_WGS84()^2)+M58)*SIN(RADIANS(K58))</f>
        <v>3038555.0165406964</v>
      </c>
      <c r="R58" s="22">
        <f t="shared" si="3"/>
        <v>-30.18246984668076</v>
      </c>
      <c r="S58" s="20">
        <v>72.06</v>
      </c>
      <c r="T58" s="21">
        <v>18.2</v>
      </c>
      <c r="U58" s="20">
        <f t="shared" si="4"/>
        <v>0.29714906877849789</v>
      </c>
      <c r="V58" s="21">
        <f t="shared" si="5"/>
        <v>9.620567678736261E-2</v>
      </c>
      <c r="W58" s="22">
        <f t="shared" si="6"/>
        <v>0.94997205152465247</v>
      </c>
      <c r="X58" s="21">
        <f t="array" ref="X58:Z58">[1]!env_to_ecef(K58:M58,U58:W58)</f>
        <v>-0.14942596694941115</v>
      </c>
      <c r="Y58" s="21">
        <v>-0.91675302266701331</v>
      </c>
      <c r="Z58" s="21">
        <v>0.37045347323534156</v>
      </c>
      <c r="AA58" s="27">
        <f t="shared" si="7"/>
        <v>2.6047073953122761</v>
      </c>
      <c r="AB58" s="20">
        <v>72.599999999999994</v>
      </c>
      <c r="AC58" s="21">
        <v>74.400000000000006</v>
      </c>
      <c r="AD58" s="22">
        <v>226</v>
      </c>
      <c r="AE58" s="20">
        <f t="shared" si="8"/>
        <v>57.994795180869566</v>
      </c>
      <c r="AF58" s="21">
        <f t="shared" si="9"/>
        <v>18.174467143494752</v>
      </c>
      <c r="AG58" s="21">
        <f t="shared" si="10"/>
        <v>217.67474009627077</v>
      </c>
      <c r="AH58" s="21">
        <f t="shared" si="11"/>
        <v>226.00000000000003</v>
      </c>
      <c r="AI58" s="20">
        <f t="array" ref="AI58:AK58">[1]!env_to_ecef(K58:M58,AE58:AG58)</f>
        <v>-24.584016269527005</v>
      </c>
      <c r="AJ58" s="21">
        <v>-206.58619515093116</v>
      </c>
      <c r="AK58" s="21">
        <v>88.282331851401764</v>
      </c>
      <c r="AL58" s="21">
        <f t="shared" si="12"/>
        <v>226.00000000000003</v>
      </c>
      <c r="AM58" s="20">
        <f t="shared" si="13"/>
        <v>31.185526015528012</v>
      </c>
      <c r="AN58" s="21">
        <f t="shared" si="14"/>
        <v>-188.37649195361882</v>
      </c>
      <c r="AO58" s="21">
        <f>(Q59-Q57)/($B59-$B57)</f>
        <v>104.15378171904013</v>
      </c>
      <c r="AP58" s="28">
        <f t="shared" si="15"/>
        <v>60.776130660973344</v>
      </c>
      <c r="AQ58" s="12">
        <v>87.77</v>
      </c>
      <c r="AR58" s="12">
        <v>24.97</v>
      </c>
      <c r="AS58" s="12">
        <v>515</v>
      </c>
      <c r="AT58" s="27">
        <v>495</v>
      </c>
      <c r="AU58" s="20">
        <v>271.8</v>
      </c>
      <c r="AV58" s="21">
        <v>55889</v>
      </c>
      <c r="AW58" s="21">
        <v>0.68</v>
      </c>
      <c r="AX58" s="21">
        <v>18280</v>
      </c>
      <c r="AY58" s="21">
        <v>575436</v>
      </c>
      <c r="AZ58" s="22">
        <f>AX58*AD58</f>
        <v>4131280</v>
      </c>
      <c r="BA58">
        <f>AX58*AA58</f>
        <v>47614.05118630841</v>
      </c>
    </row>
    <row r="59" spans="1:53" x14ac:dyDescent="0.25">
      <c r="A59" s="27"/>
      <c r="B59" s="27">
        <v>55.7</v>
      </c>
      <c r="C59" s="20">
        <v>242186</v>
      </c>
      <c r="D59" s="21">
        <v>1920081</v>
      </c>
      <c r="E59" s="22">
        <v>2162267</v>
      </c>
      <c r="F59" s="20">
        <v>13225.7</v>
      </c>
      <c r="G59" s="21">
        <v>36687225</v>
      </c>
      <c r="H59" s="22">
        <v>1.73</v>
      </c>
      <c r="I59" s="12">
        <v>6378495</v>
      </c>
      <c r="J59" s="20">
        <v>28.45</v>
      </c>
      <c r="K59" s="29">
        <f>DEGREES(ATAN([1]!Req()^2/[1]!Rpo()^2*TAN(RADIANS(J59))))</f>
        <v>28.611492895956481</v>
      </c>
      <c r="L59" s="21">
        <v>-80.599999999999994</v>
      </c>
      <c r="M59" s="22">
        <v>5200</v>
      </c>
      <c r="N59" s="21">
        <f>[1]!Req()/SQRT(1-[1]!e_WGS84()^2*SIN(RADIANS(K59))^2)</f>
        <v>6383038.2420361452</v>
      </c>
      <c r="O59" s="20">
        <f t="shared" si="0"/>
        <v>915956.64317550207</v>
      </c>
      <c r="P59" s="21">
        <f t="shared" si="1"/>
        <v>-5532845.5622937623</v>
      </c>
      <c r="Q59" s="22">
        <f>(N59*(1-[1]!e_WGS84()^2)+M59)*SIN(RADIANS(K59))</f>
        <v>3038660.3674923205</v>
      </c>
      <c r="R59" s="22">
        <f t="shared" si="3"/>
        <v>-30.183342337608337</v>
      </c>
      <c r="S59" s="20">
        <v>72.06</v>
      </c>
      <c r="T59" s="21">
        <v>18.93</v>
      </c>
      <c r="U59" s="20">
        <f t="shared" si="4"/>
        <v>0.30863966448101354</v>
      </c>
      <c r="V59" s="21">
        <f t="shared" si="5"/>
        <v>9.9925898899431612E-2</v>
      </c>
      <c r="W59" s="22">
        <f t="shared" si="6"/>
        <v>0.94591562638439797</v>
      </c>
      <c r="X59" s="21">
        <f t="array" ref="X59:Z59">[1]!env_to_ecef(K59:M59,U59:W59)</f>
        <v>-0.16105292162456064</v>
      </c>
      <c r="Y59" s="21">
        <v>-0.91687404381684134</v>
      </c>
      <c r="Z59" s="21">
        <v>0.36524504679892117</v>
      </c>
      <c r="AA59" s="27">
        <f t="shared" si="7"/>
        <v>2.4746489127904097</v>
      </c>
      <c r="AB59" s="20">
        <v>72.56</v>
      </c>
      <c r="AC59" s="21">
        <v>73.540000000000006</v>
      </c>
      <c r="AD59" s="22">
        <v>233</v>
      </c>
      <c r="AE59" s="20">
        <f t="shared" si="8"/>
        <v>62.984759947151169</v>
      </c>
      <c r="AF59" s="21">
        <f t="shared" si="9"/>
        <v>19.786527898144556</v>
      </c>
      <c r="AG59" s="21">
        <f t="shared" si="10"/>
        <v>223.4511430450417</v>
      </c>
      <c r="AH59" s="21">
        <f t="shared" si="11"/>
        <v>233</v>
      </c>
      <c r="AI59" s="20">
        <f t="array" ref="AI59:AK59">[1]!env_to_ecef(K59:M59,AE59:AG59)</f>
        <v>-28.552664150624267</v>
      </c>
      <c r="AJ59" s="21">
        <v>-213.16572012553868</v>
      </c>
      <c r="AK59" s="21">
        <v>89.633259079775598</v>
      </c>
      <c r="AL59" s="21">
        <f t="shared" si="12"/>
        <v>233.00000000000003</v>
      </c>
      <c r="AM59" s="20">
        <f t="shared" si="13"/>
        <v>32.045816388446838</v>
      </c>
      <c r="AN59" s="21">
        <f t="shared" si="14"/>
        <v>-193.57308483542874</v>
      </c>
      <c r="AO59" s="21">
        <f>(Q60-Q58)/($B60-$B58)</f>
        <v>107.0269894907251</v>
      </c>
      <c r="AP59" s="28">
        <f t="shared" si="15"/>
        <v>66.019611168684037</v>
      </c>
      <c r="AQ59" s="12">
        <v>87.6</v>
      </c>
      <c r="AR59" s="12">
        <v>25.33</v>
      </c>
      <c r="AS59" s="12">
        <v>523</v>
      </c>
      <c r="AT59" s="27">
        <v>558</v>
      </c>
      <c r="AU59" s="20">
        <v>270.60000000000002</v>
      </c>
      <c r="AV59" s="21">
        <v>54362</v>
      </c>
      <c r="AW59" s="21">
        <v>0.71</v>
      </c>
      <c r="AX59" s="21">
        <v>19019</v>
      </c>
      <c r="AY59" s="21">
        <v>610074</v>
      </c>
      <c r="AZ59" s="22">
        <f>AX59*AD59</f>
        <v>4431427</v>
      </c>
      <c r="BA59">
        <f>AX59*AA59</f>
        <v>47065.347672360804</v>
      </c>
    </row>
    <row r="60" spans="1:53" x14ac:dyDescent="0.25">
      <c r="A60" s="27"/>
      <c r="B60" s="27">
        <v>56.7</v>
      </c>
      <c r="C60" s="20">
        <v>242186</v>
      </c>
      <c r="D60" s="21">
        <v>1906856</v>
      </c>
      <c r="E60" s="22">
        <v>2149042</v>
      </c>
      <c r="F60" s="20">
        <v>13225.7</v>
      </c>
      <c r="G60" s="21">
        <v>36764524</v>
      </c>
      <c r="H60" s="22">
        <v>1.744</v>
      </c>
      <c r="I60" s="12">
        <v>6378722</v>
      </c>
      <c r="J60" s="20">
        <v>28.45</v>
      </c>
      <c r="K60" s="29">
        <f>DEGREES(ATAN([1]!Req()^2/[1]!Rpo()^2*TAN(RADIANS(J60))))</f>
        <v>28.611492895956481</v>
      </c>
      <c r="L60" s="21">
        <v>-80.599999999999994</v>
      </c>
      <c r="M60" s="22">
        <v>5427</v>
      </c>
      <c r="N60" s="21">
        <f>[1]!Req()/SQRT(1-[1]!e_WGS84()^2*SIN(RADIANS(K60))^2)</f>
        <v>6383038.2420361452</v>
      </c>
      <c r="O60" s="20">
        <f t="shared" si="0"/>
        <v>915989.19082794141</v>
      </c>
      <c r="P60" s="21">
        <f t="shared" si="1"/>
        <v>-5533042.1667244453</v>
      </c>
      <c r="Q60" s="22">
        <f>(N60*(1-[1]!e_WGS84()^2)+M60)*SIN(RADIANS(K60))</f>
        <v>3038769.0705196778</v>
      </c>
      <c r="R60" s="22">
        <f t="shared" si="3"/>
        <v>-30.184242524206638</v>
      </c>
      <c r="S60" s="20">
        <v>72.06</v>
      </c>
      <c r="T60" s="21">
        <v>19.66</v>
      </c>
      <c r="U60" s="20">
        <f t="shared" si="4"/>
        <v>0.32008015919225946</v>
      </c>
      <c r="V60" s="21">
        <f t="shared" si="5"/>
        <v>0.1036299001975077</v>
      </c>
      <c r="W60" s="22">
        <f t="shared" si="6"/>
        <v>0.94170565224836178</v>
      </c>
      <c r="X60" s="21">
        <f t="array" ref="X60:Z60">[1]!env_to_ecef(K60:M60,U60:W60)</f>
        <v>-0.17265373283226609</v>
      </c>
      <c r="Y60" s="21">
        <v>-0.91684623024530576</v>
      </c>
      <c r="Z60" s="21">
        <v>0.35997733070855503</v>
      </c>
      <c r="AA60" s="27">
        <f t="shared" si="7"/>
        <v>2.3547014920108627</v>
      </c>
      <c r="AB60" s="20">
        <v>72.53</v>
      </c>
      <c r="AC60" s="21">
        <v>72.69</v>
      </c>
      <c r="AD60" s="22">
        <v>241</v>
      </c>
      <c r="AE60" s="20">
        <f t="shared" si="8"/>
        <v>68.399942139259181</v>
      </c>
      <c r="AF60" s="21">
        <f t="shared" si="9"/>
        <v>21.527050884230302</v>
      </c>
      <c r="AG60" s="21">
        <f t="shared" si="10"/>
        <v>230.08484086435107</v>
      </c>
      <c r="AH60" s="21">
        <f t="shared" si="11"/>
        <v>240.99999999999997</v>
      </c>
      <c r="AI60" s="20">
        <f t="array" ref="AI60:AK60">[1]!env_to_ecef(K60:M60,AE60:AG60)</f>
        <v>-32.807852053144529</v>
      </c>
      <c r="AJ60" s="21">
        <v>-220.61788662968678</v>
      </c>
      <c r="AK60" s="21">
        <v>91.281942040633922</v>
      </c>
      <c r="AL60" s="21">
        <f t="shared" si="12"/>
        <v>241</v>
      </c>
      <c r="AM60" s="20">
        <f t="shared" si="13"/>
        <v>32.977797625644598</v>
      </c>
      <c r="AN60" s="21">
        <f t="shared" si="14"/>
        <v>-199.20272712316364</v>
      </c>
      <c r="AO60" s="21">
        <f>(Q61-Q59)/($B61-$B59)</f>
        <v>110.13963124295697</v>
      </c>
      <c r="AP60" s="28">
        <f t="shared" si="15"/>
        <v>71.707553314846876</v>
      </c>
      <c r="AQ60" s="12">
        <v>87.42</v>
      </c>
      <c r="AR60" s="12">
        <v>25.67</v>
      </c>
      <c r="AS60" s="12">
        <v>530</v>
      </c>
      <c r="AT60" s="27">
        <v>627</v>
      </c>
      <c r="AU60" s="20">
        <v>269.39999999999998</v>
      </c>
      <c r="AV60" s="21">
        <v>52829</v>
      </c>
      <c r="AW60" s="21">
        <v>0.73</v>
      </c>
      <c r="AX60" s="21">
        <v>19763</v>
      </c>
      <c r="AY60" s="21">
        <v>647632</v>
      </c>
      <c r="AZ60" s="22">
        <f>AX60*AD60</f>
        <v>4762883</v>
      </c>
      <c r="BA60">
        <f>AX60*AA60</f>
        <v>46535.965586610677</v>
      </c>
    </row>
    <row r="61" spans="1:53" x14ac:dyDescent="0.25">
      <c r="A61" s="27"/>
      <c r="B61" s="27">
        <v>57.7</v>
      </c>
      <c r="C61" s="20">
        <v>242186</v>
      </c>
      <c r="D61" s="21">
        <v>1893630</v>
      </c>
      <c r="E61" s="22">
        <v>2135816</v>
      </c>
      <c r="F61" s="20">
        <v>13225.7</v>
      </c>
      <c r="G61" s="21">
        <v>36842006</v>
      </c>
      <c r="H61" s="22">
        <v>1.7589999999999999</v>
      </c>
      <c r="I61" s="12">
        <v>6378955</v>
      </c>
      <c r="J61" s="20">
        <v>28.45</v>
      </c>
      <c r="K61" s="29">
        <f>DEGREES(ATAN([1]!Req()^2/[1]!Rpo()^2*TAN(RADIANS(J61))))</f>
        <v>28.611492895956481</v>
      </c>
      <c r="L61" s="21">
        <v>-80.599999999999994</v>
      </c>
      <c r="M61" s="22">
        <v>5660</v>
      </c>
      <c r="N61" s="21">
        <f>[1]!Req()/SQRT(1-[1]!e_WGS84()^2*SIN(RADIANS(K61))^2)</f>
        <v>6383038.2420361452</v>
      </c>
      <c r="O61" s="20">
        <f t="shared" si="0"/>
        <v>916022.59877075336</v>
      </c>
      <c r="P61" s="21">
        <f t="shared" si="1"/>
        <v>-5533243.9677480087</v>
      </c>
      <c r="Q61" s="22">
        <f>(N61*(1-[1]!e_WGS84()^2)+M61)*SIN(RADIANS(K61))</f>
        <v>3038880.6467548064</v>
      </c>
      <c r="R61" s="22">
        <f t="shared" si="3"/>
        <v>-30.18516644090414</v>
      </c>
      <c r="S61" s="20">
        <v>72.06</v>
      </c>
      <c r="T61" s="21">
        <v>20.38</v>
      </c>
      <c r="U61" s="20">
        <f t="shared" si="4"/>
        <v>0.33131304772500603</v>
      </c>
      <c r="V61" s="21">
        <f t="shared" si="5"/>
        <v>0.1072666864341674</v>
      </c>
      <c r="W61" s="22">
        <f t="shared" si="6"/>
        <v>0.93740360698506053</v>
      </c>
      <c r="X61" s="21">
        <f t="array" ref="X61:Z61">[1]!env_to_ecef(K61:M61,U61:W61)</f>
        <v>-0.18406818387661286</v>
      </c>
      <c r="Y61" s="21">
        <v>-0.9166730115650461</v>
      </c>
      <c r="Z61" s="21">
        <v>0.35472453192954417</v>
      </c>
      <c r="AA61" s="27">
        <f t="shared" si="7"/>
        <v>2.2247287771200468</v>
      </c>
      <c r="AB61" s="20">
        <v>72.5</v>
      </c>
      <c r="AC61" s="21">
        <v>71.84</v>
      </c>
      <c r="AD61" s="22">
        <v>248</v>
      </c>
      <c r="AE61" s="20">
        <f t="shared" si="8"/>
        <v>73.717137736073283</v>
      </c>
      <c r="AF61" s="21">
        <f t="shared" si="9"/>
        <v>23.24292424780911</v>
      </c>
      <c r="AG61" s="21">
        <f t="shared" si="10"/>
        <v>235.64708798627538</v>
      </c>
      <c r="AH61" s="21">
        <f t="shared" si="11"/>
        <v>248</v>
      </c>
      <c r="AI61" s="20">
        <f t="array" ref="AI61:AK61">[1]!env_to_ecef(K61:M61,AE61:AG61)</f>
        <v>-37.121923447552582</v>
      </c>
      <c r="AJ61" s="21">
        <v>-227.11442178762115</v>
      </c>
      <c r="AK61" s="21">
        <v>92.439181171344032</v>
      </c>
      <c r="AL61" s="21">
        <f t="shared" si="12"/>
        <v>248.00000000000003</v>
      </c>
      <c r="AM61" s="20">
        <f t="shared" si="13"/>
        <v>33.766397134051658</v>
      </c>
      <c r="AN61" s="21">
        <f t="shared" si="14"/>
        <v>-203.9662705976516</v>
      </c>
      <c r="AO61" s="21">
        <f>(Q62-Q60)/($B62-$B60)</f>
        <v>112.77340503362939</v>
      </c>
      <c r="AP61" s="28">
        <f t="shared" si="15"/>
        <v>77.294705889055038</v>
      </c>
      <c r="AQ61" s="12">
        <v>87.24</v>
      </c>
      <c r="AR61" s="12">
        <v>26</v>
      </c>
      <c r="AS61" s="12">
        <v>538</v>
      </c>
      <c r="AT61" s="27">
        <v>702</v>
      </c>
      <c r="AU61" s="20">
        <v>268.10000000000002</v>
      </c>
      <c r="AV61" s="21">
        <v>51293</v>
      </c>
      <c r="AW61" s="21">
        <v>0.76</v>
      </c>
      <c r="AX61" s="21">
        <v>20508</v>
      </c>
      <c r="AY61" s="21">
        <v>688388</v>
      </c>
      <c r="AZ61" s="22">
        <f>AX61*AD61</f>
        <v>5085984</v>
      </c>
      <c r="BA61">
        <f>AX61*AA61</f>
        <v>45624.737761177923</v>
      </c>
    </row>
    <row r="62" spans="1:53" x14ac:dyDescent="0.25">
      <c r="A62" s="27"/>
      <c r="B62" s="27">
        <v>58.7</v>
      </c>
      <c r="C62" s="20">
        <v>242186</v>
      </c>
      <c r="D62" s="21">
        <v>1880404</v>
      </c>
      <c r="E62" s="22">
        <v>2122590</v>
      </c>
      <c r="F62" s="20">
        <v>13225.7</v>
      </c>
      <c r="G62" s="21">
        <v>36919580</v>
      </c>
      <c r="H62" s="22">
        <v>1.774</v>
      </c>
      <c r="I62" s="12">
        <v>6379193</v>
      </c>
      <c r="J62" s="20">
        <v>28.45</v>
      </c>
      <c r="K62" s="29">
        <f>DEGREES(ATAN([1]!Req()^2/[1]!Rpo()^2*TAN(RADIANS(J62))))</f>
        <v>28.611492895956481</v>
      </c>
      <c r="L62" s="21">
        <v>-80.599999999999994</v>
      </c>
      <c r="M62" s="22">
        <v>5898</v>
      </c>
      <c r="N62" s="21">
        <f>[1]!Req()/SQRT(1-[1]!e_WGS84()^2*SIN(RADIANS(K62))^2)</f>
        <v>6383038.2420361452</v>
      </c>
      <c r="O62" s="20">
        <f t="shared" si="0"/>
        <v>916056.72362220951</v>
      </c>
      <c r="P62" s="21">
        <f t="shared" si="1"/>
        <v>-5533450.0992656406</v>
      </c>
      <c r="Q62" s="22">
        <f>(N62*(1-[1]!e_WGS84()^2)+M62)*SIN(RADIANS(K62))</f>
        <v>3038994.6173297451</v>
      </c>
      <c r="R62" s="22">
        <f t="shared" si="3"/>
        <v>-30.186110112816095</v>
      </c>
      <c r="S62" s="20">
        <v>72.06</v>
      </c>
      <c r="T62" s="21">
        <v>21.11</v>
      </c>
      <c r="U62" s="20">
        <f t="shared" si="4"/>
        <v>0.34264852706482957</v>
      </c>
      <c r="V62" s="21">
        <f t="shared" si="5"/>
        <v>0.11093668771022661</v>
      </c>
      <c r="W62" s="22">
        <f t="shared" si="6"/>
        <v>0.93289068932012953</v>
      </c>
      <c r="X62" s="21">
        <f t="array" ref="X62:Z62">[1]!env_to_ecef(K62:M62,U62:W62)</f>
        <v>-0.19561148560436081</v>
      </c>
      <c r="Y62" s="21">
        <v>-0.91634960433035273</v>
      </c>
      <c r="Z62" s="21">
        <v>0.34934159406412085</v>
      </c>
      <c r="AA62" s="27">
        <f t="shared" si="7"/>
        <v>2.1046912247085503</v>
      </c>
      <c r="AB62" s="20">
        <v>72.47</v>
      </c>
      <c r="AC62" s="21">
        <v>70.989999999999995</v>
      </c>
      <c r="AD62" s="22">
        <v>256</v>
      </c>
      <c r="AE62" s="20">
        <f t="shared" si="8"/>
        <v>79.515115544867015</v>
      </c>
      <c r="AF62" s="21">
        <f t="shared" si="9"/>
        <v>25.116800184238052</v>
      </c>
      <c r="AG62" s="21">
        <f t="shared" si="10"/>
        <v>242.03820514206328</v>
      </c>
      <c r="AH62" s="21">
        <f t="shared" si="11"/>
        <v>256</v>
      </c>
      <c r="AI62" s="20">
        <f t="array" ref="AI62:AK62">[1]!env_to_ecef(K62:M62,AE62:AG62)</f>
        <v>-41.779118740291445</v>
      </c>
      <c r="AJ62" s="21">
        <v>-234.48201090385953</v>
      </c>
      <c r="AK62" s="21">
        <v>93.854631211075144</v>
      </c>
      <c r="AL62" s="21">
        <f t="shared" si="12"/>
        <v>256</v>
      </c>
      <c r="AM62" s="20">
        <f t="shared" si="13"/>
        <v>34.626687507028691</v>
      </c>
      <c r="AN62" s="21">
        <f t="shared" si="14"/>
        <v>-209.16286347992718</v>
      </c>
      <c r="AO62" s="21">
        <f>(Q63-Q61)/($B63-$B61)</f>
        <v>115.64661280531436</v>
      </c>
      <c r="AP62" s="28">
        <f t="shared" si="15"/>
        <v>83.389429284421325</v>
      </c>
      <c r="AQ62" s="12">
        <v>87.06</v>
      </c>
      <c r="AR62" s="12">
        <v>26.31</v>
      </c>
      <c r="AS62" s="12">
        <v>546</v>
      </c>
      <c r="AT62" s="27">
        <v>782</v>
      </c>
      <c r="AU62" s="20">
        <v>266.8</v>
      </c>
      <c r="AV62" s="21">
        <v>49755</v>
      </c>
      <c r="AW62" s="21">
        <v>0.78</v>
      </c>
      <c r="AX62" s="21">
        <v>21253</v>
      </c>
      <c r="AY62" s="21">
        <v>732614</v>
      </c>
      <c r="AZ62" s="22">
        <f>AX62*AD62</f>
        <v>5440768</v>
      </c>
      <c r="BA62">
        <f>AX62*AA62</f>
        <v>44731.002598730818</v>
      </c>
    </row>
    <row r="63" spans="1:53" x14ac:dyDescent="0.25">
      <c r="A63" s="27"/>
      <c r="B63" s="27">
        <v>59.7</v>
      </c>
      <c r="C63" s="20">
        <v>242186</v>
      </c>
      <c r="D63" s="21">
        <v>1867178</v>
      </c>
      <c r="E63" s="22">
        <v>2109364</v>
      </c>
      <c r="F63" s="20">
        <v>13225.7</v>
      </c>
      <c r="G63" s="21">
        <v>36997155</v>
      </c>
      <c r="H63" s="22">
        <v>1.7889999999999999</v>
      </c>
      <c r="I63" s="12">
        <v>6379438</v>
      </c>
      <c r="J63" s="20">
        <v>28.45</v>
      </c>
      <c r="K63" s="29">
        <f>DEGREES(ATAN([1]!Req()^2/[1]!Rpo()^2*TAN(RADIANS(J63))))</f>
        <v>28.611492895956481</v>
      </c>
      <c r="L63" s="21">
        <v>-80.599999999999994</v>
      </c>
      <c r="M63" s="22">
        <v>6143</v>
      </c>
      <c r="N63" s="21">
        <f>[1]!Req()/SQRT(1-[1]!e_WGS84()^2*SIN(RADIANS(K63))^2)</f>
        <v>6383038.2420361452</v>
      </c>
      <c r="O63" s="20">
        <f t="shared" si="0"/>
        <v>916091.85214576742</v>
      </c>
      <c r="P63" s="21">
        <f t="shared" si="1"/>
        <v>-5533662.2934749685</v>
      </c>
      <c r="Q63" s="22">
        <f>(N63*(1-[1]!e_WGS84()^2)+M63)*SIN(RADIANS(K63))</f>
        <v>3039111.939980417</v>
      </c>
      <c r="R63" s="22">
        <f t="shared" si="3"/>
        <v>-30.18708146456629</v>
      </c>
      <c r="S63" s="20">
        <v>72.06</v>
      </c>
      <c r="T63" s="21">
        <v>21.84</v>
      </c>
      <c r="U63" s="20">
        <f t="shared" si="4"/>
        <v>0.35392838480821326</v>
      </c>
      <c r="V63" s="21">
        <f t="shared" si="5"/>
        <v>0.1145886808082643</v>
      </c>
      <c r="W63" s="22">
        <f t="shared" si="6"/>
        <v>0.92822633697696333</v>
      </c>
      <c r="X63" s="21">
        <f t="array" ref="X63:Z63">[1]!env_to_ecef(K63:M63,U63:W63)</f>
        <v>-0.20712303402733173</v>
      </c>
      <c r="Y63" s="21">
        <v>-0.91587744750573274</v>
      </c>
      <c r="Z63" s="21">
        <v>0.3439019481272193</v>
      </c>
      <c r="AA63" s="27">
        <f t="shared" si="7"/>
        <v>1.9948226162875049</v>
      </c>
      <c r="AB63" s="20">
        <v>72.45</v>
      </c>
      <c r="AC63" s="21">
        <v>70.150000000000006</v>
      </c>
      <c r="AD63" s="22">
        <v>264</v>
      </c>
      <c r="AE63" s="20">
        <f t="shared" si="8"/>
        <v>85.471007457771691</v>
      </c>
      <c r="AF63" s="21">
        <f t="shared" si="9"/>
        <v>27.030930244431655</v>
      </c>
      <c r="AG63" s="21">
        <f t="shared" si="10"/>
        <v>248.31438881843761</v>
      </c>
      <c r="AH63" s="21">
        <f t="shared" si="11"/>
        <v>264</v>
      </c>
      <c r="AI63" s="20">
        <f t="array" ref="AI63:AK63">[1]!env_to_ecef(K63:M63,AE63:AG63)</f>
        <v>-46.60543871480192</v>
      </c>
      <c r="AJ63" s="21">
        <v>-241.79486531262793</v>
      </c>
      <c r="AK63" s="21">
        <v>95.179704720328687</v>
      </c>
      <c r="AL63" s="21">
        <f t="shared" si="12"/>
        <v>264</v>
      </c>
      <c r="AM63" s="20">
        <f t="shared" si="13"/>
        <v>518.54556052392581</v>
      </c>
      <c r="AN63" s="21">
        <f t="shared" si="14"/>
        <v>-135.23616418847814</v>
      </c>
      <c r="AO63" s="21">
        <f>(Q64-Q62)/($B64-$B62)</f>
        <v>118.99868853855878</v>
      </c>
      <c r="AP63" s="28">
        <f t="shared" si="15"/>
        <v>575.60207844997524</v>
      </c>
      <c r="AQ63" s="12">
        <v>86.87</v>
      </c>
      <c r="AR63" s="12">
        <v>26.61</v>
      </c>
      <c r="AS63" s="12">
        <v>554</v>
      </c>
      <c r="AT63" s="27">
        <v>868</v>
      </c>
      <c r="AU63" s="20">
        <v>265.2</v>
      </c>
      <c r="AV63" s="21">
        <v>48216</v>
      </c>
      <c r="AW63" s="21">
        <v>0.81</v>
      </c>
      <c r="AX63" s="21">
        <v>22014</v>
      </c>
      <c r="AY63" s="21">
        <v>781480</v>
      </c>
      <c r="AZ63" s="22">
        <f>AX63*AD63</f>
        <v>5811696</v>
      </c>
      <c r="BA63">
        <f>AX63*AA63</f>
        <v>43914.025074953133</v>
      </c>
    </row>
    <row r="64" spans="1:53" x14ac:dyDescent="0.25">
      <c r="A64" s="27"/>
      <c r="B64" s="27">
        <v>60.7</v>
      </c>
      <c r="C64" s="20">
        <v>242186</v>
      </c>
      <c r="D64" s="21">
        <v>1853953</v>
      </c>
      <c r="E64" s="22">
        <v>2096139</v>
      </c>
      <c r="F64" s="20">
        <v>13225.7</v>
      </c>
      <c r="G64" s="21">
        <v>37074638</v>
      </c>
      <c r="H64" s="22">
        <v>1.804</v>
      </c>
      <c r="I64" s="12">
        <v>6379689</v>
      </c>
      <c r="J64" s="20">
        <v>28.45</v>
      </c>
      <c r="K64" s="29">
        <f>DEGREES(ATAN([1]!Req()^2/[1]!Rpo()^2*TAN(RADIANS(J64))))</f>
        <v>28.611492895956481</v>
      </c>
      <c r="L64" s="21">
        <v>-80.59</v>
      </c>
      <c r="M64" s="22">
        <v>6395</v>
      </c>
      <c r="N64" s="21">
        <f>[1]!Req()/SQRT(1-[1]!e_WGS84()^2*SIN(RADIANS(K64))^2)</f>
        <v>6383038.2420361452</v>
      </c>
      <c r="O64" s="20">
        <f t="shared" si="0"/>
        <v>917093.81474325736</v>
      </c>
      <c r="P64" s="21">
        <f t="shared" si="1"/>
        <v>-5533720.5715940176</v>
      </c>
      <c r="Q64" s="22">
        <f>(N64*(1-[1]!e_WGS84()^2)+M64)*SIN(RADIANS(K64))</f>
        <v>3039232.6147068222</v>
      </c>
      <c r="R64" s="22">
        <f t="shared" si="3"/>
        <v>-29.18808049429208</v>
      </c>
      <c r="S64" s="20">
        <v>72.06</v>
      </c>
      <c r="T64" s="21">
        <v>22.57</v>
      </c>
      <c r="U64" s="20">
        <f t="shared" si="4"/>
        <v>0.36515078991359207</v>
      </c>
      <c r="V64" s="21">
        <f t="shared" si="5"/>
        <v>0.11822207290598519</v>
      </c>
      <c r="W64" s="22">
        <f t="shared" si="6"/>
        <v>0.92341130711254105</v>
      </c>
      <c r="X64" s="21">
        <f t="array" ref="X64:Z64">[1]!env_to_ecef(K64:M64,U64:W64)</f>
        <v>-0.21844121475050363</v>
      </c>
      <c r="Y64" s="21">
        <v>-0.91529475686039796</v>
      </c>
      <c r="Z64" s="21">
        <v>0.33840647712800842</v>
      </c>
      <c r="AA64" s="27">
        <f t="shared" si="7"/>
        <v>1.8849317294642407</v>
      </c>
      <c r="AB64" s="20">
        <v>72.430000000000007</v>
      </c>
      <c r="AC64" s="21">
        <v>69.31</v>
      </c>
      <c r="AD64" s="22">
        <v>272</v>
      </c>
      <c r="AE64" s="20">
        <f t="shared" si="8"/>
        <v>91.617538085530896</v>
      </c>
      <c r="AF64" s="21">
        <f t="shared" si="9"/>
        <v>29.010005746506135</v>
      </c>
      <c r="AG64" s="21">
        <f t="shared" si="10"/>
        <v>254.45755300586771</v>
      </c>
      <c r="AH64" s="21">
        <f t="shared" si="11"/>
        <v>272</v>
      </c>
      <c r="AI64" s="20">
        <f t="array" ref="AI64:AK64">[1]!env_to_ecef(K64:M64,AE64:AG64)</f>
        <v>-51.590361650518574</v>
      </c>
      <c r="AJ64" s="21">
        <v>-249.06333864322281</v>
      </c>
      <c r="AK64" s="21">
        <v>96.384064702937351</v>
      </c>
      <c r="AL64" s="21">
        <f t="shared" si="12"/>
        <v>272</v>
      </c>
      <c r="AM64" s="20">
        <f t="shared" si="13"/>
        <v>519.4252750306041</v>
      </c>
      <c r="AN64" s="21">
        <f t="shared" si="14"/>
        <v>-140.42953968374059</v>
      </c>
      <c r="AO64" s="21">
        <f>(Q65-Q63)/($B65-$B63)</f>
        <v>121.87189631024376</v>
      </c>
      <c r="AP64" s="28">
        <f t="shared" si="15"/>
        <v>581.81594097339712</v>
      </c>
      <c r="AQ64" s="12">
        <v>86.69</v>
      </c>
      <c r="AR64" s="12">
        <v>26.88</v>
      </c>
      <c r="AS64" s="12">
        <v>562</v>
      </c>
      <c r="AT64" s="27">
        <v>961</v>
      </c>
      <c r="AU64" s="20">
        <v>263.5</v>
      </c>
      <c r="AV64" s="21">
        <v>46680</v>
      </c>
      <c r="AW64" s="21">
        <v>0.83</v>
      </c>
      <c r="AX64" s="21">
        <v>22785</v>
      </c>
      <c r="AY64" s="21">
        <v>835240</v>
      </c>
      <c r="AZ64" s="22">
        <f>AX64*AD64</f>
        <v>6197520</v>
      </c>
      <c r="BA64">
        <f>AX64*AA64</f>
        <v>42948.169455842726</v>
      </c>
    </row>
    <row r="65" spans="1:53" x14ac:dyDescent="0.25">
      <c r="A65" s="27"/>
      <c r="B65" s="27">
        <v>61.7</v>
      </c>
      <c r="C65" s="20">
        <v>242186</v>
      </c>
      <c r="D65" s="21">
        <v>1840727</v>
      </c>
      <c r="E65" s="22">
        <v>2082913</v>
      </c>
      <c r="F65" s="20">
        <v>13225.7</v>
      </c>
      <c r="G65" s="21">
        <v>37151940</v>
      </c>
      <c r="H65" s="22">
        <v>1.819</v>
      </c>
      <c r="I65" s="12">
        <v>6379947</v>
      </c>
      <c r="J65" s="20">
        <v>28.45</v>
      </c>
      <c r="K65" s="29">
        <f>DEGREES(ATAN([1]!Req()^2/[1]!Rpo()^2*TAN(RADIANS(J65))))</f>
        <v>28.611492895956481</v>
      </c>
      <c r="L65" s="21">
        <v>-80.59</v>
      </c>
      <c r="M65" s="22">
        <v>6652</v>
      </c>
      <c r="N65" s="21">
        <f>[1]!Req()/SQRT(1-[1]!e_WGS84()^2*SIN(RADIANS(K65))^2)</f>
        <v>6383038.2420361452</v>
      </c>
      <c r="O65" s="20">
        <f t="shared" si="0"/>
        <v>917130.70269582863</v>
      </c>
      <c r="P65" s="21">
        <f t="shared" si="1"/>
        <v>-5533943.152554336</v>
      </c>
      <c r="Q65" s="22">
        <f>(N65*(1-[1]!e_WGS84()^2)+M65)*SIN(RADIANS(K65))</f>
        <v>3039355.6837730375</v>
      </c>
      <c r="R65" s="22">
        <f t="shared" si="3"/>
        <v>-30.189099262468517</v>
      </c>
      <c r="S65" s="20">
        <v>72.06</v>
      </c>
      <c r="T65" s="21">
        <v>23.3</v>
      </c>
      <c r="U65" s="20">
        <f t="shared" si="4"/>
        <v>0.37631392066559699</v>
      </c>
      <c r="V65" s="21">
        <f t="shared" si="5"/>
        <v>0.12183627420056507</v>
      </c>
      <c r="W65" s="22">
        <f t="shared" si="6"/>
        <v>0.9184463813430872</v>
      </c>
      <c r="X65" s="21">
        <f t="array" ref="X65:Z65">[1]!env_to_ecef(K65:M65,U65:W65)</f>
        <v>-0.22988379017876531</v>
      </c>
      <c r="Y65" s="21">
        <v>-0.91452735201765711</v>
      </c>
      <c r="Z65" s="21">
        <v>0.3328560731376517</v>
      </c>
      <c r="AA65" s="27">
        <f t="shared" si="7"/>
        <v>1.7750168882154951</v>
      </c>
      <c r="AB65" s="20">
        <v>72.41</v>
      </c>
      <c r="AC65" s="21">
        <v>68.47</v>
      </c>
      <c r="AD65" s="22">
        <v>280</v>
      </c>
      <c r="AE65" s="20">
        <f t="shared" si="8"/>
        <v>97.952182910126766</v>
      </c>
      <c r="AF65" s="21">
        <f t="shared" si="9"/>
        <v>31.053447554470878</v>
      </c>
      <c r="AG65" s="21">
        <f t="shared" si="10"/>
        <v>260.46315144012749</v>
      </c>
      <c r="AH65" s="21">
        <f t="shared" si="11"/>
        <v>280</v>
      </c>
      <c r="AI65" s="20">
        <f t="array" ref="AI65:AK65">[1]!env_to_ecef(K65:M65,AE65:AG65)</f>
        <v>-56.817775038483745</v>
      </c>
      <c r="AJ65" s="21">
        <v>-256.26570390169366</v>
      </c>
      <c r="AK65" s="21">
        <v>97.466042514538017</v>
      </c>
      <c r="AL65" s="21">
        <f t="shared" si="12"/>
        <v>280</v>
      </c>
      <c r="AM65" s="20">
        <f t="shared" si="13"/>
        <v>37.390317684097681</v>
      </c>
      <c r="AN65" s="21">
        <f t="shared" si="14"/>
        <v>-225.61221853271127</v>
      </c>
      <c r="AO65" s="21">
        <f>(Q66-Q64)/($B66-$B64)</f>
        <v>124.74510408192873</v>
      </c>
      <c r="AP65" s="28">
        <f t="shared" si="15"/>
        <v>102.75674235635543</v>
      </c>
      <c r="AQ65" s="12">
        <v>86.5</v>
      </c>
      <c r="AR65" s="12">
        <v>27.14</v>
      </c>
      <c r="AS65" s="12">
        <v>571</v>
      </c>
      <c r="AT65" s="27">
        <v>1060</v>
      </c>
      <c r="AU65" s="20">
        <v>261.7</v>
      </c>
      <c r="AV65" s="21">
        <v>45147</v>
      </c>
      <c r="AW65" s="21">
        <v>0.86</v>
      </c>
      <c r="AX65" s="21">
        <v>23552</v>
      </c>
      <c r="AY65" s="21">
        <v>893547</v>
      </c>
      <c r="AZ65" s="22">
        <f>AX65*AD65</f>
        <v>6594560</v>
      </c>
      <c r="BA65">
        <f>AX65*AA65</f>
        <v>41805.19775125134</v>
      </c>
    </row>
    <row r="66" spans="1:53" x14ac:dyDescent="0.25">
      <c r="A66" s="27"/>
      <c r="B66" s="27">
        <v>62.7</v>
      </c>
      <c r="C66" s="20">
        <v>242186</v>
      </c>
      <c r="D66" s="21">
        <v>1827501</v>
      </c>
      <c r="E66" s="22">
        <v>2069687</v>
      </c>
      <c r="F66" s="20">
        <v>13225.7</v>
      </c>
      <c r="G66" s="21">
        <v>37228967</v>
      </c>
      <c r="H66" s="22">
        <v>1.8340000000000001</v>
      </c>
      <c r="I66" s="12">
        <v>6380210</v>
      </c>
      <c r="J66" s="20">
        <v>28.45</v>
      </c>
      <c r="K66" s="29">
        <f>DEGREES(ATAN([1]!Req()^2/[1]!Rpo()^2*TAN(RADIANS(J66))))</f>
        <v>28.611492895956481</v>
      </c>
      <c r="L66" s="21">
        <v>-80.59</v>
      </c>
      <c r="M66" s="22">
        <v>6916</v>
      </c>
      <c r="N66" s="21">
        <f>[1]!Req()/SQRT(1-[1]!e_WGS84()^2*SIN(RADIANS(K66))^2)</f>
        <v>6383038.2420361452</v>
      </c>
      <c r="O66" s="20">
        <f t="shared" si="0"/>
        <v>917168.59537862556</v>
      </c>
      <c r="P66" s="21">
        <f t="shared" si="1"/>
        <v>-5534171.796031083</v>
      </c>
      <c r="Q66" s="22">
        <f>(N66*(1-[1]!e_WGS84()^2)+M66)*SIN(RADIANS(K66))</f>
        <v>3039482.1049149861</v>
      </c>
      <c r="R66" s="22">
        <f t="shared" si="3"/>
        <v>-29.19014569465071</v>
      </c>
      <c r="S66" s="20">
        <v>72.06</v>
      </c>
      <c r="T66" s="21">
        <v>24.02</v>
      </c>
      <c r="U66" s="20">
        <f t="shared" si="4"/>
        <v>0.38726430291311992</v>
      </c>
      <c r="V66" s="21">
        <f t="shared" si="5"/>
        <v>0.12538159554225356</v>
      </c>
      <c r="W66" s="22">
        <f t="shared" si="6"/>
        <v>0.913403424116909</v>
      </c>
      <c r="X66" s="21">
        <f t="array" ref="X66:Z66">[1]!env_to_ecef(K66:M66,U66:W66)</f>
        <v>-0.24113307289206518</v>
      </c>
      <c r="Y66" s="21">
        <v>-0.91362504163718761</v>
      </c>
      <c r="Z66" s="21">
        <v>0.32732877119354642</v>
      </c>
      <c r="AA66" s="27">
        <f t="shared" si="7"/>
        <v>1.6554187237622628</v>
      </c>
      <c r="AB66" s="20">
        <v>72.400000000000006</v>
      </c>
      <c r="AC66" s="21">
        <v>67.63</v>
      </c>
      <c r="AD66" s="22">
        <v>288</v>
      </c>
      <c r="AE66" s="20">
        <f t="shared" si="8"/>
        <v>104.47811871915522</v>
      </c>
      <c r="AF66" s="21">
        <f t="shared" si="9"/>
        <v>33.142411492624007</v>
      </c>
      <c r="AG66" s="21">
        <f t="shared" si="10"/>
        <v>266.32668523705934</v>
      </c>
      <c r="AH66" s="21">
        <f t="shared" si="11"/>
        <v>288</v>
      </c>
      <c r="AI66" s="20">
        <f t="array" ref="AI66:AK66">[1]!env_to_ecef(K66:M66,AE66:AG66)</f>
        <v>-62.250732167743784</v>
      </c>
      <c r="AJ66" s="21">
        <v>-263.39781217855602</v>
      </c>
      <c r="AK66" s="21">
        <v>98.440026839339879</v>
      </c>
      <c r="AL66" s="21">
        <f t="shared" si="12"/>
        <v>288</v>
      </c>
      <c r="AM66" s="20">
        <f t="shared" si="13"/>
        <v>38.251515020267107</v>
      </c>
      <c r="AN66" s="21">
        <f t="shared" si="14"/>
        <v>-230.80866118520498</v>
      </c>
      <c r="AO66" s="21">
        <f>(Q67-Q65)/($B67-$B65)</f>
        <v>127.61831185338087</v>
      </c>
      <c r="AP66" s="28">
        <f t="shared" si="15"/>
        <v>109.60897211756019</v>
      </c>
      <c r="AQ66" s="12">
        <v>86.3</v>
      </c>
      <c r="AR66" s="12">
        <v>27.39</v>
      </c>
      <c r="AS66" s="12">
        <v>580</v>
      </c>
      <c r="AT66" s="27">
        <v>1166</v>
      </c>
      <c r="AU66" s="20">
        <v>259.8</v>
      </c>
      <c r="AV66" s="21">
        <v>43620</v>
      </c>
      <c r="AW66" s="21">
        <v>0.89</v>
      </c>
      <c r="AX66" s="21">
        <v>24311</v>
      </c>
      <c r="AY66" s="21">
        <v>956581</v>
      </c>
      <c r="AZ66" s="22">
        <f>AX66*AD66</f>
        <v>7001568</v>
      </c>
      <c r="BA66">
        <f>AX66*AA66</f>
        <v>40244.88459338437</v>
      </c>
    </row>
    <row r="67" spans="1:53" x14ac:dyDescent="0.25">
      <c r="A67" s="27"/>
      <c r="B67" s="27">
        <v>63.7</v>
      </c>
      <c r="C67" s="20">
        <v>242186</v>
      </c>
      <c r="D67" s="21">
        <v>1814275</v>
      </c>
      <c r="E67" s="22">
        <v>2056461</v>
      </c>
      <c r="F67" s="20">
        <v>13225.7</v>
      </c>
      <c r="G67" s="21">
        <v>37305627</v>
      </c>
      <c r="H67" s="22">
        <v>1.85</v>
      </c>
      <c r="I67" s="12">
        <v>6380480</v>
      </c>
      <c r="J67" s="20">
        <v>28.45</v>
      </c>
      <c r="K67" s="29">
        <f>DEGREES(ATAN([1]!Req()^2/[1]!Rpo()^2*TAN(RADIANS(J67))))</f>
        <v>28.611492895956481</v>
      </c>
      <c r="L67" s="21">
        <v>-80.59</v>
      </c>
      <c r="M67" s="22">
        <v>7185</v>
      </c>
      <c r="N67" s="21">
        <f>[1]!Req()/SQRT(1-[1]!e_WGS84()^2*SIN(RADIANS(K67))^2)</f>
        <v>6383038.2420361452</v>
      </c>
      <c r="O67" s="20">
        <f t="shared" ref="O67:O130" si="16">(N67+M67)*COS(RADIANS(K67))*COS(RADIANS(L67))</f>
        <v>917207.20572586916</v>
      </c>
      <c r="P67" s="21">
        <f t="shared" ref="P67:P130" si="17">(N67+M67)*COS(RADIANS(K67))*SIN(RADIANS(L67))</f>
        <v>-5534404.7698767064</v>
      </c>
      <c r="Q67" s="22">
        <f>(N67*(1-[1]!e_WGS84()^2)+M67)*SIN(RADIANS(K67))</f>
        <v>3039610.9203967443</v>
      </c>
      <c r="R67" s="22">
        <f t="shared" si="3"/>
        <v>-30.191211857832968</v>
      </c>
      <c r="S67" s="20">
        <v>72.06</v>
      </c>
      <c r="T67" s="21">
        <v>24.75</v>
      </c>
      <c r="U67" s="20">
        <f t="shared" si="4"/>
        <v>0.39830433221133682</v>
      </c>
      <c r="V67" s="21">
        <f t="shared" si="5"/>
        <v>0.12895594122253226</v>
      </c>
      <c r="W67" s="22">
        <f t="shared" si="6"/>
        <v>0.90814317382508125</v>
      </c>
      <c r="X67" s="21">
        <f t="array" ref="X67:Z67">[1]!env_to_ecef(K67:M67,U67:W67)</f>
        <v>-0.25249971260239745</v>
      </c>
      <c r="Y67" s="21">
        <v>-0.91256290835608156</v>
      </c>
      <c r="Z67" s="21">
        <v>0.32167193447423481</v>
      </c>
      <c r="AA67" s="27">
        <f t="shared" si="7"/>
        <v>1.5554390413662285</v>
      </c>
      <c r="AB67" s="20">
        <v>72.38</v>
      </c>
      <c r="AC67" s="21">
        <v>66.8</v>
      </c>
      <c r="AD67" s="22">
        <v>297</v>
      </c>
      <c r="AE67" s="20">
        <f t="shared" si="8"/>
        <v>111.51166443436728</v>
      </c>
      <c r="AF67" s="21">
        <f t="shared" si="9"/>
        <v>35.416430203893107</v>
      </c>
      <c r="AG67" s="21">
        <f t="shared" si="10"/>
        <v>272.98319575880464</v>
      </c>
      <c r="AH67" s="21">
        <f t="shared" si="11"/>
        <v>297.00000000000006</v>
      </c>
      <c r="AI67" s="20">
        <f t="array" ref="AI67:AK67">[1]!env_to_ecef(K67:M67,AE67:AG67)</f>
        <v>-68.05616169833084</v>
      </c>
      <c r="AJ67" s="21">
        <v>-271.38711442404991</v>
      </c>
      <c r="AK67" s="21">
        <v>99.631285144166952</v>
      </c>
      <c r="AL67" s="21">
        <f t="shared" si="12"/>
        <v>297.00000000000006</v>
      </c>
      <c r="AM67" s="20">
        <f t="shared" si="13"/>
        <v>39.18447880120948</v>
      </c>
      <c r="AN67" s="21">
        <f t="shared" si="14"/>
        <v>-236.43814072664827</v>
      </c>
      <c r="AO67" s="21">
        <f>(Q68-Q66)/($B68-$B66)</f>
        <v>130.73095360584557</v>
      </c>
      <c r="AP67" s="28">
        <f t="shared" si="15"/>
        <v>117.00074835521201</v>
      </c>
      <c r="AQ67" s="12">
        <v>86.11</v>
      </c>
      <c r="AR67" s="12">
        <v>27.61</v>
      </c>
      <c r="AS67" s="12">
        <v>589</v>
      </c>
      <c r="AT67" s="27">
        <v>1279</v>
      </c>
      <c r="AU67" s="20">
        <v>258</v>
      </c>
      <c r="AV67" s="21">
        <v>42100</v>
      </c>
      <c r="AW67" s="21">
        <v>0.92</v>
      </c>
      <c r="AX67" s="21">
        <v>25061</v>
      </c>
      <c r="AY67" s="21">
        <v>1024442</v>
      </c>
      <c r="AZ67" s="22">
        <f>AX67*AD67</f>
        <v>7443117</v>
      </c>
      <c r="BA67">
        <f>AX67*AA67</f>
        <v>38980.857815679054</v>
      </c>
    </row>
    <row r="68" spans="1:53" x14ac:dyDescent="0.25">
      <c r="A68" s="27"/>
      <c r="B68" s="27">
        <v>64.7</v>
      </c>
      <c r="C68" s="20">
        <v>242186</v>
      </c>
      <c r="D68" s="21">
        <v>1801050</v>
      </c>
      <c r="E68" s="22">
        <v>2043236</v>
      </c>
      <c r="F68" s="20">
        <v>13225.7</v>
      </c>
      <c r="G68" s="21">
        <v>37381831</v>
      </c>
      <c r="H68" s="22">
        <v>1.8660000000000001</v>
      </c>
      <c r="I68" s="12">
        <v>6380756</v>
      </c>
      <c r="J68" s="20">
        <v>28.45</v>
      </c>
      <c r="K68" s="29">
        <f>DEGREES(ATAN([1]!Req()^2/[1]!Rpo()^2*TAN(RADIANS(J68))))</f>
        <v>28.611492895956481</v>
      </c>
      <c r="L68" s="21">
        <v>-80.59</v>
      </c>
      <c r="M68" s="22">
        <v>7462</v>
      </c>
      <c r="N68" s="21">
        <f>[1]!Req()/SQRT(1-[1]!e_WGS84()^2*SIN(RADIANS(K68))^2)</f>
        <v>6383038.2420361452</v>
      </c>
      <c r="O68" s="20">
        <f t="shared" si="16"/>
        <v>917246.96433622797</v>
      </c>
      <c r="P68" s="21">
        <f t="shared" si="17"/>
        <v>-5534644.6723125363</v>
      </c>
      <c r="Q68" s="22">
        <f>(N68*(1-[1]!e_WGS84()^2)+M68)*SIN(RADIANS(K68))</f>
        <v>3039743.5668221978</v>
      </c>
      <c r="R68" s="22">
        <f t="shared" ref="R68:R131" si="18">SQRT(O68^2+P68^2+Q68^2)-I68</f>
        <v>-29.192309632897377</v>
      </c>
      <c r="S68" s="20">
        <v>72.06</v>
      </c>
      <c r="T68" s="21">
        <v>25.48</v>
      </c>
      <c r="U68" s="20">
        <f t="shared" ref="U68:U131" si="19">SIN(RADIANS(S68))*SIN(RADIANS(T68))</f>
        <v>0.40927970539380665</v>
      </c>
      <c r="V68" s="21">
        <f t="shared" ref="V68:V131" si="20">COS(RADIANS(S68))*SIN(RADIANS(T68))</f>
        <v>0.13250935368770969</v>
      </c>
      <c r="W68" s="22">
        <f t="shared" ref="W68:W131" si="21">COS(RADIANS(T68))</f>
        <v>0.90273550608028286</v>
      </c>
      <c r="X68" s="21">
        <f t="array" ref="X68:Z68">[1]!env_to_ecef(K68:M68,U68:W68)</f>
        <v>-0.26382536443154481</v>
      </c>
      <c r="Y68" s="21">
        <v>-0.91135264017345041</v>
      </c>
      <c r="Z68" s="21">
        <v>0.31596288125576399</v>
      </c>
      <c r="AA68" s="27">
        <f t="shared" ref="AA68:AA131" si="22">DEGREES(ACOS((X68*AI68+Y68*AJ68+Z68*AK68)/AD68))</f>
        <v>1.4657524380327278</v>
      </c>
      <c r="AB68" s="20">
        <v>72.37</v>
      </c>
      <c r="AC68" s="21">
        <v>65.98</v>
      </c>
      <c r="AD68" s="22">
        <v>306</v>
      </c>
      <c r="AE68" s="20">
        <f t="shared" ref="AE68:AE131" si="23">SIN(RADIANS(AB68))*COS(RADIANS(AC68))*AD68</f>
        <v>118.70872536501631</v>
      </c>
      <c r="AF68" s="21">
        <f t="shared" ref="AF68:AF131" si="24">COS(RADIANS(AB68))*COS(RADIANS(AC68))*AD68</f>
        <v>37.725047531094027</v>
      </c>
      <c r="AG68" s="21">
        <f t="shared" ref="AG68:AG131" si="25">SIN(RADIANS(AC68))*AD68</f>
        <v>279.5014477797742</v>
      </c>
      <c r="AH68" s="21">
        <f t="shared" ref="AH68:AH131" si="26">SQRT(AE68^2+AF68^2+AG68^2)</f>
        <v>306</v>
      </c>
      <c r="AI68" s="20">
        <f t="array" ref="AI68:AK68">[1]!env_to_ecef(K68:M68,AE68:AG68)</f>
        <v>-74.040041902067443</v>
      </c>
      <c r="AJ68" s="21">
        <v>-279.29975426431224</v>
      </c>
      <c r="AK68" s="21">
        <v>100.72596220952632</v>
      </c>
      <c r="AL68" s="21">
        <f t="shared" ref="AL68:AL131" si="27">SQRT(AI68^2+AJ68^2+AK68^2)</f>
        <v>306.00000000000006</v>
      </c>
      <c r="AM68" s="20">
        <f t="shared" ref="AM68:AM131" si="28">(O69-O67)/($B69-$B67)</f>
        <v>40.117442582326476</v>
      </c>
      <c r="AN68" s="21">
        <f t="shared" ref="AN68:AN131" si="29">(P69-P67)/($B69-$B67)</f>
        <v>-242.06762026809156</v>
      </c>
      <c r="AO68" s="21">
        <f>(Q69-Q67)/($B69-$B67)</f>
        <v>133.8435953585431</v>
      </c>
      <c r="AP68" s="28">
        <f t="shared" si="15"/>
        <v>124.55898478676689</v>
      </c>
      <c r="AQ68" s="12">
        <v>85.91</v>
      </c>
      <c r="AR68" s="12">
        <v>27.82</v>
      </c>
      <c r="AS68" s="12">
        <v>598</v>
      </c>
      <c r="AT68" s="27">
        <v>1400</v>
      </c>
      <c r="AU68" s="20">
        <v>256</v>
      </c>
      <c r="AV68" s="21">
        <v>40589</v>
      </c>
      <c r="AW68" s="21">
        <v>0.95</v>
      </c>
      <c r="AX68" s="21">
        <v>25799</v>
      </c>
      <c r="AY68" s="21">
        <v>1097121</v>
      </c>
      <c r="AZ68" s="22">
        <f>AX68*AD68</f>
        <v>7894494</v>
      </c>
      <c r="BA68">
        <f>AX68*AA68</f>
        <v>37814.947148806343</v>
      </c>
    </row>
    <row r="69" spans="1:53" x14ac:dyDescent="0.25">
      <c r="A69" s="27"/>
      <c r="B69" s="27">
        <v>65.7</v>
      </c>
      <c r="C69" s="20">
        <v>242186</v>
      </c>
      <c r="D69" s="21">
        <v>1787824</v>
      </c>
      <c r="E69" s="22">
        <v>2030010</v>
      </c>
      <c r="F69" s="20">
        <v>13225.7</v>
      </c>
      <c r="G69" s="21">
        <v>37457486</v>
      </c>
      <c r="H69" s="22">
        <v>1.8819999999999999</v>
      </c>
      <c r="I69" s="12">
        <v>6381038</v>
      </c>
      <c r="J69" s="20">
        <v>28.45</v>
      </c>
      <c r="K69" s="29">
        <f>DEGREES(ATAN([1]!Req()^2/[1]!Rpo()^2*TAN(RADIANS(J69))))</f>
        <v>28.611492895956481</v>
      </c>
      <c r="L69" s="21">
        <v>-80.59</v>
      </c>
      <c r="M69" s="22">
        <v>7744</v>
      </c>
      <c r="N69" s="21">
        <f>[1]!Req()/SQRT(1-[1]!e_WGS84()^2*SIN(RADIANS(K69))^2)</f>
        <v>6383038.2420361452</v>
      </c>
      <c r="O69" s="20">
        <f t="shared" si="16"/>
        <v>917287.44061103382</v>
      </c>
      <c r="P69" s="21">
        <f t="shared" si="17"/>
        <v>-5534888.9051172426</v>
      </c>
      <c r="Q69" s="22">
        <f>(N69*(1-[1]!e_WGS84()^2)+M69)*SIN(RADIANS(K69))</f>
        <v>3039878.6075874614</v>
      </c>
      <c r="R69" s="22">
        <f t="shared" si="18"/>
        <v>-29.193427125923336</v>
      </c>
      <c r="S69" s="20">
        <v>72.06</v>
      </c>
      <c r="T69" s="21">
        <v>26.21</v>
      </c>
      <c r="U69" s="20">
        <f t="shared" si="19"/>
        <v>0.42018864084546392</v>
      </c>
      <c r="V69" s="21">
        <f t="shared" si="20"/>
        <v>0.13604125611792955</v>
      </c>
      <c r="W69" s="22">
        <f t="shared" si="21"/>
        <v>0.89718129870071284</v>
      </c>
      <c r="X69" s="21">
        <f t="array" ref="X69:Z69">[1]!env_to_ecef(K69:M69,U69:W69)</f>
        <v>-0.27510818990426006</v>
      </c>
      <c r="Y69" s="21">
        <v>-0.90999443355022436</v>
      </c>
      <c r="Z69" s="21">
        <v>0.3102025382797633</v>
      </c>
      <c r="AA69" s="27">
        <f t="shared" si="22"/>
        <v>1.3657272446564117</v>
      </c>
      <c r="AB69" s="20">
        <v>72.349999999999994</v>
      </c>
      <c r="AC69" s="21">
        <v>65.150000000000006</v>
      </c>
      <c r="AD69" s="22">
        <v>315</v>
      </c>
      <c r="AE69" s="20">
        <f t="shared" si="23"/>
        <v>126.14544198584439</v>
      </c>
      <c r="AF69" s="21">
        <f t="shared" si="24"/>
        <v>40.136884909435743</v>
      </c>
      <c r="AG69" s="21">
        <f t="shared" si="25"/>
        <v>285.83449395753951</v>
      </c>
      <c r="AH69" s="21">
        <f t="shared" si="26"/>
        <v>315</v>
      </c>
      <c r="AI69" s="20">
        <f t="array" ref="AI69:AK69">[1]!env_to_ecef(K69:M69,AE69:AG69)</f>
        <v>-80.278854519434049</v>
      </c>
      <c r="AJ69" s="21">
        <v>-287.1399390866186</v>
      </c>
      <c r="AK69" s="21">
        <v>101.64133459562856</v>
      </c>
      <c r="AL69" s="21">
        <f t="shared" si="27"/>
        <v>315</v>
      </c>
      <c r="AM69" s="20">
        <f t="shared" si="28"/>
        <v>40.763340584545709</v>
      </c>
      <c r="AN69" s="21">
        <f t="shared" si="29"/>
        <v>-245.9649522577723</v>
      </c>
      <c r="AO69" s="21">
        <f>(Q70-Q68)/($B70-$B68)</f>
        <v>135.99850118719041</v>
      </c>
      <c r="AP69" s="28">
        <f t="shared" ref="AP69:AP132" si="30">SQRT((AM69-AI69)^2+(AJ69-AN69)^2+(AK69-AO69)^2)</f>
        <v>132.38960469820091</v>
      </c>
      <c r="AQ69" s="12">
        <v>85.72</v>
      </c>
      <c r="AR69" s="12">
        <v>28.01</v>
      </c>
      <c r="AS69" s="12">
        <v>608</v>
      </c>
      <c r="AT69" s="27">
        <v>1528</v>
      </c>
      <c r="AU69" s="20">
        <v>254.1</v>
      </c>
      <c r="AV69" s="21">
        <v>39089</v>
      </c>
      <c r="AW69" s="21">
        <v>0.98</v>
      </c>
      <c r="AX69" s="21">
        <v>26520</v>
      </c>
      <c r="AY69" s="21">
        <v>1174469</v>
      </c>
      <c r="AZ69" s="22">
        <f>AX69*AD69</f>
        <v>8353800</v>
      </c>
      <c r="BA69">
        <f>AX69*AA69</f>
        <v>36219.08652828804</v>
      </c>
    </row>
    <row r="70" spans="1:53" x14ac:dyDescent="0.25">
      <c r="A70" s="27"/>
      <c r="B70" s="27">
        <v>66.2</v>
      </c>
      <c r="C70" s="20">
        <v>242186</v>
      </c>
      <c r="D70" s="21">
        <v>1781211</v>
      </c>
      <c r="E70" s="22">
        <v>2023397</v>
      </c>
      <c r="F70" s="20">
        <v>13225.7</v>
      </c>
      <c r="G70" s="21">
        <v>37495080</v>
      </c>
      <c r="H70" s="22">
        <v>1.89</v>
      </c>
      <c r="I70" s="12">
        <v>6381182</v>
      </c>
      <c r="J70" s="20">
        <v>28.45</v>
      </c>
      <c r="K70" s="29">
        <f>DEGREES(ATAN([1]!Req()^2/[1]!Rpo()^2*TAN(RADIANS(J70))))</f>
        <v>28.611492895956481</v>
      </c>
      <c r="L70" s="21">
        <v>-80.59</v>
      </c>
      <c r="M70" s="22">
        <v>7888</v>
      </c>
      <c r="N70" s="21">
        <f>[1]!Req()/SQRT(1-[1]!e_WGS84()^2*SIN(RADIANS(K70))^2)</f>
        <v>6383038.2420361452</v>
      </c>
      <c r="O70" s="20">
        <f t="shared" si="16"/>
        <v>917308.10934710479</v>
      </c>
      <c r="P70" s="21">
        <f t="shared" si="17"/>
        <v>-5535013.6197409229</v>
      </c>
      <c r="Q70" s="22">
        <f>(N70*(1-[1]!e_WGS84()^2)+M70)*SIN(RADIANS(K70))</f>
        <v>3039947.5645739785</v>
      </c>
      <c r="R70" s="22">
        <f t="shared" si="18"/>
        <v>-29.193997722119093</v>
      </c>
      <c r="S70" s="20">
        <v>72.06</v>
      </c>
      <c r="T70" s="21">
        <v>26.57</v>
      </c>
      <c r="U70" s="20">
        <f t="shared" si="19"/>
        <v>0.42554338693180244</v>
      </c>
      <c r="V70" s="21">
        <f t="shared" si="20"/>
        <v>0.13777492122204163</v>
      </c>
      <c r="W70" s="22">
        <f t="shared" si="21"/>
        <v>0.89438856037008352</v>
      </c>
      <c r="X70" s="21">
        <f t="array" ref="X70:Z70">[1]!env_to_ecef(K70:M70,U70:W70)</f>
        <v>-0.28065599478609649</v>
      </c>
      <c r="Y70" s="21">
        <v>-0.90927023244439897</v>
      </c>
      <c r="Z70" s="21">
        <v>0.30734322341827414</v>
      </c>
      <c r="AA70" s="27">
        <f t="shared" si="22"/>
        <v>1.3260647406993449</v>
      </c>
      <c r="AB70" s="20">
        <v>72.349999999999994</v>
      </c>
      <c r="AC70" s="21">
        <v>64.75</v>
      </c>
      <c r="AD70" s="22">
        <v>319</v>
      </c>
      <c r="AE70" s="20">
        <f t="shared" si="23"/>
        <v>129.66987284495843</v>
      </c>
      <c r="AF70" s="21">
        <f t="shared" si="24"/>
        <v>41.258286313534008</v>
      </c>
      <c r="AG70" s="21">
        <f t="shared" si="25"/>
        <v>288.5211913999434</v>
      </c>
      <c r="AH70" s="21">
        <f t="shared" si="26"/>
        <v>319</v>
      </c>
      <c r="AI70" s="20">
        <f t="array" ref="AI70:AK70">[1]!env_to_ecef(K70:M70,AE70:AG70)</f>
        <v>-83.282430894161664</v>
      </c>
      <c r="AJ70" s="21">
        <v>-290.57283230323617</v>
      </c>
      <c r="AK70" s="21">
        <v>101.94344427982888</v>
      </c>
      <c r="AL70" s="21">
        <f t="shared" si="27"/>
        <v>319</v>
      </c>
      <c r="AM70" s="20">
        <f t="shared" si="28"/>
        <v>41.481005031382665</v>
      </c>
      <c r="AN70" s="21">
        <f t="shared" si="29"/>
        <v>-250.29532113578171</v>
      </c>
      <c r="AO70" s="21">
        <f>(Q71-Q69)/($B71-$B69)</f>
        <v>138.39284099685028</v>
      </c>
      <c r="AP70" s="28">
        <f t="shared" si="30"/>
        <v>136.07627041783087</v>
      </c>
      <c r="AQ70" s="12">
        <v>85.62</v>
      </c>
      <c r="AR70" s="12">
        <v>28.1</v>
      </c>
      <c r="AS70" s="12">
        <v>613</v>
      </c>
      <c r="AT70" s="27">
        <v>1595</v>
      </c>
      <c r="AU70" s="20">
        <v>253.1</v>
      </c>
      <c r="AV70" s="21">
        <v>38343</v>
      </c>
      <c r="AW70" s="21">
        <v>1</v>
      </c>
      <c r="AX70" s="21">
        <v>26874</v>
      </c>
      <c r="AY70" s="21">
        <v>1214802</v>
      </c>
      <c r="AZ70" s="22">
        <f>AX70*AD70</f>
        <v>8572806</v>
      </c>
      <c r="BA70">
        <f>AX70*AA70</f>
        <v>35636.663841554197</v>
      </c>
    </row>
    <row r="71" spans="1:53" x14ac:dyDescent="0.25">
      <c r="A71" s="27"/>
      <c r="B71" s="27">
        <v>66.7</v>
      </c>
      <c r="C71" s="20">
        <v>242186</v>
      </c>
      <c r="D71" s="21">
        <v>1774598</v>
      </c>
      <c r="E71" s="22">
        <v>2016784</v>
      </c>
      <c r="F71" s="20">
        <v>13225.7</v>
      </c>
      <c r="G71" s="21">
        <v>37532503</v>
      </c>
      <c r="H71" s="22">
        <v>1.8979999999999999</v>
      </c>
      <c r="I71" s="12">
        <v>6381327</v>
      </c>
      <c r="J71" s="20">
        <v>28.45</v>
      </c>
      <c r="K71" s="29">
        <f>DEGREES(ATAN([1]!Req()^2/[1]!Rpo()^2*TAN(RADIANS(J71))))</f>
        <v>28.611492895956481</v>
      </c>
      <c r="L71" s="21">
        <v>-80.59</v>
      </c>
      <c r="M71" s="22">
        <v>8033</v>
      </c>
      <c r="N71" s="21">
        <f>[1]!Req()/SQRT(1-[1]!e_WGS84()^2*SIN(RADIANS(K71))^2)</f>
        <v>6383038.2420361452</v>
      </c>
      <c r="O71" s="20">
        <f t="shared" si="16"/>
        <v>917328.9216160652</v>
      </c>
      <c r="P71" s="21">
        <f t="shared" si="17"/>
        <v>-5535139.2004383784</v>
      </c>
      <c r="Q71" s="22">
        <f>(N71*(1-[1]!e_WGS84()^2)+M71)*SIN(RADIANS(K71))</f>
        <v>3040017.0004284582</v>
      </c>
      <c r="R71" s="22">
        <f t="shared" si="18"/>
        <v>-29.194572255946696</v>
      </c>
      <c r="S71" s="20">
        <v>72.06</v>
      </c>
      <c r="T71" s="21">
        <v>26.94</v>
      </c>
      <c r="U71" s="20">
        <f t="shared" si="19"/>
        <v>0.43102936773597578</v>
      </c>
      <c r="V71" s="21">
        <f t="shared" si="20"/>
        <v>0.13955107518502577</v>
      </c>
      <c r="W71" s="22">
        <f t="shared" si="21"/>
        <v>0.89148145329211881</v>
      </c>
      <c r="X71" s="21">
        <f t="array" ref="X71:Z71">[1]!env_to_ecef(K71:M71,U71:W71)</f>
        <v>-0.28634635749723125</v>
      </c>
      <c r="Y71" s="21">
        <v>-0.90848850896194822</v>
      </c>
      <c r="Z71" s="21">
        <v>0.30439184061364721</v>
      </c>
      <c r="AA71" s="27">
        <f t="shared" si="22"/>
        <v>1.2859946890643175</v>
      </c>
      <c r="AB71" s="20">
        <v>72.34</v>
      </c>
      <c r="AC71" s="21">
        <v>64.34</v>
      </c>
      <c r="AD71" s="22">
        <v>324</v>
      </c>
      <c r="AE71" s="20">
        <f t="shared" si="23"/>
        <v>133.6897633400549</v>
      </c>
      <c r="AF71" s="21">
        <f t="shared" si="24"/>
        <v>42.563029691894414</v>
      </c>
      <c r="AG71" s="21">
        <f t="shared" si="25"/>
        <v>292.0469751281924</v>
      </c>
      <c r="AH71" s="21">
        <f t="shared" si="26"/>
        <v>324</v>
      </c>
      <c r="AI71" s="20">
        <f t="array" ref="AI71:AK71">[1]!env_to_ecef(K71:M71,AE71:AG71)</f>
        <v>-86.640008761809</v>
      </c>
      <c r="AJ71" s="21">
        <v>-294.9000580558785</v>
      </c>
      <c r="AK71" s="21">
        <v>102.48641197931134</v>
      </c>
      <c r="AL71" s="21">
        <f t="shared" si="27"/>
        <v>323.99999999999994</v>
      </c>
      <c r="AM71" s="20">
        <f t="shared" si="28"/>
        <v>42.102980885421857</v>
      </c>
      <c r="AN71" s="21">
        <f t="shared" si="29"/>
        <v>-254.04830749643347</v>
      </c>
      <c r="AO71" s="21">
        <f>(Q72-Q70)/($B72-$B70)</f>
        <v>140.4679354984934</v>
      </c>
      <c r="AP71" s="28">
        <f t="shared" si="30"/>
        <v>140.30758723574533</v>
      </c>
      <c r="AQ71" s="12">
        <v>85.52</v>
      </c>
      <c r="AR71" s="12">
        <v>28.19</v>
      </c>
      <c r="AS71" s="12">
        <v>618</v>
      </c>
      <c r="AT71" s="27">
        <v>1664</v>
      </c>
      <c r="AU71" s="20">
        <v>252.1</v>
      </c>
      <c r="AV71" s="21">
        <v>37601</v>
      </c>
      <c r="AW71" s="21">
        <v>1.02</v>
      </c>
      <c r="AX71" s="21">
        <v>27223</v>
      </c>
      <c r="AY71" s="21">
        <v>1256166</v>
      </c>
      <c r="AZ71" s="22">
        <f>AX71*AD71</f>
        <v>8820252</v>
      </c>
      <c r="BA71">
        <f>AX71*AA71</f>
        <v>35008.633420397913</v>
      </c>
    </row>
    <row r="72" spans="1:53" x14ac:dyDescent="0.25">
      <c r="A72" s="27"/>
      <c r="B72" s="27">
        <v>67.7</v>
      </c>
      <c r="C72" s="20">
        <v>242186</v>
      </c>
      <c r="D72" s="21">
        <v>1761372</v>
      </c>
      <c r="E72" s="22">
        <v>2003558</v>
      </c>
      <c r="F72" s="20">
        <v>13225.7</v>
      </c>
      <c r="G72" s="21">
        <v>37606791</v>
      </c>
      <c r="H72" s="22">
        <v>1.9139999999999999</v>
      </c>
      <c r="I72" s="12">
        <v>6381622</v>
      </c>
      <c r="J72" s="20">
        <v>28.45</v>
      </c>
      <c r="K72" s="29">
        <f>DEGREES(ATAN([1]!Req()^2/[1]!Rpo()^2*TAN(RADIANS(J72))))</f>
        <v>28.611492895956481</v>
      </c>
      <c r="L72" s="21">
        <v>-80.59</v>
      </c>
      <c r="M72" s="22">
        <v>8328</v>
      </c>
      <c r="N72" s="21">
        <f>[1]!Req()/SQRT(1-[1]!e_WGS84()^2*SIN(RADIANS(K72))^2)</f>
        <v>6383038.2420361452</v>
      </c>
      <c r="O72" s="20">
        <f t="shared" si="16"/>
        <v>917371.26381843293</v>
      </c>
      <c r="P72" s="21">
        <f t="shared" si="17"/>
        <v>-5535394.6922021676</v>
      </c>
      <c r="Q72" s="22">
        <f>(N72*(1-[1]!e_WGS84()^2)+M72)*SIN(RADIANS(K72))</f>
        <v>3040158.2664772263</v>
      </c>
      <c r="R72" s="22">
        <f t="shared" si="18"/>
        <v>-29.195741052739322</v>
      </c>
      <c r="S72" s="20">
        <v>72.06</v>
      </c>
      <c r="T72" s="21">
        <v>27.66</v>
      </c>
      <c r="U72" s="20">
        <f t="shared" si="19"/>
        <v>0.44165306217276862</v>
      </c>
      <c r="V72" s="21">
        <f t="shared" si="20"/>
        <v>0.14299062731781625</v>
      </c>
      <c r="W72" s="22">
        <f t="shared" si="21"/>
        <v>0.88571793093098994</v>
      </c>
      <c r="X72" s="21">
        <f t="array" ref="X72:Z72">[1]!env_to_ecef(K72:M72,U72:W72)</f>
        <v>-0.29738505432125939</v>
      </c>
      <c r="Y72" s="21">
        <v>-0.90685875523430648</v>
      </c>
      <c r="Z72" s="21">
        <v>0.29861233651881458</v>
      </c>
      <c r="AA72" s="27">
        <f t="shared" si="22"/>
        <v>1.1963216086406092</v>
      </c>
      <c r="AB72" s="20">
        <v>72.33</v>
      </c>
      <c r="AC72" s="21">
        <v>63.53</v>
      </c>
      <c r="AD72" s="22">
        <v>333</v>
      </c>
      <c r="AE72" s="20">
        <f t="shared" si="23"/>
        <v>141.42506836159521</v>
      </c>
      <c r="AF72" s="21">
        <f t="shared" si="24"/>
        <v>45.052918222296022</v>
      </c>
      <c r="AG72" s="21">
        <f t="shared" si="25"/>
        <v>298.09089989225305</v>
      </c>
      <c r="AH72" s="21">
        <f t="shared" si="26"/>
        <v>333</v>
      </c>
      <c r="AI72" s="20">
        <f t="array" ref="AI72:AK72">[1]!env_to_ecef(K72:M72,AE72:AG72)</f>
        <v>-93.208779360128887</v>
      </c>
      <c r="AJ72" s="21">
        <v>-302.57553430326971</v>
      </c>
      <c r="AK72" s="21">
        <v>103.19481329643301</v>
      </c>
      <c r="AL72" s="21">
        <f t="shared" si="27"/>
        <v>333</v>
      </c>
      <c r="AM72" s="20">
        <f t="shared" si="28"/>
        <v>42.77280103584053</v>
      </c>
      <c r="AN72" s="21">
        <f t="shared" si="29"/>
        <v>-258.08998511591926</v>
      </c>
      <c r="AO72" s="21">
        <f>(Q73-Q71)/($B73-$B71)</f>
        <v>142.70265265391208</v>
      </c>
      <c r="AP72" s="28">
        <f t="shared" si="30"/>
        <v>148.42783992291351</v>
      </c>
      <c r="AQ72" s="12">
        <v>85.32</v>
      </c>
      <c r="AR72" s="12">
        <v>28.35</v>
      </c>
      <c r="AS72" s="12">
        <v>628</v>
      </c>
      <c r="AT72" s="27">
        <v>1808</v>
      </c>
      <c r="AU72" s="20">
        <v>250</v>
      </c>
      <c r="AV72" s="21">
        <v>36128</v>
      </c>
      <c r="AW72" s="21">
        <v>1.05</v>
      </c>
      <c r="AX72" s="21">
        <v>27903</v>
      </c>
      <c r="AY72" s="21">
        <v>1341675</v>
      </c>
      <c r="AZ72" s="22">
        <f>AX72*AD72</f>
        <v>9291699</v>
      </c>
      <c r="BA72">
        <f>AX72*AA72</f>
        <v>33380.961845898921</v>
      </c>
    </row>
    <row r="73" spans="1:53" x14ac:dyDescent="0.25">
      <c r="A73" s="27"/>
      <c r="B73" s="27">
        <v>68.7</v>
      </c>
      <c r="C73" s="20">
        <v>242186</v>
      </c>
      <c r="D73" s="21">
        <v>1748147</v>
      </c>
      <c r="E73" s="22">
        <v>1990333</v>
      </c>
      <c r="F73" s="20">
        <v>13225.7</v>
      </c>
      <c r="G73" s="21">
        <v>37680261</v>
      </c>
      <c r="H73" s="22">
        <v>1.93</v>
      </c>
      <c r="I73" s="12">
        <v>6381923</v>
      </c>
      <c r="J73" s="20">
        <v>28.45</v>
      </c>
      <c r="K73" s="29">
        <f>DEGREES(ATAN([1]!Req()^2/[1]!Rpo()^2*TAN(RADIANS(J73))))</f>
        <v>28.611492895956481</v>
      </c>
      <c r="L73" s="21">
        <v>-80.59</v>
      </c>
      <c r="M73" s="22">
        <v>8629</v>
      </c>
      <c r="N73" s="21">
        <f>[1]!Req()/SQRT(1-[1]!e_WGS84()^2*SIN(RADIANS(K73))^2)</f>
        <v>6383038.2420361452</v>
      </c>
      <c r="O73" s="20">
        <f t="shared" si="16"/>
        <v>917414.46721813688</v>
      </c>
      <c r="P73" s="21">
        <f t="shared" si="17"/>
        <v>-5535655.3804086102</v>
      </c>
      <c r="Q73" s="22">
        <f>(N73*(1-[1]!e_WGS84()^2)+M73)*SIN(RADIANS(K73))</f>
        <v>3040302.405733766</v>
      </c>
      <c r="R73" s="22">
        <f t="shared" si="18"/>
        <v>-29.196933510713279</v>
      </c>
      <c r="S73" s="20">
        <v>72.06</v>
      </c>
      <c r="T73" s="21">
        <v>28.39</v>
      </c>
      <c r="U73" s="20">
        <f t="shared" si="19"/>
        <v>0.4523530982047676</v>
      </c>
      <c r="V73" s="21">
        <f t="shared" si="20"/>
        <v>0.14645489598384051</v>
      </c>
      <c r="W73" s="22">
        <f t="shared" si="21"/>
        <v>0.87973157155288584</v>
      </c>
      <c r="X73" s="21">
        <f t="array" ref="X73:Z73">[1]!env_to_ecef(K73:M73,U73:W73)</f>
        <v>-0.30852911474459477</v>
      </c>
      <c r="Y73" s="21">
        <v>-0.90506016660657496</v>
      </c>
      <c r="Z73" s="21">
        <v>0.29270442459415491</v>
      </c>
      <c r="AA73" s="27">
        <f t="shared" si="22"/>
        <v>1.1265557205668992</v>
      </c>
      <c r="AB73" s="20">
        <v>72.319999999999993</v>
      </c>
      <c r="AC73" s="21">
        <v>62.73</v>
      </c>
      <c r="AD73" s="22">
        <v>342</v>
      </c>
      <c r="AE73" s="20">
        <f t="shared" si="23"/>
        <v>149.29772315954128</v>
      </c>
      <c r="AF73" s="21">
        <f t="shared" si="24"/>
        <v>47.589565007812723</v>
      </c>
      <c r="AG73" s="21">
        <f t="shared" si="25"/>
        <v>303.98918263935667</v>
      </c>
      <c r="AH73" s="21">
        <f t="shared" si="26"/>
        <v>342</v>
      </c>
      <c r="AI73" s="20">
        <f t="array" ref="AI73:AK73">[1]!env_to_ecef(K73:M73,AE73:AG73)</f>
        <v>-99.930295034424674</v>
      </c>
      <c r="AJ73" s="21">
        <v>-310.16941998195773</v>
      </c>
      <c r="AK73" s="21">
        <v>103.79242285633758</v>
      </c>
      <c r="AL73" s="21">
        <f t="shared" si="27"/>
        <v>342.00000000000006</v>
      </c>
      <c r="AM73" s="20">
        <f t="shared" si="28"/>
        <v>526.79911712813191</v>
      </c>
      <c r="AN73" s="21">
        <f t="shared" si="29"/>
        <v>-183.61393342679366</v>
      </c>
      <c r="AO73" s="21">
        <f>(Q74-Q72)/($B74-$B72)</f>
        <v>145.81529440660961</v>
      </c>
      <c r="AP73" s="28">
        <f t="shared" si="30"/>
        <v>640.75890082008902</v>
      </c>
      <c r="AQ73" s="12">
        <v>85.12</v>
      </c>
      <c r="AR73" s="12">
        <v>28.49</v>
      </c>
      <c r="AS73" s="12">
        <v>638</v>
      </c>
      <c r="AT73" s="27">
        <v>1961</v>
      </c>
      <c r="AU73" s="20">
        <v>247.9</v>
      </c>
      <c r="AV73" s="21">
        <v>34672</v>
      </c>
      <c r="AW73" s="21">
        <v>1.08</v>
      </c>
      <c r="AX73" s="21">
        <v>28559</v>
      </c>
      <c r="AY73" s="21">
        <v>1430205</v>
      </c>
      <c r="AZ73" s="22">
        <f>AX73*AD73</f>
        <v>9767178</v>
      </c>
      <c r="BA73">
        <f>AX73*AA73</f>
        <v>32173.304823670074</v>
      </c>
    </row>
    <row r="74" spans="1:53" x14ac:dyDescent="0.25">
      <c r="A74" s="27"/>
      <c r="B74" s="27">
        <v>69.7</v>
      </c>
      <c r="C74" s="20">
        <v>242186</v>
      </c>
      <c r="D74" s="21">
        <v>1734921</v>
      </c>
      <c r="E74" s="22">
        <v>1977107</v>
      </c>
      <c r="F74" s="20">
        <v>13225.7</v>
      </c>
      <c r="G74" s="21">
        <v>37752826</v>
      </c>
      <c r="H74" s="22">
        <v>1.9470000000000001</v>
      </c>
      <c r="I74" s="12">
        <v>6382230</v>
      </c>
      <c r="J74" s="20">
        <v>28.45</v>
      </c>
      <c r="K74" s="29">
        <f>DEGREES(ATAN([1]!Req()^2/[1]!Rpo()^2*TAN(RADIANS(J74))))</f>
        <v>28.611492895956481</v>
      </c>
      <c r="L74" s="21">
        <v>-80.58</v>
      </c>
      <c r="M74" s="22">
        <v>8937</v>
      </c>
      <c r="N74" s="21">
        <f>[1]!Req()/SQRT(1-[1]!e_WGS84()^2*SIN(RADIANS(K74))^2)</f>
        <v>6383038.2420361452</v>
      </c>
      <c r="O74" s="20">
        <f t="shared" si="16"/>
        <v>918424.86205268919</v>
      </c>
      <c r="P74" s="21">
        <f t="shared" si="17"/>
        <v>-5535761.9200690212</v>
      </c>
      <c r="Q74" s="22">
        <f>(N74*(1-[1]!e_WGS84()^2)+M74)*SIN(RADIANS(K74))</f>
        <v>3040449.8970660395</v>
      </c>
      <c r="R74" s="22">
        <f t="shared" si="18"/>
        <v>-28.198153583332896</v>
      </c>
      <c r="S74" s="20">
        <v>72.06</v>
      </c>
      <c r="T74" s="21">
        <v>29.12</v>
      </c>
      <c r="U74" s="20">
        <f t="shared" si="19"/>
        <v>0.4629797044698501</v>
      </c>
      <c r="V74" s="21">
        <f t="shared" si="20"/>
        <v>0.14989539085696144</v>
      </c>
      <c r="W74" s="22">
        <f t="shared" si="21"/>
        <v>0.87360240673251865</v>
      </c>
      <c r="X74" s="21">
        <f t="array" ref="X74:Z74">[1]!env_to_ecef(K74:M74,U74:W74)</f>
        <v>-0.3194654640111147</v>
      </c>
      <c r="Y74" s="21">
        <v>-0.9031704319833086</v>
      </c>
      <c r="Z74" s="21">
        <v>0.28674899842065149</v>
      </c>
      <c r="AA74" s="27">
        <f t="shared" si="22"/>
        <v>1.0567935325063662</v>
      </c>
      <c r="AB74" s="20">
        <v>72.31</v>
      </c>
      <c r="AC74" s="21">
        <v>61.93</v>
      </c>
      <c r="AD74" s="22">
        <v>352</v>
      </c>
      <c r="AE74" s="20">
        <f t="shared" si="23"/>
        <v>157.80151604308176</v>
      </c>
      <c r="AF74" s="21">
        <f t="shared" si="24"/>
        <v>50.330542771099317</v>
      </c>
      <c r="AG74" s="21">
        <f t="shared" si="25"/>
        <v>310.59542494839093</v>
      </c>
      <c r="AH74" s="21">
        <f t="shared" si="26"/>
        <v>352</v>
      </c>
      <c r="AI74" s="20">
        <f t="array" ref="AI74:AK74">[1]!env_to_ecef(K74:M74,AE74:AG74)</f>
        <v>-107.10123893433615</v>
      </c>
      <c r="AJ74" s="21">
        <v>-318.59486921208793</v>
      </c>
      <c r="AK74" s="21">
        <v>104.54967207247859</v>
      </c>
      <c r="AL74" s="21">
        <f t="shared" si="27"/>
        <v>351.99999999999994</v>
      </c>
      <c r="AM74" s="20">
        <f t="shared" si="28"/>
        <v>527.7558124329662</v>
      </c>
      <c r="AN74" s="21">
        <f t="shared" si="29"/>
        <v>-189.2394778560847</v>
      </c>
      <c r="AO74" s="21">
        <f>(Q75-Q73)/($B75-$B73)</f>
        <v>148.92793615907431</v>
      </c>
      <c r="AP74" s="28">
        <f t="shared" si="30"/>
        <v>649.41952793782696</v>
      </c>
      <c r="AQ74" s="12">
        <v>84.93</v>
      </c>
      <c r="AR74" s="12">
        <v>28.62</v>
      </c>
      <c r="AS74" s="12">
        <v>648</v>
      </c>
      <c r="AT74" s="27">
        <v>2122</v>
      </c>
      <c r="AU74" s="20">
        <v>245.8</v>
      </c>
      <c r="AV74" s="21">
        <v>33233</v>
      </c>
      <c r="AW74" s="21">
        <v>1.1200000000000001</v>
      </c>
      <c r="AX74" s="21">
        <v>29186</v>
      </c>
      <c r="AY74" s="21">
        <v>1520657</v>
      </c>
      <c r="AZ74" s="22">
        <f>AX74*AD74</f>
        <v>10273472</v>
      </c>
      <c r="BA74">
        <f>AX74*AA74</f>
        <v>30843.576039730804</v>
      </c>
    </row>
    <row r="75" spans="1:53" x14ac:dyDescent="0.25">
      <c r="A75" s="27"/>
      <c r="B75" s="27">
        <v>70.7</v>
      </c>
      <c r="C75" s="20">
        <v>242186</v>
      </c>
      <c r="D75" s="21">
        <v>1721693</v>
      </c>
      <c r="E75" s="22">
        <v>1963880</v>
      </c>
      <c r="F75" s="20">
        <v>13229.1</v>
      </c>
      <c r="G75" s="21">
        <v>37834263</v>
      </c>
      <c r="H75" s="22">
        <v>1.964</v>
      </c>
      <c r="I75" s="12">
        <v>6382544</v>
      </c>
      <c r="J75" s="20">
        <v>28.45</v>
      </c>
      <c r="K75" s="29">
        <f>DEGREES(ATAN([1]!Req()^2/[1]!Rpo()^2*TAN(RADIANS(J75))))</f>
        <v>28.611492895956481</v>
      </c>
      <c r="L75" s="21">
        <v>-80.58</v>
      </c>
      <c r="M75" s="22">
        <v>9251</v>
      </c>
      <c r="N75" s="21">
        <f>[1]!Req()/SQRT(1-[1]!e_WGS84()^2*SIN(RADIANS(K75))^2)</f>
        <v>6383038.2420361452</v>
      </c>
      <c r="O75" s="20">
        <f t="shared" si="16"/>
        <v>918469.97884300281</v>
      </c>
      <c r="P75" s="21">
        <f t="shared" si="17"/>
        <v>-5536033.8593643224</v>
      </c>
      <c r="Q75" s="22">
        <f>(N75*(1-[1]!e_WGS84()^2)+M75)*SIN(RADIANS(K75))</f>
        <v>3040600.2616060842</v>
      </c>
      <c r="R75" s="22">
        <f t="shared" si="18"/>
        <v>-28.199397302232683</v>
      </c>
      <c r="S75" s="20">
        <v>72.06</v>
      </c>
      <c r="T75" s="21">
        <v>29.85</v>
      </c>
      <c r="U75" s="20">
        <f t="shared" si="19"/>
        <v>0.47353115596773587</v>
      </c>
      <c r="V75" s="21">
        <f t="shared" si="20"/>
        <v>0.15331155344705802</v>
      </c>
      <c r="W75" s="22">
        <f t="shared" si="21"/>
        <v>0.86733143140757307</v>
      </c>
      <c r="X75" s="21">
        <f t="array" ref="X75:Z75">[1]!env_to_ecef(K75:M75,U75:W75)</f>
        <v>-0.33050792244807997</v>
      </c>
      <c r="Y75" s="21">
        <v>-0.90108025242065537</v>
      </c>
      <c r="Z75" s="21">
        <v>0.28074702473326751</v>
      </c>
      <c r="AA75" s="27">
        <f t="shared" si="22"/>
        <v>0.98703742955612617</v>
      </c>
      <c r="AB75" s="20">
        <v>72.3</v>
      </c>
      <c r="AC75" s="21">
        <v>61.13</v>
      </c>
      <c r="AD75" s="22">
        <v>362</v>
      </c>
      <c r="AE75" s="20">
        <f t="shared" si="23"/>
        <v>166.50832747483733</v>
      </c>
      <c r="AF75" s="21">
        <f t="shared" si="24"/>
        <v>53.139585747860487</v>
      </c>
      <c r="AG75" s="21">
        <f t="shared" si="25"/>
        <v>317.00971800258446</v>
      </c>
      <c r="AH75" s="21">
        <f t="shared" si="26"/>
        <v>362</v>
      </c>
      <c r="AI75" s="20">
        <f t="array" ref="AI75:AK75">[1]!env_to_ecef(K75:M75,AE75:AG75)</f>
        <v>-114.54884532732603</v>
      </c>
      <c r="AJ75" s="21">
        <v>-326.90202746748565</v>
      </c>
      <c r="AK75" s="21">
        <v>105.15524937835293</v>
      </c>
      <c r="AL75" s="21">
        <f t="shared" si="27"/>
        <v>362</v>
      </c>
      <c r="AM75" s="20">
        <f t="shared" si="28"/>
        <v>45.547842450323515</v>
      </c>
      <c r="AN75" s="21">
        <f t="shared" si="29"/>
        <v>-274.53744143433869</v>
      </c>
      <c r="AO75" s="21">
        <f>(Q76-Q74)/($B76-$B74)</f>
        <v>151.80114393075928</v>
      </c>
      <c r="AP75" s="28">
        <f t="shared" si="30"/>
        <v>174.78226107471909</v>
      </c>
      <c r="AQ75" s="12">
        <v>84.73</v>
      </c>
      <c r="AR75" s="12">
        <v>28.73</v>
      </c>
      <c r="AS75" s="12">
        <v>659</v>
      </c>
      <c r="AT75" s="27">
        <v>2291</v>
      </c>
      <c r="AU75" s="20">
        <v>243.6</v>
      </c>
      <c r="AV75" s="21">
        <v>31814</v>
      </c>
      <c r="AW75" s="21">
        <v>1.1599999999999999</v>
      </c>
      <c r="AX75" s="21">
        <v>29782</v>
      </c>
      <c r="AY75" s="21">
        <v>1611609</v>
      </c>
      <c r="AZ75" s="22">
        <f>AX75*AD75</f>
        <v>10781084</v>
      </c>
      <c r="BA75">
        <f>AX75*AA75</f>
        <v>29395.948727040548</v>
      </c>
    </row>
    <row r="76" spans="1:53" x14ac:dyDescent="0.25">
      <c r="A76" s="27"/>
      <c r="B76" s="27">
        <v>71.7</v>
      </c>
      <c r="C76" s="20">
        <v>242186</v>
      </c>
      <c r="D76" s="21">
        <v>1708463</v>
      </c>
      <c r="E76" s="22">
        <v>1950649</v>
      </c>
      <c r="F76" s="20">
        <v>13232.4</v>
      </c>
      <c r="G76" s="21">
        <v>37914622</v>
      </c>
      <c r="H76" s="22">
        <v>1.982</v>
      </c>
      <c r="I76" s="12">
        <v>6382864</v>
      </c>
      <c r="J76" s="20">
        <v>28.45</v>
      </c>
      <c r="K76" s="29">
        <f>DEGREES(ATAN([1]!Req()^2/[1]!Rpo()^2*TAN(RADIANS(J76))))</f>
        <v>28.611492895956481</v>
      </c>
      <c r="L76" s="21">
        <v>-80.58</v>
      </c>
      <c r="M76" s="22">
        <v>9571</v>
      </c>
      <c r="N76" s="21">
        <f>[1]!Req()/SQRT(1-[1]!e_WGS84()^2*SIN(RADIANS(K76))^2)</f>
        <v>6383038.2420361452</v>
      </c>
      <c r="O76" s="20">
        <f t="shared" si="16"/>
        <v>918515.95773758984</v>
      </c>
      <c r="P76" s="21">
        <f t="shared" si="17"/>
        <v>-5536310.9949518899</v>
      </c>
      <c r="Q76" s="22">
        <f>(N76*(1-[1]!e_WGS84()^2)+M76)*SIN(RADIANS(K76))</f>
        <v>3040753.499353901</v>
      </c>
      <c r="R76" s="22">
        <f t="shared" si="18"/>
        <v>-28.200664661824703</v>
      </c>
      <c r="S76" s="20">
        <v>72.06</v>
      </c>
      <c r="T76" s="21">
        <v>30.58</v>
      </c>
      <c r="U76" s="20">
        <f t="shared" si="19"/>
        <v>0.48400573989789991</v>
      </c>
      <c r="V76" s="21">
        <f t="shared" si="20"/>
        <v>0.15670282921383025</v>
      </c>
      <c r="W76" s="22">
        <f t="shared" si="21"/>
        <v>0.86091966353560978</v>
      </c>
      <c r="X76" s="21">
        <f t="array" ref="X76:Z76">[1]!env_to_ecef(K76:M76,U76:W76)</f>
        <v>-0.34149673005385672</v>
      </c>
      <c r="Y76" s="21">
        <v>-0.89884380191795354</v>
      </c>
      <c r="Z76" s="21">
        <v>0.27469947782295123</v>
      </c>
      <c r="AA76" s="27">
        <f t="shared" si="22"/>
        <v>0.93713080484803135</v>
      </c>
      <c r="AB76" s="20">
        <v>72.290000000000006</v>
      </c>
      <c r="AC76" s="21">
        <v>60.35</v>
      </c>
      <c r="AD76" s="22">
        <v>372</v>
      </c>
      <c r="AE76" s="20">
        <f t="shared" si="23"/>
        <v>175.30716177313937</v>
      </c>
      <c r="AF76" s="21">
        <f t="shared" si="24"/>
        <v>55.981367033205984</v>
      </c>
      <c r="AG76" s="21">
        <f t="shared" si="25"/>
        <v>323.29164167379861</v>
      </c>
      <c r="AH76" s="21">
        <f t="shared" si="26"/>
        <v>371.99999999999994</v>
      </c>
      <c r="AI76" s="20">
        <f t="array" ref="AI76:AK76">[1]!env_to_ecef(K76:M76,AE76:AG76)</f>
        <v>-122.10368712192982</v>
      </c>
      <c r="AJ76" s="21">
        <v>-335.12507472214298</v>
      </c>
      <c r="AK76" s="21">
        <v>105.66869869411636</v>
      </c>
      <c r="AL76" s="21">
        <f t="shared" si="27"/>
        <v>372</v>
      </c>
      <c r="AM76" s="20">
        <f t="shared" si="28"/>
        <v>46.409946723841131</v>
      </c>
      <c r="AN76" s="21">
        <f t="shared" si="29"/>
        <v>-279.73373370151967</v>
      </c>
      <c r="AO76" s="21">
        <f>(Q77-Q75)/($B77-$B75)</f>
        <v>154.67435170244426</v>
      </c>
      <c r="AP76" s="28">
        <f t="shared" si="30"/>
        <v>184.02880067734557</v>
      </c>
      <c r="AQ76" s="12">
        <v>84.53</v>
      </c>
      <c r="AR76" s="12">
        <v>28.83</v>
      </c>
      <c r="AS76" s="12">
        <v>670</v>
      </c>
      <c r="AT76" s="27">
        <v>2471</v>
      </c>
      <c r="AU76" s="20">
        <v>241.3</v>
      </c>
      <c r="AV76" s="21">
        <v>30416</v>
      </c>
      <c r="AW76" s="21">
        <v>1.19</v>
      </c>
      <c r="AX76" s="21">
        <v>30345</v>
      </c>
      <c r="AY76" s="21">
        <v>1701220</v>
      </c>
      <c r="AZ76" s="22">
        <f>AX76*AD76</f>
        <v>11288340</v>
      </c>
      <c r="BA76">
        <f>AX76*AA76</f>
        <v>28437.23427311351</v>
      </c>
    </row>
    <row r="77" spans="1:53" x14ac:dyDescent="0.25">
      <c r="A77" s="27"/>
      <c r="B77" s="27">
        <v>72.7</v>
      </c>
      <c r="C77" s="20">
        <v>242186</v>
      </c>
      <c r="D77" s="21">
        <v>1695229</v>
      </c>
      <c r="E77" s="22">
        <v>1937415</v>
      </c>
      <c r="F77" s="20">
        <v>13235.7</v>
      </c>
      <c r="G77" s="21">
        <v>37993823</v>
      </c>
      <c r="H77" s="22">
        <v>2</v>
      </c>
      <c r="I77" s="12">
        <v>6383190</v>
      </c>
      <c r="J77" s="20">
        <v>28.45</v>
      </c>
      <c r="K77" s="29">
        <f>DEGREES(ATAN([1]!Req()^2/[1]!Rpo()^2*TAN(RADIANS(J77))))</f>
        <v>28.611492895956481</v>
      </c>
      <c r="L77" s="21">
        <v>-80.58</v>
      </c>
      <c r="M77" s="22">
        <v>9897</v>
      </c>
      <c r="N77" s="21">
        <f>[1]!Req()/SQRT(1-[1]!e_WGS84()^2*SIN(RADIANS(K77))^2)</f>
        <v>6383038.2420361452</v>
      </c>
      <c r="O77" s="20">
        <f t="shared" si="16"/>
        <v>918562.7987364505</v>
      </c>
      <c r="P77" s="21">
        <f t="shared" si="17"/>
        <v>-5536593.3268317254</v>
      </c>
      <c r="Q77" s="22">
        <f>(N77*(1-[1]!e_WGS84()^2)+M77)*SIN(RADIANS(K77))</f>
        <v>3040909.6103094891</v>
      </c>
      <c r="R77" s="22">
        <f t="shared" si="18"/>
        <v>-28.201955652795732</v>
      </c>
      <c r="S77" s="20">
        <v>72.06</v>
      </c>
      <c r="T77" s="21">
        <v>31.3</v>
      </c>
      <c r="U77" s="20">
        <f t="shared" si="19"/>
        <v>0.4942598830863108</v>
      </c>
      <c r="V77" s="21">
        <f t="shared" si="20"/>
        <v>0.16002273457099953</v>
      </c>
      <c r="W77" s="22">
        <f t="shared" si="21"/>
        <v>0.85445883013280743</v>
      </c>
      <c r="X77" s="21">
        <f t="array" ref="X77:Z77">[1]!env_to_ecef(K77:M77,U77:W77)</f>
        <v>-0.35228071323673971</v>
      </c>
      <c r="Y77" s="21">
        <v>-0.89649506253756828</v>
      </c>
      <c r="Z77" s="21">
        <v>0.26869109015219594</v>
      </c>
      <c r="AA77" s="27">
        <f t="shared" si="22"/>
        <v>0.87796357239639333</v>
      </c>
      <c r="AB77" s="20">
        <v>72.290000000000006</v>
      </c>
      <c r="AC77" s="21">
        <v>59.57</v>
      </c>
      <c r="AD77" s="22">
        <v>382</v>
      </c>
      <c r="AE77" s="20">
        <f t="shared" si="23"/>
        <v>184.30818447712824</v>
      </c>
      <c r="AF77" s="21">
        <f t="shared" si="24"/>
        <v>58.855690880387364</v>
      </c>
      <c r="AG77" s="21">
        <f t="shared" si="25"/>
        <v>329.37896226950676</v>
      </c>
      <c r="AH77" s="21">
        <f t="shared" si="26"/>
        <v>382</v>
      </c>
      <c r="AI77" s="20">
        <f t="array" ref="AI77:AK77">[1]!env_to_ecef(K77:M77,AE77:AG77)</f>
        <v>-129.88340161556056</v>
      </c>
      <c r="AJ77" s="21">
        <v>-343.22805192429223</v>
      </c>
      <c r="AK77" s="21">
        <v>106.06039014177891</v>
      </c>
      <c r="AL77" s="21">
        <f t="shared" si="27"/>
        <v>382</v>
      </c>
      <c r="AM77" s="20">
        <f t="shared" si="28"/>
        <v>47.343893020180985</v>
      </c>
      <c r="AN77" s="21">
        <f t="shared" si="29"/>
        <v>-285.36305032437667</v>
      </c>
      <c r="AO77" s="21">
        <f>(Q78-Q76)/($B78-$B76)</f>
        <v>157.78699345467612</v>
      </c>
      <c r="AP77" s="28">
        <f t="shared" si="30"/>
        <v>193.47742468916627</v>
      </c>
      <c r="AQ77" s="12">
        <v>84.34</v>
      </c>
      <c r="AR77" s="12">
        <v>28.91</v>
      </c>
      <c r="AS77" s="12">
        <v>681</v>
      </c>
      <c r="AT77" s="27">
        <v>2659</v>
      </c>
      <c r="AU77" s="20">
        <v>239.1</v>
      </c>
      <c r="AV77" s="21">
        <v>29041</v>
      </c>
      <c r="AW77" s="21">
        <v>1.23</v>
      </c>
      <c r="AX77" s="21">
        <v>30871</v>
      </c>
      <c r="AY77" s="21">
        <v>1787121</v>
      </c>
      <c r="AZ77" s="22">
        <f>AX77*AD77</f>
        <v>11792722</v>
      </c>
      <c r="BA77">
        <f>AX77*AA77</f>
        <v>27103.61344344906</v>
      </c>
    </row>
    <row r="78" spans="1:53" x14ac:dyDescent="0.25">
      <c r="A78" s="27"/>
      <c r="B78" s="27">
        <v>73.7</v>
      </c>
      <c r="C78" s="20">
        <v>242186</v>
      </c>
      <c r="D78" s="21">
        <v>1681991</v>
      </c>
      <c r="E78" s="22">
        <v>1924178</v>
      </c>
      <c r="F78" s="20">
        <v>13239</v>
      </c>
      <c r="G78" s="21">
        <v>38073018</v>
      </c>
      <c r="H78" s="22">
        <v>2.0179999999999998</v>
      </c>
      <c r="I78" s="12">
        <v>6383523</v>
      </c>
      <c r="J78" s="20">
        <v>28.45</v>
      </c>
      <c r="K78" s="29">
        <f>DEGREES(ATAN([1]!Req()^2/[1]!Rpo()^2*TAN(RADIANS(J78))))</f>
        <v>28.611492895956481</v>
      </c>
      <c r="L78" s="21">
        <v>-80.58</v>
      </c>
      <c r="M78" s="22">
        <v>10230</v>
      </c>
      <c r="N78" s="21">
        <f>[1]!Req()/SQRT(1-[1]!e_WGS84()^2*SIN(RADIANS(K78))^2)</f>
        <v>6383038.2420361452</v>
      </c>
      <c r="O78" s="20">
        <f t="shared" si="16"/>
        <v>918610.6455236302</v>
      </c>
      <c r="P78" s="21">
        <f t="shared" si="17"/>
        <v>-5536881.7210525386</v>
      </c>
      <c r="Q78" s="22">
        <f>(N78*(1-[1]!e_WGS84()^2)+M78)*SIN(RADIANS(K78))</f>
        <v>3041069.0733408104</v>
      </c>
      <c r="R78" s="22">
        <f t="shared" si="18"/>
        <v>-28.203274228610098</v>
      </c>
      <c r="S78" s="20">
        <v>72.06</v>
      </c>
      <c r="T78" s="21">
        <v>32.03</v>
      </c>
      <c r="U78" s="20">
        <f t="shared" si="19"/>
        <v>0.50457675439887839</v>
      </c>
      <c r="V78" s="21">
        <f t="shared" si="20"/>
        <v>0.1633629489322081</v>
      </c>
      <c r="W78" s="22">
        <f t="shared" si="21"/>
        <v>0.84777051484258803</v>
      </c>
      <c r="X78" s="21">
        <f t="array" ref="X78:Z78">[1]!env_to_ecef(K78:M78,U78:W78)</f>
        <v>-0.36315767243034702</v>
      </c>
      <c r="Y78" s="21">
        <v>-0.89396917368076978</v>
      </c>
      <c r="Z78" s="21">
        <v>0.26255593968427826</v>
      </c>
      <c r="AA78" s="27">
        <f t="shared" si="22"/>
        <v>0.83797254676987543</v>
      </c>
      <c r="AB78" s="20">
        <v>72.28</v>
      </c>
      <c r="AC78" s="21">
        <v>58.8</v>
      </c>
      <c r="AD78" s="22">
        <v>392</v>
      </c>
      <c r="AE78" s="20">
        <f t="shared" si="23"/>
        <v>193.43215346018545</v>
      </c>
      <c r="AF78" s="21">
        <f t="shared" si="24"/>
        <v>61.80648054553879</v>
      </c>
      <c r="AG78" s="21">
        <f t="shared" si="25"/>
        <v>335.30278998291857</v>
      </c>
      <c r="AH78" s="21">
        <f t="shared" si="26"/>
        <v>392</v>
      </c>
      <c r="AI78" s="20">
        <f t="array" ref="AI78:AK78">[1]!env_to_ecef(K78:M78,AE78:AG78)</f>
        <v>-137.80190266601781</v>
      </c>
      <c r="AJ78" s="21">
        <v>-351.24568223767722</v>
      </c>
      <c r="AK78" s="21">
        <v>106.3066617433453</v>
      </c>
      <c r="AL78" s="21">
        <f t="shared" si="27"/>
        <v>392</v>
      </c>
      <c r="AM78" s="20">
        <f t="shared" si="28"/>
        <v>487.7640529514174</v>
      </c>
      <c r="AN78" s="21">
        <f t="shared" si="29"/>
        <v>52.432477212045342</v>
      </c>
      <c r="AO78" s="21">
        <f>(Q79-Q77)/($B79-$B77)</f>
        <v>649.94711790140718</v>
      </c>
      <c r="AP78" s="28">
        <f t="shared" si="30"/>
        <v>921.86428871934072</v>
      </c>
      <c r="AQ78" s="12">
        <v>84.14</v>
      </c>
      <c r="AR78" s="12">
        <v>28.97</v>
      </c>
      <c r="AS78" s="12">
        <v>693</v>
      </c>
      <c r="AT78" s="27">
        <v>2857</v>
      </c>
      <c r="AU78" s="20">
        <v>236.8</v>
      </c>
      <c r="AV78" s="21">
        <v>27666</v>
      </c>
      <c r="AW78" s="21">
        <v>1.27</v>
      </c>
      <c r="AX78" s="21">
        <v>31332</v>
      </c>
      <c r="AY78" s="21">
        <v>1864726</v>
      </c>
      <c r="AZ78" s="22">
        <f>AX78*AD78</f>
        <v>12282144</v>
      </c>
      <c r="BA78">
        <f>AX78*AA78</f>
        <v>26255.355835393737</v>
      </c>
    </row>
    <row r="79" spans="1:53" x14ac:dyDescent="0.25">
      <c r="A79" s="27"/>
      <c r="B79" s="27">
        <v>74.7</v>
      </c>
      <c r="C79" s="20">
        <v>242186</v>
      </c>
      <c r="D79" s="21">
        <v>1668751</v>
      </c>
      <c r="E79" s="22">
        <v>1910937</v>
      </c>
      <c r="F79" s="20">
        <v>13242.3</v>
      </c>
      <c r="G79" s="21">
        <v>38150309</v>
      </c>
      <c r="H79" s="22">
        <v>2.036</v>
      </c>
      <c r="I79" s="12">
        <v>6383862</v>
      </c>
      <c r="J79" s="20">
        <v>28.46</v>
      </c>
      <c r="K79" s="29">
        <f>DEGREES(ATAN([1]!Req()^2/[1]!Rpo()^2*TAN(RADIANS(J79))))</f>
        <v>28.621529475200187</v>
      </c>
      <c r="L79" s="21">
        <v>-80.569999999999993</v>
      </c>
      <c r="M79" s="22">
        <v>10569</v>
      </c>
      <c r="N79" s="21">
        <f>[1]!Req()/SQRT(1-[1]!e_WGS84()^2*SIN(RADIANS(K79))^2)</f>
        <v>6383041.3939313293</v>
      </c>
      <c r="O79" s="20">
        <f t="shared" si="16"/>
        <v>919538.32684235333</v>
      </c>
      <c r="P79" s="21">
        <f t="shared" si="17"/>
        <v>-5536488.4618773013</v>
      </c>
      <c r="Q79" s="22">
        <f>(N79*(1-[1]!e_WGS84()^2)+M79)*SIN(RADIANS(K79))</f>
        <v>3042209.5045452919</v>
      </c>
      <c r="R79" s="22">
        <f t="shared" si="18"/>
        <v>-31.340233230032027</v>
      </c>
      <c r="S79" s="20">
        <v>72.06</v>
      </c>
      <c r="T79" s="21">
        <v>32.76</v>
      </c>
      <c r="U79" s="20">
        <f t="shared" si="19"/>
        <v>0.51481171856056318</v>
      </c>
      <c r="V79" s="21">
        <f t="shared" si="20"/>
        <v>0.16667664484287331</v>
      </c>
      <c r="W79" s="22">
        <f t="shared" si="21"/>
        <v>0.84094458229816915</v>
      </c>
      <c r="X79" s="21">
        <f t="array" ref="X79:Z79">[1]!env_to_ecef(K79:M79,U79:W79)</f>
        <v>-0.37382747448007392</v>
      </c>
      <c r="Y79" s="21">
        <v>-0.89131911010821929</v>
      </c>
      <c r="Z79" s="21">
        <v>0.25652146748321419</v>
      </c>
      <c r="AA79" s="27">
        <f t="shared" si="22"/>
        <v>0.79795707445317365</v>
      </c>
      <c r="AB79" s="20">
        <v>72.27</v>
      </c>
      <c r="AC79" s="21">
        <v>58.03</v>
      </c>
      <c r="AD79" s="22">
        <v>403</v>
      </c>
      <c r="AE79" s="20">
        <f t="shared" si="23"/>
        <v>203.24346993851503</v>
      </c>
      <c r="AF79" s="21">
        <f t="shared" si="24"/>
        <v>64.980541573557346</v>
      </c>
      <c r="AG79" s="21">
        <f t="shared" si="25"/>
        <v>341.87515432414671</v>
      </c>
      <c r="AH79" s="21">
        <f t="shared" si="26"/>
        <v>403</v>
      </c>
      <c r="AI79" s="20">
        <f t="array" ref="AI79:AK79">[1]!env_to_ecef(K79:M79,AE79:AG79)</f>
        <v>-146.22801947042996</v>
      </c>
      <c r="AJ79" s="21">
        <v>-360.05003993575076</v>
      </c>
      <c r="AK79" s="21">
        <v>106.72551271378309</v>
      </c>
      <c r="AL79" s="21">
        <f t="shared" si="27"/>
        <v>403.00000000000006</v>
      </c>
      <c r="AM79" s="20">
        <f t="shared" si="28"/>
        <v>488.64985973614966</v>
      </c>
      <c r="AN79" s="21">
        <f t="shared" si="29"/>
        <v>47.254789839498699</v>
      </c>
      <c r="AO79" s="21">
        <f>(Q80-Q78)/($B80-$B78)</f>
        <v>652.8468515665736</v>
      </c>
      <c r="AP79" s="28">
        <f t="shared" si="30"/>
        <v>931.24414769406928</v>
      </c>
      <c r="AQ79" s="12">
        <v>83.95</v>
      </c>
      <c r="AR79" s="12">
        <v>29.03</v>
      </c>
      <c r="AS79" s="12">
        <v>704</v>
      </c>
      <c r="AT79" s="27">
        <v>3065</v>
      </c>
      <c r="AU79" s="20">
        <v>234.4</v>
      </c>
      <c r="AV79" s="21">
        <v>26329</v>
      </c>
      <c r="AW79" s="21">
        <v>1.31</v>
      </c>
      <c r="AX79" s="21">
        <v>31763</v>
      </c>
      <c r="AY79" s="21">
        <v>1932644</v>
      </c>
      <c r="AZ79" s="22">
        <f>AX79*AD79</f>
        <v>12800489</v>
      </c>
      <c r="BA79">
        <f>AX79*AA79</f>
        <v>25345.510555856155</v>
      </c>
    </row>
    <row r="80" spans="1:53" x14ac:dyDescent="0.25">
      <c r="A80" s="27"/>
      <c r="B80" s="27">
        <v>75.7</v>
      </c>
      <c r="C80" s="20">
        <v>242186</v>
      </c>
      <c r="D80" s="21">
        <v>1655507</v>
      </c>
      <c r="E80" s="22">
        <v>1897693</v>
      </c>
      <c r="F80" s="20">
        <v>13245.6</v>
      </c>
      <c r="G80" s="21">
        <v>38225321</v>
      </c>
      <c r="H80" s="22">
        <v>2.0539999999999998</v>
      </c>
      <c r="I80" s="12">
        <v>6384206</v>
      </c>
      <c r="J80" s="20">
        <v>28.46</v>
      </c>
      <c r="K80" s="29">
        <f>DEGREES(ATAN([1]!Req()^2/[1]!Rpo()^2*TAN(RADIANS(J80))))</f>
        <v>28.621529475200187</v>
      </c>
      <c r="L80" s="21">
        <v>-80.569999999999993</v>
      </c>
      <c r="M80" s="22">
        <v>10914</v>
      </c>
      <c r="N80" s="21">
        <f>[1]!Req()/SQRT(1-[1]!e_WGS84()^2*SIN(RADIANS(K80))^2)</f>
        <v>6383041.3939313293</v>
      </c>
      <c r="O80" s="20">
        <f t="shared" si="16"/>
        <v>919587.9452431025</v>
      </c>
      <c r="P80" s="21">
        <f t="shared" si="17"/>
        <v>-5536787.2114728596</v>
      </c>
      <c r="Q80" s="22">
        <f>(N80*(1-[1]!e_WGS84()^2)+M80)*SIN(RADIANS(K80))</f>
        <v>3042374.7670439435</v>
      </c>
      <c r="R80" s="22">
        <f t="shared" si="18"/>
        <v>-30.341599651612341</v>
      </c>
      <c r="S80" s="20">
        <v>72.06</v>
      </c>
      <c r="T80" s="21">
        <v>33.49</v>
      </c>
      <c r="U80" s="20">
        <f t="shared" si="19"/>
        <v>0.52496311414573171</v>
      </c>
      <c r="V80" s="21">
        <f t="shared" si="20"/>
        <v>0.16996328439595024</v>
      </c>
      <c r="W80" s="22">
        <f t="shared" si="21"/>
        <v>0.83398214054244402</v>
      </c>
      <c r="X80" s="21">
        <f t="array" ref="X80:Z80">[1]!env_to_ecef(K80:M80,U80:W80)</f>
        <v>-0.38458508873136033</v>
      </c>
      <c r="Y80" s="21">
        <v>-0.88850637396301335</v>
      </c>
      <c r="Z80" s="21">
        <v>0.2503012843606473</v>
      </c>
      <c r="AA80" s="27">
        <f t="shared" si="22"/>
        <v>0.76860738014871577</v>
      </c>
      <c r="AB80" s="20">
        <v>72.27</v>
      </c>
      <c r="AC80" s="21">
        <v>57.27</v>
      </c>
      <c r="AD80" s="22">
        <v>414</v>
      </c>
      <c r="AE80" s="20">
        <f t="shared" si="23"/>
        <v>213.20987044207939</v>
      </c>
      <c r="AF80" s="21">
        <f t="shared" si="24"/>
        <v>68.166976554501645</v>
      </c>
      <c r="AG80" s="21">
        <f t="shared" si="25"/>
        <v>348.26830813826535</v>
      </c>
      <c r="AH80" s="21">
        <f t="shared" si="26"/>
        <v>414</v>
      </c>
      <c r="AI80" s="20">
        <f t="array" ref="AI80:AK80">[1]!env_to_ecef(K80:M80,AE80:AG80)</f>
        <v>-154.89018189757238</v>
      </c>
      <c r="AJ80" s="21">
        <v>-368.72479808364227</v>
      </c>
      <c r="AK80" s="21">
        <v>106.99091003405002</v>
      </c>
      <c r="AL80" s="21">
        <f t="shared" si="27"/>
        <v>414</v>
      </c>
      <c r="AM80" s="20">
        <f t="shared" si="28"/>
        <v>50.049865103559569</v>
      </c>
      <c r="AN80" s="21">
        <f t="shared" si="29"/>
        <v>-301.3474181285128</v>
      </c>
      <c r="AO80" s="21">
        <f>(Q81-Q79)/($B81-$B79)</f>
        <v>166.69956385716796</v>
      </c>
      <c r="AP80" s="28">
        <f t="shared" si="30"/>
        <v>223.84203701676097</v>
      </c>
      <c r="AQ80" s="12">
        <v>83.75</v>
      </c>
      <c r="AR80" s="12">
        <v>29.07</v>
      </c>
      <c r="AS80" s="12">
        <v>716</v>
      </c>
      <c r="AT80" s="27">
        <v>3283</v>
      </c>
      <c r="AU80" s="20">
        <v>232</v>
      </c>
      <c r="AV80" s="21">
        <v>25038</v>
      </c>
      <c r="AW80" s="21">
        <v>1.35</v>
      </c>
      <c r="AX80" s="21">
        <v>32173</v>
      </c>
      <c r="AY80" s="21">
        <v>1987151</v>
      </c>
      <c r="AZ80" s="22">
        <f>AX80*AD80</f>
        <v>13319622</v>
      </c>
      <c r="BA80">
        <f>AX80*AA80</f>
        <v>24728.405241524633</v>
      </c>
    </row>
    <row r="81" spans="1:53" x14ac:dyDescent="0.25">
      <c r="A81" s="27"/>
      <c r="B81" s="27">
        <v>76.7</v>
      </c>
      <c r="C81" s="20">
        <v>242186</v>
      </c>
      <c r="D81" s="21">
        <v>1642260</v>
      </c>
      <c r="E81" s="22">
        <v>1884446</v>
      </c>
      <c r="F81" s="20">
        <v>13248.9</v>
      </c>
      <c r="G81" s="21">
        <v>38298407</v>
      </c>
      <c r="H81" s="22">
        <v>2.0720000000000001</v>
      </c>
      <c r="I81" s="12">
        <v>6384558</v>
      </c>
      <c r="J81" s="20">
        <v>28.46</v>
      </c>
      <c r="K81" s="29">
        <f>DEGREES(ATAN([1]!Req()^2/[1]!Rpo()^2*TAN(RADIANS(J81))))</f>
        <v>28.621529475200187</v>
      </c>
      <c r="L81" s="21">
        <v>-80.569999999999993</v>
      </c>
      <c r="M81" s="22">
        <v>11265</v>
      </c>
      <c r="N81" s="21">
        <f>[1]!Req()/SQRT(1-[1]!e_WGS84()^2*SIN(RADIANS(K81))^2)</f>
        <v>6383041.3939313293</v>
      </c>
      <c r="O81" s="20">
        <f t="shared" si="16"/>
        <v>919638.42657256045</v>
      </c>
      <c r="P81" s="21">
        <f t="shared" si="17"/>
        <v>-5537091.1567135584</v>
      </c>
      <c r="Q81" s="22">
        <f>(N81*(1-[1]!e_WGS84()^2)+M81)*SIN(RADIANS(K81))</f>
        <v>3042542.9036730062</v>
      </c>
      <c r="R81" s="22">
        <f t="shared" si="18"/>
        <v>-31.34298968501389</v>
      </c>
      <c r="S81" s="20">
        <v>72.06</v>
      </c>
      <c r="T81" s="21">
        <v>34.22</v>
      </c>
      <c r="U81" s="20">
        <f t="shared" si="19"/>
        <v>0.5350292932943056</v>
      </c>
      <c r="V81" s="21">
        <f t="shared" si="20"/>
        <v>0.17322233407640969</v>
      </c>
      <c r="W81" s="22">
        <f t="shared" si="21"/>
        <v>0.82688431977763166</v>
      </c>
      <c r="X81" s="21">
        <f t="array" ref="X81:Z81">[1]!env_to_ecef(K81:M81,U81:W81)</f>
        <v>-0.39528027389011422</v>
      </c>
      <c r="Y81" s="21">
        <v>-0.88554940797567117</v>
      </c>
      <c r="Z81" s="21">
        <v>0.24404047022429412</v>
      </c>
      <c r="AA81" s="27">
        <f t="shared" si="22"/>
        <v>0.73845298453285546</v>
      </c>
      <c r="AB81" s="20">
        <v>72.260000000000005</v>
      </c>
      <c r="AC81" s="21">
        <v>56.51</v>
      </c>
      <c r="AD81" s="22">
        <v>425</v>
      </c>
      <c r="AE81" s="20">
        <f t="shared" si="23"/>
        <v>223.36010934975243</v>
      </c>
      <c r="AF81" s="21">
        <f t="shared" si="24"/>
        <v>71.455158915753358</v>
      </c>
      <c r="AG81" s="21">
        <f t="shared" si="25"/>
        <v>354.44240973053871</v>
      </c>
      <c r="AH81" s="21">
        <f t="shared" si="26"/>
        <v>425</v>
      </c>
      <c r="AI81" s="20">
        <f t="array" ref="AI81:AK81">[1]!env_to_ecef(K81:M81,AE81:AG81)</f>
        <v>-163.75721728486178</v>
      </c>
      <c r="AJ81" s="21">
        <v>-377.28807107789225</v>
      </c>
      <c r="AK81" s="21">
        <v>107.06206241914978</v>
      </c>
      <c r="AL81" s="21">
        <f t="shared" si="27"/>
        <v>425.00000000000006</v>
      </c>
      <c r="AM81" s="20">
        <f t="shared" si="28"/>
        <v>50.91279381228378</v>
      </c>
      <c r="AN81" s="21">
        <f t="shared" si="29"/>
        <v>-306.54306326899678</v>
      </c>
      <c r="AO81" s="21">
        <f>(Q82-Q80)/($B82-$B80)</f>
        <v>169.57369426847436</v>
      </c>
      <c r="AP81" s="28">
        <f t="shared" si="30"/>
        <v>234.51177776562687</v>
      </c>
      <c r="AQ81" s="12">
        <v>83.56</v>
      </c>
      <c r="AR81" s="12">
        <v>29.09</v>
      </c>
      <c r="AS81" s="12">
        <v>728</v>
      </c>
      <c r="AT81" s="27">
        <v>3512</v>
      </c>
      <c r="AU81" s="20">
        <v>229.5</v>
      </c>
      <c r="AV81" s="21">
        <v>23784</v>
      </c>
      <c r="AW81" s="21">
        <v>1.4</v>
      </c>
      <c r="AX81" s="21">
        <v>32552</v>
      </c>
      <c r="AY81" s="21">
        <v>2022524</v>
      </c>
      <c r="AZ81" s="22">
        <f>AX81*AD81</f>
        <v>13834600</v>
      </c>
      <c r="BA81">
        <f>AX81*AA81</f>
        <v>24038.121552513512</v>
      </c>
    </row>
    <row r="82" spans="1:53" x14ac:dyDescent="0.25">
      <c r="A82" s="27"/>
      <c r="B82" s="27">
        <v>77.7</v>
      </c>
      <c r="C82" s="20">
        <v>242186</v>
      </c>
      <c r="D82" s="21">
        <v>1629009</v>
      </c>
      <c r="E82" s="22">
        <v>1871195</v>
      </c>
      <c r="F82" s="20">
        <v>13252.2</v>
      </c>
      <c r="G82" s="21">
        <v>38369818</v>
      </c>
      <c r="H82" s="22">
        <v>2.0910000000000002</v>
      </c>
      <c r="I82" s="12">
        <v>6384915</v>
      </c>
      <c r="J82" s="20">
        <v>28.46</v>
      </c>
      <c r="K82" s="29">
        <f>DEGREES(ATAN([1]!Req()^2/[1]!Rpo()^2*TAN(RADIANS(J82))))</f>
        <v>28.621529475200187</v>
      </c>
      <c r="L82" s="21">
        <v>-80.569999999999993</v>
      </c>
      <c r="M82" s="22">
        <v>11622</v>
      </c>
      <c r="N82" s="21">
        <f>[1]!Req()/SQRT(1-[1]!e_WGS84()^2*SIN(RADIANS(K82))^2)</f>
        <v>6383041.3939313293</v>
      </c>
      <c r="O82" s="20">
        <f t="shared" si="16"/>
        <v>919689.77083072707</v>
      </c>
      <c r="P82" s="21">
        <f t="shared" si="17"/>
        <v>-5537400.2975993976</v>
      </c>
      <c r="Q82" s="22">
        <f>(N82*(1-[1]!e_WGS84()^2)+M82)*SIN(RADIANS(K82))</f>
        <v>3042713.9144324805</v>
      </c>
      <c r="R82" s="22">
        <f t="shared" si="18"/>
        <v>-31.34440332185477</v>
      </c>
      <c r="S82" s="20">
        <v>72.06</v>
      </c>
      <c r="T82" s="21">
        <v>34.94</v>
      </c>
      <c r="U82" s="20">
        <f t="shared" si="19"/>
        <v>0.54487251282572013</v>
      </c>
      <c r="V82" s="21">
        <f t="shared" si="20"/>
        <v>0.17640919783027936</v>
      </c>
      <c r="W82" s="22">
        <f t="shared" si="21"/>
        <v>0.81975224286845527</v>
      </c>
      <c r="X82" s="21">
        <f t="array" ref="X82:Z82">[1]!env_to_ecef(K82:M82,U82:W82)</f>
        <v>-0.40576610461196733</v>
      </c>
      <c r="Y82" s="21">
        <v>-0.88249213658067538</v>
      </c>
      <c r="Z82" s="21">
        <v>0.23782661167603764</v>
      </c>
      <c r="AA82" s="27">
        <f t="shared" si="22"/>
        <v>0.7091474839970846</v>
      </c>
      <c r="AB82" s="20">
        <v>72.260000000000005</v>
      </c>
      <c r="AC82" s="21">
        <v>55.76</v>
      </c>
      <c r="AD82" s="22">
        <v>436</v>
      </c>
      <c r="AE82" s="20">
        <f t="shared" si="23"/>
        <v>233.65482937242507</v>
      </c>
      <c r="AF82" s="21">
        <f t="shared" si="24"/>
        <v>74.748544011931799</v>
      </c>
      <c r="AG82" s="21">
        <f t="shared" si="25"/>
        <v>360.43595253392692</v>
      </c>
      <c r="AH82" s="21">
        <f t="shared" si="26"/>
        <v>436</v>
      </c>
      <c r="AI82" s="20">
        <f t="array" ref="AI82:AK82">[1]!env_to_ecef(K82:M82,AE82:AG82)</f>
        <v>-172.79234123792227</v>
      </c>
      <c r="AJ82" s="21">
        <v>-385.72112153250185</v>
      </c>
      <c r="AK82" s="21">
        <v>107.04215624335282</v>
      </c>
      <c r="AL82" s="21">
        <f t="shared" si="27"/>
        <v>435.99999999999994</v>
      </c>
      <c r="AM82" s="20">
        <f t="shared" si="28"/>
        <v>51.847633246623445</v>
      </c>
      <c r="AN82" s="21">
        <f t="shared" si="29"/>
        <v>-312.17167883738875</v>
      </c>
      <c r="AO82" s="21">
        <f>(Q83-Q81)/($B83-$B81)</f>
        <v>172.68733554752544</v>
      </c>
      <c r="AP82" s="28">
        <f t="shared" si="30"/>
        <v>245.32005263136571</v>
      </c>
      <c r="AQ82" s="12">
        <v>83.37</v>
      </c>
      <c r="AR82" s="12">
        <v>29.11</v>
      </c>
      <c r="AS82" s="12">
        <v>741</v>
      </c>
      <c r="AT82" s="27">
        <v>3751</v>
      </c>
      <c r="AU82" s="20">
        <v>227</v>
      </c>
      <c r="AV82" s="21">
        <v>22564</v>
      </c>
      <c r="AW82" s="21">
        <v>1.44</v>
      </c>
      <c r="AX82" s="21">
        <v>32894</v>
      </c>
      <c r="AY82" s="21">
        <v>2041841</v>
      </c>
      <c r="AZ82" s="22">
        <f>AX82*AD82</f>
        <v>14341784</v>
      </c>
      <c r="BA82">
        <f>AX82*AA82</f>
        <v>23326.697338600101</v>
      </c>
    </row>
    <row r="83" spans="1:53" x14ac:dyDescent="0.25">
      <c r="A83" s="27"/>
      <c r="B83" s="27">
        <v>78.7</v>
      </c>
      <c r="C83" s="20">
        <v>242186</v>
      </c>
      <c r="D83" s="21">
        <v>1615755</v>
      </c>
      <c r="E83" s="22">
        <v>1857941</v>
      </c>
      <c r="F83" s="20">
        <v>13255.5</v>
      </c>
      <c r="G83" s="21">
        <v>38439711</v>
      </c>
      <c r="H83" s="22">
        <v>2.11</v>
      </c>
      <c r="I83" s="12">
        <v>6385278</v>
      </c>
      <c r="J83" s="20">
        <v>28.46</v>
      </c>
      <c r="K83" s="29">
        <f>DEGREES(ATAN([1]!Req()^2/[1]!Rpo()^2*TAN(RADIANS(J83))))</f>
        <v>28.621529475200187</v>
      </c>
      <c r="L83" s="21">
        <v>-80.569999999999993</v>
      </c>
      <c r="M83" s="22">
        <v>11986</v>
      </c>
      <c r="N83" s="21">
        <f>[1]!Req()/SQRT(1-[1]!e_WGS84()^2*SIN(RADIANS(K83))^2)</f>
        <v>6383041.3939313293</v>
      </c>
      <c r="O83" s="20">
        <f t="shared" si="16"/>
        <v>919742.1218390537</v>
      </c>
      <c r="P83" s="21">
        <f t="shared" si="17"/>
        <v>-5537715.5000712331</v>
      </c>
      <c r="Q83" s="22">
        <f>(N83*(1-[1]!e_WGS84()^2)+M83)*SIN(RADIANS(K83))</f>
        <v>3042888.2783441013</v>
      </c>
      <c r="R83" s="22">
        <f t="shared" si="18"/>
        <v>-30.345844514667988</v>
      </c>
      <c r="S83" s="20">
        <v>72.06</v>
      </c>
      <c r="T83" s="21">
        <v>35.67</v>
      </c>
      <c r="U83" s="20">
        <f t="shared" si="19"/>
        <v>0.55476459392097532</v>
      </c>
      <c r="V83" s="21">
        <f t="shared" si="20"/>
        <v>0.17961188111822163</v>
      </c>
      <c r="W83" s="22">
        <f t="shared" si="21"/>
        <v>0.81238895702297009</v>
      </c>
      <c r="X83" s="21">
        <f t="array" ref="X83:Z83">[1]!env_to_ecef(K83:M83,U83:W83)</f>
        <v>-0.41633214782992162</v>
      </c>
      <c r="Y83" s="21">
        <v>-0.87925013301922261</v>
      </c>
      <c r="Z83" s="21">
        <v>0.23148811258681007</v>
      </c>
      <c r="AA83" s="27">
        <f t="shared" si="22"/>
        <v>0.69869043688412624</v>
      </c>
      <c r="AB83" s="20">
        <v>72.25</v>
      </c>
      <c r="AC83" s="21">
        <v>55.02</v>
      </c>
      <c r="AD83" s="22">
        <v>447</v>
      </c>
      <c r="AE83" s="20">
        <f t="shared" si="23"/>
        <v>244.06174490826513</v>
      </c>
      <c r="AF83" s="21">
        <f t="shared" si="24"/>
        <v>78.124780483996517</v>
      </c>
      <c r="AG83" s="21">
        <f t="shared" si="25"/>
        <v>366.25043801565653</v>
      </c>
      <c r="AH83" s="21">
        <f t="shared" si="26"/>
        <v>447</v>
      </c>
      <c r="AI83" s="20">
        <f t="array" ref="AI83:AK83">[1]!env_to_ecef(K83:M83,AE83:AG83)</f>
        <v>-181.95739431747165</v>
      </c>
      <c r="AJ83" s="21">
        <v>-394.05665262252739</v>
      </c>
      <c r="AK83" s="21">
        <v>106.86375052900247</v>
      </c>
      <c r="AL83" s="21">
        <f t="shared" si="27"/>
        <v>446.99999999999994</v>
      </c>
      <c r="AM83" s="20">
        <f t="shared" si="28"/>
        <v>536.06026817043312</v>
      </c>
      <c r="AN83" s="21">
        <f t="shared" si="29"/>
        <v>-237.49083498958498</v>
      </c>
      <c r="AO83" s="21">
        <f>(Q84-Q82)/($B84-$B82)</f>
        <v>175.80097682634369</v>
      </c>
      <c r="AP83" s="28">
        <f t="shared" si="30"/>
        <v>738.11554655435714</v>
      </c>
      <c r="AQ83" s="12">
        <v>83.18</v>
      </c>
      <c r="AR83" s="12">
        <v>29.11</v>
      </c>
      <c r="AS83" s="12">
        <v>753</v>
      </c>
      <c r="AT83" s="27">
        <v>4001</v>
      </c>
      <c r="AU83" s="20">
        <v>224.5</v>
      </c>
      <c r="AV83" s="21">
        <v>21373</v>
      </c>
      <c r="AW83" s="21">
        <v>1.49</v>
      </c>
      <c r="AX83" s="21">
        <v>33190</v>
      </c>
      <c r="AY83" s="21">
        <v>2053799</v>
      </c>
      <c r="AZ83" s="22">
        <f>AX83*AD83</f>
        <v>14835930</v>
      </c>
      <c r="BA83">
        <f>AX83*AA83</f>
        <v>23189.53560018415</v>
      </c>
    </row>
    <row r="84" spans="1:53" x14ac:dyDescent="0.25">
      <c r="A84" s="27"/>
      <c r="B84" s="27">
        <v>79.7</v>
      </c>
      <c r="C84" s="20">
        <v>242186</v>
      </c>
      <c r="D84" s="21">
        <v>1602498</v>
      </c>
      <c r="E84" s="22">
        <v>1844684</v>
      </c>
      <c r="F84" s="20">
        <v>13258.8</v>
      </c>
      <c r="G84" s="21">
        <v>38508163</v>
      </c>
      <c r="H84" s="22">
        <v>2.129</v>
      </c>
      <c r="I84" s="12">
        <v>6385648</v>
      </c>
      <c r="J84" s="20">
        <v>28.46</v>
      </c>
      <c r="K84" s="29">
        <f>DEGREES(ATAN([1]!Req()^2/[1]!Rpo()^2*TAN(RADIANS(J84))))</f>
        <v>28.621529475200187</v>
      </c>
      <c r="L84" s="21">
        <v>-80.56</v>
      </c>
      <c r="M84" s="22">
        <v>12356</v>
      </c>
      <c r="N84" s="21">
        <f>[1]!Req()/SQRT(1-[1]!e_WGS84()^2*SIN(RADIANS(K84))^2)</f>
        <v>6383041.3939313293</v>
      </c>
      <c r="O84" s="20">
        <f t="shared" si="16"/>
        <v>920761.89136706793</v>
      </c>
      <c r="P84" s="21">
        <f t="shared" si="17"/>
        <v>-5537875.2792693768</v>
      </c>
      <c r="Q84" s="22">
        <f>(N84*(1-[1]!e_WGS84()^2)+M84)*SIN(RADIANS(K84))</f>
        <v>3043065.5163861332</v>
      </c>
      <c r="R84" s="22">
        <f t="shared" si="18"/>
        <v>-30.347309296019375</v>
      </c>
      <c r="S84" s="20">
        <v>72.06</v>
      </c>
      <c r="T84" s="21">
        <v>36.4</v>
      </c>
      <c r="U84" s="20">
        <f t="shared" si="19"/>
        <v>0.56456662095229937</v>
      </c>
      <c r="V84" s="21">
        <f t="shared" si="20"/>
        <v>0.182785408292017</v>
      </c>
      <c r="W84" s="22">
        <f t="shared" si="21"/>
        <v>0.80489379735591415</v>
      </c>
      <c r="X84" s="21">
        <f t="array" ref="X84:Z84">[1]!env_to_ecef(K84:M84,U84:W84)</f>
        <v>-0.42667773465422892</v>
      </c>
      <c r="Y84" s="21">
        <v>-0.87593988482076268</v>
      </c>
      <c r="Z84" s="21">
        <v>0.2251120363963787</v>
      </c>
      <c r="AA84" s="27">
        <f t="shared" si="22"/>
        <v>0.69900228672541942</v>
      </c>
      <c r="AB84" s="20">
        <v>72.25</v>
      </c>
      <c r="AC84" s="21">
        <v>54.29</v>
      </c>
      <c r="AD84" s="22">
        <v>459</v>
      </c>
      <c r="AE84" s="20">
        <f t="shared" si="23"/>
        <v>255.15680482413285</v>
      </c>
      <c r="AF84" s="21">
        <f t="shared" si="24"/>
        <v>81.676337163679179</v>
      </c>
      <c r="AG84" s="21">
        <f t="shared" si="25"/>
        <v>372.69958532236706</v>
      </c>
      <c r="AH84" s="21">
        <f t="shared" si="26"/>
        <v>459</v>
      </c>
      <c r="AI84" s="20">
        <f t="array" ref="AI84:AK84">[1]!env_to_ecef(K84:M84,AE84:AG84)</f>
        <v>-191.62589104507413</v>
      </c>
      <c r="AJ84" s="21">
        <v>-403.17080908323481</v>
      </c>
      <c r="AK84" s="21">
        <v>106.8354650120978</v>
      </c>
      <c r="AL84" s="21">
        <f t="shared" si="27"/>
        <v>458.99999999999994</v>
      </c>
      <c r="AM84" s="20">
        <f t="shared" si="28"/>
        <v>536.95160988304997</v>
      </c>
      <c r="AN84" s="21">
        <f t="shared" si="29"/>
        <v>-242.68175855372101</v>
      </c>
      <c r="AO84" s="21">
        <f>(Q85-Q83)/($B85-$B83)</f>
        <v>178.67510723765008</v>
      </c>
      <c r="AP84" s="28">
        <f t="shared" si="30"/>
        <v>749.49505961922853</v>
      </c>
      <c r="AQ84" s="12">
        <v>82.99</v>
      </c>
      <c r="AR84" s="12">
        <v>29.11</v>
      </c>
      <c r="AS84" s="12">
        <v>766</v>
      </c>
      <c r="AT84" s="27">
        <v>4263</v>
      </c>
      <c r="AU84" s="20">
        <v>221.9</v>
      </c>
      <c r="AV84" s="21">
        <v>20212</v>
      </c>
      <c r="AW84" s="21">
        <v>1.54</v>
      </c>
      <c r="AX84" s="21">
        <v>33435</v>
      </c>
      <c r="AY84" s="21">
        <v>2057801</v>
      </c>
      <c r="AZ84" s="22">
        <f>AX84*AD84</f>
        <v>15346665</v>
      </c>
      <c r="BA84">
        <f>AX84*AA84</f>
        <v>23371.141456664398</v>
      </c>
    </row>
    <row r="85" spans="1:53" x14ac:dyDescent="0.25">
      <c r="A85" s="27"/>
      <c r="B85" s="27">
        <v>80.7</v>
      </c>
      <c r="C85" s="20">
        <v>242186</v>
      </c>
      <c r="D85" s="21">
        <v>1589238</v>
      </c>
      <c r="E85" s="22">
        <v>1831424</v>
      </c>
      <c r="F85" s="20">
        <v>13262.1</v>
      </c>
      <c r="G85" s="21">
        <v>38575180</v>
      </c>
      <c r="H85" s="22">
        <v>2.1480000000000001</v>
      </c>
      <c r="I85" s="12">
        <v>6386024</v>
      </c>
      <c r="J85" s="20">
        <v>28.46</v>
      </c>
      <c r="K85" s="29">
        <f>DEGREES(ATAN([1]!Req()^2/[1]!Rpo()^2*TAN(RADIANS(J85))))</f>
        <v>28.621529475200187</v>
      </c>
      <c r="L85" s="21">
        <v>-80.56</v>
      </c>
      <c r="M85" s="22">
        <v>12732</v>
      </c>
      <c r="N85" s="21">
        <f>[1]!Req()/SQRT(1-[1]!e_WGS84()^2*SIN(RADIANS(K85))^2)</f>
        <v>6383041.3939313293</v>
      </c>
      <c r="O85" s="20">
        <f t="shared" si="16"/>
        <v>920816.0250588198</v>
      </c>
      <c r="P85" s="21">
        <f t="shared" si="17"/>
        <v>-5538200.8635883406</v>
      </c>
      <c r="Q85" s="22">
        <f>(N85*(1-[1]!e_WGS84()^2)+M85)*SIN(RADIANS(K85))</f>
        <v>3043245.6285585766</v>
      </c>
      <c r="R85" s="22">
        <f t="shared" si="18"/>
        <v>-30.348797654733062</v>
      </c>
      <c r="S85" s="20">
        <v>72.06</v>
      </c>
      <c r="T85" s="21">
        <v>36.869999999999997</v>
      </c>
      <c r="U85" s="20">
        <f t="shared" si="19"/>
        <v>0.57082911760810973</v>
      </c>
      <c r="V85" s="21">
        <f t="shared" si="20"/>
        <v>0.18481296884143247</v>
      </c>
      <c r="W85" s="22">
        <f t="shared" si="21"/>
        <v>0.79999892814850859</v>
      </c>
      <c r="X85" s="21">
        <f t="array" ref="X85:Z85">[1]!env_to_ecef(K85:M85,U85:W85)</f>
        <v>-0.43340085238139536</v>
      </c>
      <c r="Y85" s="21">
        <v>-0.87368657476863465</v>
      </c>
      <c r="Z85" s="21">
        <v>0.22098748884072769</v>
      </c>
      <c r="AA85" s="27">
        <f t="shared" si="22"/>
        <v>0.454381699916863</v>
      </c>
      <c r="AB85" s="20">
        <v>72.25</v>
      </c>
      <c r="AC85" s="21">
        <v>53.57</v>
      </c>
      <c r="AD85" s="22">
        <v>471</v>
      </c>
      <c r="AE85" s="20">
        <f t="shared" si="23"/>
        <v>266.38392054230252</v>
      </c>
      <c r="AF85" s="21">
        <f t="shared" si="24"/>
        <v>85.270165238948053</v>
      </c>
      <c r="AG85" s="21">
        <f t="shared" si="25"/>
        <v>378.95858058188202</v>
      </c>
      <c r="AH85" s="21">
        <f t="shared" si="26"/>
        <v>471</v>
      </c>
      <c r="AI85" s="20">
        <f t="array" ref="AI85:AK85">[1]!env_to_ecef(K85:M85,AE85:AG85)</f>
        <v>-201.51748945514601</v>
      </c>
      <c r="AJ85" s="21">
        <v>-412.13019213309121</v>
      </c>
      <c r="AK85" s="21">
        <v>106.67898657203527</v>
      </c>
      <c r="AL85" s="21">
        <f t="shared" si="27"/>
        <v>471.00000000000006</v>
      </c>
      <c r="AM85" s="20">
        <f t="shared" si="28"/>
        <v>54.637595797481481</v>
      </c>
      <c r="AN85" s="21">
        <f t="shared" si="29"/>
        <v>-328.61502406047657</v>
      </c>
      <c r="AO85" s="21">
        <f>(Q86-Q84)/($B86-$B84)</f>
        <v>181.78874851670116</v>
      </c>
      <c r="AP85" s="28">
        <f t="shared" si="30"/>
        <v>279.69928018921019</v>
      </c>
      <c r="AQ85" s="12">
        <v>82.81</v>
      </c>
      <c r="AR85" s="12">
        <v>29.09</v>
      </c>
      <c r="AS85" s="12">
        <v>780</v>
      </c>
      <c r="AT85" s="27">
        <v>4536</v>
      </c>
      <c r="AU85" s="20">
        <v>219.3</v>
      </c>
      <c r="AV85" s="21">
        <v>19078</v>
      </c>
      <c r="AW85" s="21">
        <v>1.59</v>
      </c>
      <c r="AX85" s="21">
        <v>33624</v>
      </c>
      <c r="AY85" s="21">
        <v>2053356</v>
      </c>
      <c r="AZ85" s="22">
        <f>AX85*AD85</f>
        <v>15836904</v>
      </c>
      <c r="BA85">
        <f>AX85*AA85</f>
        <v>15278.130278004601</v>
      </c>
    </row>
    <row r="86" spans="1:53" x14ac:dyDescent="0.25">
      <c r="A86" s="27"/>
      <c r="B86" s="27">
        <v>81.7</v>
      </c>
      <c r="C86" s="20">
        <v>242186</v>
      </c>
      <c r="D86" s="21">
        <v>1575974</v>
      </c>
      <c r="E86" s="22">
        <v>1818160</v>
      </c>
      <c r="F86" s="20">
        <v>13265.4</v>
      </c>
      <c r="G86" s="21">
        <v>38640718</v>
      </c>
      <c r="H86" s="22">
        <v>2.1669999999999998</v>
      </c>
      <c r="I86" s="12">
        <v>6386406</v>
      </c>
      <c r="J86" s="20">
        <v>28.46</v>
      </c>
      <c r="K86" s="29">
        <f>DEGREES(ATAN([1]!Req()^2/[1]!Rpo()^2*TAN(RADIANS(J86))))</f>
        <v>28.621529475200187</v>
      </c>
      <c r="L86" s="21">
        <v>-80.56</v>
      </c>
      <c r="M86" s="22">
        <v>13115</v>
      </c>
      <c r="N86" s="21">
        <f>[1]!Req()/SQRT(1-[1]!e_WGS84()^2*SIN(RADIANS(K86))^2)</f>
        <v>6383041.3939313293</v>
      </c>
      <c r="O86" s="20">
        <f t="shared" si="16"/>
        <v>920871.1665586629</v>
      </c>
      <c r="P86" s="21">
        <f t="shared" si="17"/>
        <v>-5538532.5093174977</v>
      </c>
      <c r="Q86" s="22">
        <f>(N86*(1-[1]!e_WGS84()^2)+M86)*SIN(RADIANS(K86))</f>
        <v>3043429.0938831666</v>
      </c>
      <c r="R86" s="22">
        <f t="shared" si="18"/>
        <v>-29.350313543342054</v>
      </c>
      <c r="S86" s="20">
        <v>72.06</v>
      </c>
      <c r="T86" s="21">
        <v>37.340000000000003</v>
      </c>
      <c r="U86" s="20">
        <f t="shared" si="19"/>
        <v>0.57705320339481825</v>
      </c>
      <c r="V86" s="21">
        <f t="shared" si="20"/>
        <v>0.18682809339812176</v>
      </c>
      <c r="W86" s="22">
        <f t="shared" si="21"/>
        <v>0.79505022732466479</v>
      </c>
      <c r="X86" s="21">
        <f t="array" ref="X86:Z86">[1]!env_to_ecef(K86:M86,U86:W86)</f>
        <v>-0.44009480673392692</v>
      </c>
      <c r="Y86" s="21">
        <v>-0.87137447468701401</v>
      </c>
      <c r="Z86" s="21">
        <v>0.21684807112298221</v>
      </c>
      <c r="AA86" s="27">
        <f t="shared" si="22"/>
        <v>0.22773934351526345</v>
      </c>
      <c r="AB86" s="20">
        <v>72.239999999999995</v>
      </c>
      <c r="AC86" s="21">
        <v>52.86</v>
      </c>
      <c r="AD86" s="22">
        <v>483</v>
      </c>
      <c r="AE86" s="20">
        <f t="shared" si="23"/>
        <v>277.72055211573877</v>
      </c>
      <c r="AF86" s="21">
        <f t="shared" si="24"/>
        <v>88.952490632745111</v>
      </c>
      <c r="AG86" s="21">
        <f t="shared" si="25"/>
        <v>385.02954346745992</v>
      </c>
      <c r="AH86" s="21">
        <f t="shared" si="26"/>
        <v>482.99999999999994</v>
      </c>
      <c r="AI86" s="20">
        <f t="array" ref="AI86:AK86">[1]!env_to_ecef(K86:M86,AE86:AG86)</f>
        <v>-211.53723921934196</v>
      </c>
      <c r="AJ86" s="21">
        <v>-420.9865352587052</v>
      </c>
      <c r="AK86" s="21">
        <v>106.354753322688</v>
      </c>
      <c r="AL86" s="21">
        <f t="shared" si="27"/>
        <v>482.99999999999994</v>
      </c>
      <c r="AM86" s="20">
        <f t="shared" si="28"/>
        <v>538.85187504818896</v>
      </c>
      <c r="AN86" s="21">
        <f t="shared" si="29"/>
        <v>-253.40229398524389</v>
      </c>
      <c r="AO86" s="21">
        <f>(Q87-Q85)/($B87-$B85)</f>
        <v>184.66287892777473</v>
      </c>
      <c r="AP86" s="28">
        <f t="shared" si="30"/>
        <v>772.8521613285385</v>
      </c>
      <c r="AQ86" s="12">
        <v>82.62</v>
      </c>
      <c r="AR86" s="12">
        <v>29.07</v>
      </c>
      <c r="AS86" s="12">
        <v>793</v>
      </c>
      <c r="AT86" s="27">
        <v>4822</v>
      </c>
      <c r="AU86" s="20">
        <v>216.7</v>
      </c>
      <c r="AV86" s="21">
        <v>17974</v>
      </c>
      <c r="AW86" s="21">
        <v>1.64</v>
      </c>
      <c r="AX86" s="21">
        <v>33754</v>
      </c>
      <c r="AY86" s="21">
        <v>2040137</v>
      </c>
      <c r="AZ86" s="22">
        <f>AX86*AD86</f>
        <v>16303182</v>
      </c>
      <c r="BA86">
        <f>AX86*AA86</f>
        <v>7687.1138010142022</v>
      </c>
    </row>
    <row r="87" spans="1:53" x14ac:dyDescent="0.25">
      <c r="A87" s="27"/>
      <c r="B87" s="27">
        <v>82.7</v>
      </c>
      <c r="C87" s="20">
        <v>242186</v>
      </c>
      <c r="D87" s="21">
        <v>1562707</v>
      </c>
      <c r="E87" s="22">
        <v>1804893</v>
      </c>
      <c r="F87" s="20">
        <v>13268.8</v>
      </c>
      <c r="G87" s="21">
        <v>38704688</v>
      </c>
      <c r="H87" s="22">
        <v>2.1869999999999998</v>
      </c>
      <c r="I87" s="12">
        <v>6386794</v>
      </c>
      <c r="J87" s="20">
        <v>28.46</v>
      </c>
      <c r="K87" s="29">
        <f>DEGREES(ATAN([1]!Req()^2/[1]!Rpo()^2*TAN(RADIANS(J87))))</f>
        <v>28.621529475200187</v>
      </c>
      <c r="L87" s="21">
        <v>-80.55</v>
      </c>
      <c r="M87" s="22">
        <v>13503</v>
      </c>
      <c r="N87" s="21">
        <f>[1]!Req()/SQRT(1-[1]!e_WGS84()^2*SIN(RADIANS(K87))^2)</f>
        <v>6383041.3939313293</v>
      </c>
      <c r="O87" s="20">
        <f t="shared" si="16"/>
        <v>921893.72880891617</v>
      </c>
      <c r="P87" s="21">
        <f t="shared" si="17"/>
        <v>-5538707.6681763111</v>
      </c>
      <c r="Q87" s="22">
        <f>(N87*(1-[1]!e_WGS84()^2)+M87)*SIN(RADIANS(K87))</f>
        <v>3043614.9543164321</v>
      </c>
      <c r="R87" s="22">
        <f t="shared" si="18"/>
        <v>-29.351849037222564</v>
      </c>
      <c r="S87" s="20">
        <v>72.06</v>
      </c>
      <c r="T87" s="21">
        <v>37.81</v>
      </c>
      <c r="U87" s="20">
        <f t="shared" si="19"/>
        <v>0.58323845949611519</v>
      </c>
      <c r="V87" s="21">
        <f t="shared" si="20"/>
        <v>0.1888306463651378</v>
      </c>
      <c r="W87" s="22">
        <f t="shared" si="21"/>
        <v>0.79004802788053496</v>
      </c>
      <c r="X87" s="21">
        <f t="array" ref="X87:Z87">[1]!env_to_ecef(K87:M87,U87:W87)</f>
        <v>-0.44660747070970119</v>
      </c>
      <c r="Y87" s="21">
        <v>-0.86908170110096905</v>
      </c>
      <c r="Z87" s="21">
        <v>0.21269406178294925</v>
      </c>
      <c r="AA87" s="27">
        <f t="shared" si="22"/>
        <v>0.11217028231531932</v>
      </c>
      <c r="AB87" s="20">
        <v>72.239999999999995</v>
      </c>
      <c r="AC87" s="21">
        <v>52.17</v>
      </c>
      <c r="AD87" s="22">
        <v>496</v>
      </c>
      <c r="AE87" s="20">
        <f t="shared" si="23"/>
        <v>289.709339178275</v>
      </c>
      <c r="AF87" s="21">
        <f t="shared" si="24"/>
        <v>92.792438597538876</v>
      </c>
      <c r="AG87" s="21">
        <f t="shared" si="25"/>
        <v>391.75765740060427</v>
      </c>
      <c r="AH87" s="21">
        <f t="shared" si="26"/>
        <v>496.00000000000006</v>
      </c>
      <c r="AI87" s="20">
        <f t="array" ref="AI87:AK87">[1]!env_to_ecef(K87:M87,AE87:AG87)</f>
        <v>-222.01816121180465</v>
      </c>
      <c r="AJ87" s="21">
        <v>-430.63211707868743</v>
      </c>
      <c r="AK87" s="21">
        <v>106.20694813644157</v>
      </c>
      <c r="AL87" s="21">
        <f t="shared" si="27"/>
        <v>496.00000000000006</v>
      </c>
      <c r="AM87" s="20">
        <f t="shared" si="28"/>
        <v>624.90611473988531</v>
      </c>
      <c r="AN87" s="21">
        <f t="shared" si="29"/>
        <v>-243.61450860495913</v>
      </c>
      <c r="AO87" s="21">
        <f>(Q88-Q86)/($B88-$B86)</f>
        <v>187.10025422768089</v>
      </c>
      <c r="AP87" s="28">
        <f t="shared" si="30"/>
        <v>871.09129374933946</v>
      </c>
      <c r="AQ87" s="12">
        <v>82.44</v>
      </c>
      <c r="AR87" s="12">
        <v>29.05</v>
      </c>
      <c r="AS87" s="12">
        <v>807</v>
      </c>
      <c r="AT87" s="27">
        <v>5119</v>
      </c>
      <c r="AU87" s="20">
        <v>213.9</v>
      </c>
      <c r="AV87" s="21">
        <v>16902</v>
      </c>
      <c r="AW87" s="21">
        <v>1.69</v>
      </c>
      <c r="AX87" s="21">
        <v>33824</v>
      </c>
      <c r="AY87" s="21">
        <v>2018005</v>
      </c>
      <c r="AZ87" s="22">
        <f>AX87*AD87</f>
        <v>16776704</v>
      </c>
      <c r="BA87">
        <f>AX87*AA87</f>
        <v>3794.0476290333609</v>
      </c>
    </row>
    <row r="88" spans="1:53" x14ac:dyDescent="0.25">
      <c r="A88" s="28" t="s">
        <v>70</v>
      </c>
      <c r="B88" s="27">
        <v>83.4</v>
      </c>
      <c r="C88" s="20">
        <v>242186</v>
      </c>
      <c r="D88" s="21">
        <v>1553418</v>
      </c>
      <c r="E88" s="22">
        <v>1795604</v>
      </c>
      <c r="F88" s="20">
        <v>13271.1</v>
      </c>
      <c r="G88" s="21">
        <v>38748472</v>
      </c>
      <c r="H88" s="22">
        <v>2.2010000000000001</v>
      </c>
      <c r="I88" s="12">
        <v>6387070</v>
      </c>
      <c r="J88" s="20">
        <v>28.46</v>
      </c>
      <c r="K88" s="29">
        <f>DEGREES(ATAN([1]!Req()^2/[1]!Rpo()^2*TAN(RADIANS(J88))))</f>
        <v>28.621529475200187</v>
      </c>
      <c r="L88" s="21">
        <v>-80.55</v>
      </c>
      <c r="M88" s="22">
        <v>13779</v>
      </c>
      <c r="N88" s="21">
        <f>[1]!Req()/SQRT(1-[1]!e_WGS84()^2*SIN(RADIANS(K88))^2)</f>
        <v>6383041.3939313293</v>
      </c>
      <c r="O88" s="20">
        <f t="shared" si="16"/>
        <v>921933.5069537207</v>
      </c>
      <c r="P88" s="21">
        <f t="shared" si="17"/>
        <v>-5538946.6539821262</v>
      </c>
      <c r="Q88" s="22">
        <f>(N88*(1-[1]!e_WGS84()^2)+M88)*SIN(RADIANS(K88))</f>
        <v>3043747.1643153536</v>
      </c>
      <c r="R88" s="22">
        <f t="shared" si="18"/>
        <v>-29.352941181510687</v>
      </c>
      <c r="S88" s="20">
        <v>72.06</v>
      </c>
      <c r="T88" s="21">
        <v>38.14</v>
      </c>
      <c r="U88" s="20">
        <f t="shared" si="19"/>
        <v>0.58755787187992214</v>
      </c>
      <c r="V88" s="21">
        <f t="shared" si="20"/>
        <v>0.19022910941069296</v>
      </c>
      <c r="W88" s="22">
        <f t="shared" si="21"/>
        <v>0.78650405792007938</v>
      </c>
      <c r="X88" s="21">
        <f t="array" ref="X88:Z88">[1]!env_to_ecef(K88:M88,U88:W88)</f>
        <v>-0.45126904775320731</v>
      </c>
      <c r="Y88" s="21">
        <v>-0.86738300475398189</v>
      </c>
      <c r="Z88" s="21">
        <v>0.20976884803008139</v>
      </c>
      <c r="AA88" s="27">
        <f t="shared" si="22"/>
        <v>0.19494008816116418</v>
      </c>
      <c r="AB88" s="20">
        <v>72.239999999999995</v>
      </c>
      <c r="AC88" s="21">
        <v>51.7</v>
      </c>
      <c r="AD88" s="22">
        <v>505</v>
      </c>
      <c r="AE88" s="20">
        <f t="shared" si="23"/>
        <v>298.07218973132211</v>
      </c>
      <c r="AF88" s="21">
        <f t="shared" si="24"/>
        <v>95.471017405681806</v>
      </c>
      <c r="AG88" s="21">
        <f t="shared" si="25"/>
        <v>396.31206711920686</v>
      </c>
      <c r="AH88" s="21">
        <f t="shared" si="26"/>
        <v>505</v>
      </c>
      <c r="AI88" s="20">
        <f t="array" ref="AI88:AK88">[1]!env_to_ecef(K88:M88,AE88:AG88)</f>
        <v>-229.40045550407106</v>
      </c>
      <c r="AJ88" s="21">
        <v>-437.21449258959802</v>
      </c>
      <c r="AK88" s="21">
        <v>106.0373447618576</v>
      </c>
      <c r="AL88" s="21">
        <f t="shared" si="27"/>
        <v>505</v>
      </c>
      <c r="AM88" s="20">
        <f t="shared" si="28"/>
        <v>56.928866658825427</v>
      </c>
      <c r="AN88" s="21">
        <f t="shared" si="29"/>
        <v>-342.02678730804473</v>
      </c>
      <c r="AO88" s="21">
        <f>(Q89-Q87)/($B89-$B87)</f>
        <v>189.21358541259542</v>
      </c>
      <c r="AP88" s="28">
        <f t="shared" si="30"/>
        <v>312.99116117842857</v>
      </c>
      <c r="AQ88" s="12">
        <v>82.32</v>
      </c>
      <c r="AR88" s="12">
        <v>29.03</v>
      </c>
      <c r="AS88" s="12">
        <v>816</v>
      </c>
      <c r="AT88" s="27">
        <v>5334</v>
      </c>
      <c r="AU88" s="20">
        <v>212</v>
      </c>
      <c r="AV88" s="21">
        <v>16170</v>
      </c>
      <c r="AW88" s="21">
        <v>1.73</v>
      </c>
      <c r="AX88" s="21">
        <v>33838</v>
      </c>
      <c r="AY88" s="21">
        <v>1997236</v>
      </c>
      <c r="AZ88" s="22">
        <f>AX88*AD88</f>
        <v>17088190</v>
      </c>
      <c r="BA88">
        <f>AX88*AA88</f>
        <v>6596.3827031974733</v>
      </c>
    </row>
    <row r="89" spans="1:53" x14ac:dyDescent="0.25">
      <c r="B89" s="27">
        <v>83.7</v>
      </c>
      <c r="C89" s="20">
        <v>242186</v>
      </c>
      <c r="D89" s="21">
        <v>1549436</v>
      </c>
      <c r="E89" s="22">
        <v>1791622</v>
      </c>
      <c r="F89" s="20">
        <v>13272.1</v>
      </c>
      <c r="G89" s="21">
        <v>38766972</v>
      </c>
      <c r="H89" s="22">
        <v>2.206</v>
      </c>
      <c r="I89" s="12">
        <v>6387189</v>
      </c>
      <c r="J89" s="20">
        <v>28.46</v>
      </c>
      <c r="K89" s="29">
        <f>DEGREES(ATAN([1]!Req()^2/[1]!Rpo()^2*TAN(RADIANS(J89))))</f>
        <v>28.621529475200187</v>
      </c>
      <c r="L89" s="21">
        <v>-80.55</v>
      </c>
      <c r="M89" s="22">
        <v>13898</v>
      </c>
      <c r="N89" s="21">
        <f>[1]!Req()/SQRT(1-[1]!e_WGS84()^2*SIN(RADIANS(K89))^2)</f>
        <v>6383041.3939313293</v>
      </c>
      <c r="O89" s="20">
        <f t="shared" si="16"/>
        <v>921950.657675575</v>
      </c>
      <c r="P89" s="21">
        <f t="shared" si="17"/>
        <v>-5539049.6949636191</v>
      </c>
      <c r="Q89" s="22">
        <f>(N89*(1-[1]!e_WGS84()^2)+M89)*SIN(RADIANS(K89))</f>
        <v>3043804.1679018447</v>
      </c>
      <c r="R89" s="22">
        <f t="shared" si="18"/>
        <v>-29.353412040509284</v>
      </c>
      <c r="S89" s="20">
        <v>72.06</v>
      </c>
      <c r="T89" s="21">
        <v>38.28</v>
      </c>
      <c r="U89" s="20">
        <f t="shared" si="19"/>
        <v>0.58938446970852565</v>
      </c>
      <c r="V89" s="21">
        <f t="shared" si="20"/>
        <v>0.19082049299147114</v>
      </c>
      <c r="W89" s="22">
        <f t="shared" si="21"/>
        <v>0.78499266641217225</v>
      </c>
      <c r="X89" s="21">
        <f t="array" ref="X89:Z89">[1]!env_to_ecef(K89:M89,U89:W89)</f>
        <v>-0.45324217288090052</v>
      </c>
      <c r="Y89" s="21">
        <v>-0.86665364958378588</v>
      </c>
      <c r="Z89" s="21">
        <v>0.20852574034230006</v>
      </c>
      <c r="AA89" s="27">
        <f t="shared" si="22"/>
        <v>0.24676935717019169</v>
      </c>
      <c r="AB89" s="20">
        <v>72.239999999999995</v>
      </c>
      <c r="AC89" s="21">
        <v>51.5</v>
      </c>
      <c r="AD89" s="22">
        <v>509</v>
      </c>
      <c r="AE89" s="20">
        <f t="shared" si="23"/>
        <v>301.75922114913362</v>
      </c>
      <c r="AF89" s="21">
        <f t="shared" si="24"/>
        <v>96.65195495300037</v>
      </c>
      <c r="AG89" s="21">
        <f t="shared" si="25"/>
        <v>398.34755183787871</v>
      </c>
      <c r="AH89" s="21">
        <f t="shared" si="26"/>
        <v>509</v>
      </c>
      <c r="AI89" s="20">
        <f t="array" ref="AI89:AK89">[1]!env_to_ecef(K89:M89,AE89:AG89)</f>
        <v>-232.65120991356369</v>
      </c>
      <c r="AJ89" s="21">
        <v>-440.14037959231183</v>
      </c>
      <c r="AK89" s="21">
        <v>105.97575561462433</v>
      </c>
      <c r="AL89" s="21">
        <f t="shared" si="27"/>
        <v>509</v>
      </c>
      <c r="AM89" s="20">
        <f t="shared" si="28"/>
        <v>57.760349618933795</v>
      </c>
      <c r="AN89" s="21">
        <f t="shared" si="29"/>
        <v>-347.02231000535841</v>
      </c>
      <c r="AO89" s="21">
        <f>(Q90-Q88)/($B90-$B88)</f>
        <v>191.97717234635624</v>
      </c>
      <c r="AP89" s="28">
        <f t="shared" si="30"/>
        <v>316.86920404728994</v>
      </c>
      <c r="AQ89" s="12">
        <v>82.26</v>
      </c>
      <c r="AR89" s="12">
        <v>29.02</v>
      </c>
      <c r="AS89" s="12">
        <v>820</v>
      </c>
      <c r="AT89" s="27">
        <v>5429</v>
      </c>
      <c r="AU89" s="20">
        <v>211.2</v>
      </c>
      <c r="AV89" s="21">
        <v>15862</v>
      </c>
      <c r="AW89" s="21">
        <v>1.75</v>
      </c>
      <c r="AX89" s="21">
        <v>33835</v>
      </c>
      <c r="AY89" s="21">
        <v>1987025</v>
      </c>
      <c r="AZ89" s="22">
        <f>AX89*AD89</f>
        <v>17222015</v>
      </c>
      <c r="BA89">
        <f>AX89*AA89</f>
        <v>8349.441199853436</v>
      </c>
    </row>
    <row r="90" spans="1:53" x14ac:dyDescent="0.25">
      <c r="B90" s="27">
        <v>84.7</v>
      </c>
      <c r="C90" s="20">
        <v>242186</v>
      </c>
      <c r="D90" s="21">
        <v>1536163</v>
      </c>
      <c r="E90" s="22">
        <v>1778349</v>
      </c>
      <c r="F90" s="20">
        <v>13275.4</v>
      </c>
      <c r="G90" s="21">
        <v>38827437</v>
      </c>
      <c r="H90" s="22">
        <v>2.226</v>
      </c>
      <c r="I90" s="12">
        <v>6387590</v>
      </c>
      <c r="J90" s="20">
        <v>28.46</v>
      </c>
      <c r="K90" s="29">
        <f>DEGREES(ATAN([1]!Req()^2/[1]!Rpo()^2*TAN(RADIANS(J90))))</f>
        <v>28.621529475200187</v>
      </c>
      <c r="L90" s="21">
        <v>-80.55</v>
      </c>
      <c r="M90" s="22">
        <v>14300</v>
      </c>
      <c r="N90" s="21">
        <f>[1]!Req()/SQRT(1-[1]!e_WGS84()^2*SIN(RADIANS(K90))^2)</f>
        <v>6383041.3939313293</v>
      </c>
      <c r="O90" s="20">
        <f t="shared" si="16"/>
        <v>922008.59540822532</v>
      </c>
      <c r="P90" s="21">
        <f t="shared" si="17"/>
        <v>-5539397.7829851331</v>
      </c>
      <c r="Q90" s="22">
        <f>(N90*(1-[1]!e_WGS84()^2)+M90)*SIN(RADIANS(K90))</f>
        <v>3043996.7346394039</v>
      </c>
      <c r="R90" s="22">
        <f t="shared" si="18"/>
        <v>-28.355002543888986</v>
      </c>
      <c r="S90" s="20">
        <v>72.06</v>
      </c>
      <c r="T90" s="21">
        <v>38.75</v>
      </c>
      <c r="U90" s="20">
        <f t="shared" si="19"/>
        <v>0.59549082046941482</v>
      </c>
      <c r="V90" s="21">
        <f t="shared" si="20"/>
        <v>0.19279749938111687</v>
      </c>
      <c r="W90" s="22">
        <f t="shared" si="21"/>
        <v>0.77988448309288183</v>
      </c>
      <c r="X90" s="21">
        <f t="array" ref="X90:Z90">[1]!env_to_ecef(K90:M90,U90:W90)</f>
        <v>-0.45984637656273242</v>
      </c>
      <c r="Y90" s="21">
        <v>-0.86416728127990772</v>
      </c>
      <c r="Z90" s="21">
        <v>0.2043433872857616</v>
      </c>
      <c r="AA90" s="27">
        <f t="shared" si="22"/>
        <v>0.4237017821996294</v>
      </c>
      <c r="AB90" s="20">
        <v>72.23</v>
      </c>
      <c r="AC90" s="21">
        <v>50.84</v>
      </c>
      <c r="AD90" s="22">
        <v>522</v>
      </c>
      <c r="AE90" s="20">
        <f t="shared" si="23"/>
        <v>313.90961175347479</v>
      </c>
      <c r="AF90" s="21">
        <f t="shared" si="24"/>
        <v>100.60407525019559</v>
      </c>
      <c r="AG90" s="21">
        <f t="shared" si="25"/>
        <v>404.75125162479202</v>
      </c>
      <c r="AH90" s="21">
        <f t="shared" si="26"/>
        <v>522</v>
      </c>
      <c r="AI90" s="20">
        <f t="array" ref="AI90:AK90">[1]!env_to_ecef(K90:M90,AE90:AG90)</f>
        <v>-243.40295512262702</v>
      </c>
      <c r="AJ90" s="21">
        <v>-449.54767741605133</v>
      </c>
      <c r="AK90" s="21">
        <v>105.57408378672426</v>
      </c>
      <c r="AL90" s="21">
        <f t="shared" si="27"/>
        <v>522</v>
      </c>
      <c r="AM90" s="20">
        <f t="shared" si="28"/>
        <v>541.79755863366881</v>
      </c>
      <c r="AN90" s="21">
        <f t="shared" si="29"/>
        <v>-270.17794601572677</v>
      </c>
      <c r="AO90" s="21">
        <f>(Q91-Q89)/($B91-$B89)</f>
        <v>194.00380276492797</v>
      </c>
      <c r="AP90" s="28">
        <f t="shared" si="30"/>
        <v>810.26734016887258</v>
      </c>
      <c r="AQ90" s="12">
        <v>82.09</v>
      </c>
      <c r="AR90" s="12">
        <v>28.99</v>
      </c>
      <c r="AS90" s="12">
        <v>835</v>
      </c>
      <c r="AT90" s="27">
        <v>5751</v>
      </c>
      <c r="AU90" s="20">
        <v>208.4</v>
      </c>
      <c r="AV90" s="21">
        <v>14859</v>
      </c>
      <c r="AW90" s="21">
        <v>1.8</v>
      </c>
      <c r="AX90" s="21">
        <v>33788</v>
      </c>
      <c r="AY90" s="21">
        <v>1947469</v>
      </c>
      <c r="AZ90" s="22">
        <f>AX90*AD90</f>
        <v>17637336</v>
      </c>
      <c r="BA90">
        <f>AX90*AA90</f>
        <v>14316.035816961077</v>
      </c>
    </row>
    <row r="91" spans="1:53" x14ac:dyDescent="0.25">
      <c r="B91" s="27">
        <v>85.7</v>
      </c>
      <c r="C91" s="20">
        <v>242186</v>
      </c>
      <c r="D91" s="21">
        <v>1522885</v>
      </c>
      <c r="E91" s="22">
        <v>1765072</v>
      </c>
      <c r="F91" s="20">
        <v>13278.7</v>
      </c>
      <c r="G91" s="21">
        <v>38885944</v>
      </c>
      <c r="H91" s="22">
        <v>2.2469999999999999</v>
      </c>
      <c r="I91" s="12">
        <v>6387998</v>
      </c>
      <c r="J91" s="20">
        <v>28.46</v>
      </c>
      <c r="K91" s="29">
        <f>DEGREES(ATAN([1]!Req()^2/[1]!Rpo()^2*TAN(RADIANS(J91))))</f>
        <v>28.621529475200187</v>
      </c>
      <c r="L91" s="21">
        <v>-80.540000000000006</v>
      </c>
      <c r="M91" s="22">
        <v>14708</v>
      </c>
      <c r="N91" s="21">
        <f>[1]!Req()/SQRT(1-[1]!e_WGS84()^2*SIN(RADIANS(K91))^2)</f>
        <v>6383041.3939313293</v>
      </c>
      <c r="O91" s="20">
        <f t="shared" si="16"/>
        <v>923034.25279284234</v>
      </c>
      <c r="P91" s="21">
        <f t="shared" si="17"/>
        <v>-5539590.0508556506</v>
      </c>
      <c r="Q91" s="22">
        <f>(N91*(1-[1]!e_WGS84()^2)+M91)*SIN(RADIANS(K91))</f>
        <v>3044192.1755073746</v>
      </c>
      <c r="R91" s="22">
        <f t="shared" si="18"/>
        <v>-28.356616581790149</v>
      </c>
      <c r="S91" s="20">
        <v>72.06</v>
      </c>
      <c r="T91" s="21">
        <v>39.22</v>
      </c>
      <c r="U91" s="20">
        <f t="shared" si="19"/>
        <v>0.60155710088481718</v>
      </c>
      <c r="V91" s="21">
        <f t="shared" si="20"/>
        <v>0.19476153250208467</v>
      </c>
      <c r="W91" s="22">
        <f t="shared" si="21"/>
        <v>0.7747238216503306</v>
      </c>
      <c r="X91" s="21">
        <f t="array" ref="X91:Z91">[1]!env_to_ecef(K91:M91,U91:W91)</f>
        <v>-0.46626924871635683</v>
      </c>
      <c r="Y91" s="21">
        <v>-0.86170415595609029</v>
      </c>
      <c r="Z91" s="21">
        <v>0.20014728404224302</v>
      </c>
      <c r="AA91" s="27">
        <f t="shared" si="22"/>
        <v>0.5899976405174826</v>
      </c>
      <c r="AB91" s="20">
        <v>72.23</v>
      </c>
      <c r="AC91" s="21">
        <v>50.2</v>
      </c>
      <c r="AD91" s="22">
        <v>535</v>
      </c>
      <c r="AE91" s="20">
        <f t="shared" si="23"/>
        <v>326.11975362741549</v>
      </c>
      <c r="AF91" s="21">
        <f t="shared" si="24"/>
        <v>104.51727187083996</v>
      </c>
      <c r="AG91" s="21">
        <f t="shared" si="25"/>
        <v>411.03168512253501</v>
      </c>
      <c r="AH91" s="21">
        <f t="shared" si="26"/>
        <v>535</v>
      </c>
      <c r="AI91" s="20">
        <f t="array" ref="AI91:AK91">[1]!env_to_ecef(K91:M91,AE91:AG91)</f>
        <v>-254.15438113880163</v>
      </c>
      <c r="AJ91" s="21">
        <v>-458.88402353102305</v>
      </c>
      <c r="AK91" s="21">
        <v>105.14753204869919</v>
      </c>
      <c r="AL91" s="21">
        <f t="shared" si="27"/>
        <v>535</v>
      </c>
      <c r="AM91" s="20">
        <f t="shared" si="28"/>
        <v>542.69358362624189</v>
      </c>
      <c r="AN91" s="21">
        <f t="shared" si="29"/>
        <v>-275.36807994311675</v>
      </c>
      <c r="AO91" s="21">
        <f>(Q92-Q90)/($B92-$B90)</f>
        <v>196.87793317623436</v>
      </c>
      <c r="AP91" s="28">
        <f t="shared" si="30"/>
        <v>822.83609971377064</v>
      </c>
      <c r="AQ91" s="12">
        <v>81.92</v>
      </c>
      <c r="AR91" s="12">
        <v>28.95</v>
      </c>
      <c r="AS91" s="12">
        <v>849</v>
      </c>
      <c r="AT91" s="27">
        <v>6086</v>
      </c>
      <c r="AU91" s="20">
        <v>205.6</v>
      </c>
      <c r="AV91" s="21">
        <v>13894</v>
      </c>
      <c r="AW91" s="21">
        <v>1.86</v>
      </c>
      <c r="AX91" s="21">
        <v>33689</v>
      </c>
      <c r="AY91" s="21">
        <v>1899801</v>
      </c>
      <c r="AZ91" s="22">
        <f>AX91*AD91</f>
        <v>18023615</v>
      </c>
      <c r="BA91">
        <f>AX91*AA91</f>
        <v>19876.430511393472</v>
      </c>
    </row>
    <row r="92" spans="1:53" x14ac:dyDescent="0.25">
      <c r="B92" s="27">
        <v>86.7</v>
      </c>
      <c r="C92" s="20">
        <v>242186</v>
      </c>
      <c r="D92" s="21">
        <v>1509605</v>
      </c>
      <c r="E92" s="22">
        <v>1751791</v>
      </c>
      <c r="F92" s="20">
        <v>13282</v>
      </c>
      <c r="G92" s="21">
        <v>38942364</v>
      </c>
      <c r="H92" s="22">
        <v>2.2669999999999999</v>
      </c>
      <c r="I92" s="12">
        <v>6388412</v>
      </c>
      <c r="J92" s="20">
        <v>28.46</v>
      </c>
      <c r="K92" s="29">
        <f>DEGREES(ATAN([1]!Req()^2/[1]!Rpo()^2*TAN(RADIANS(J92))))</f>
        <v>28.621529475200187</v>
      </c>
      <c r="L92" s="21">
        <v>-80.540000000000006</v>
      </c>
      <c r="M92" s="22">
        <v>15122</v>
      </c>
      <c r="N92" s="21">
        <f>[1]!Req()/SQRT(1-[1]!e_WGS84()^2*SIN(RADIANS(K92))^2)</f>
        <v>6383041.3939313293</v>
      </c>
      <c r="O92" s="20">
        <f t="shared" si="16"/>
        <v>923093.9825754778</v>
      </c>
      <c r="P92" s="21">
        <f t="shared" si="17"/>
        <v>-5539948.5191450194</v>
      </c>
      <c r="Q92" s="22">
        <f>(N92*(1-[1]!e_WGS84()^2)+M92)*SIN(RADIANS(K92))</f>
        <v>3044390.4905057563</v>
      </c>
      <c r="R92" s="22">
        <f t="shared" si="18"/>
        <v>-28.358254144899547</v>
      </c>
      <c r="S92" s="20">
        <v>72.06</v>
      </c>
      <c r="T92" s="21">
        <v>39.69</v>
      </c>
      <c r="U92" s="20">
        <f t="shared" si="19"/>
        <v>0.60758290275708537</v>
      </c>
      <c r="V92" s="21">
        <f t="shared" si="20"/>
        <v>0.19671246019535049</v>
      </c>
      <c r="W92" s="22">
        <f t="shared" si="21"/>
        <v>0.76951102934341797</v>
      </c>
      <c r="X92" s="21">
        <f t="array" ref="X92:Z92">[1]!env_to_ecef(K92:M92,U92:W92)</f>
        <v>-0.4728115784403108</v>
      </c>
      <c r="Y92" s="21">
        <v>-0.85910280172426112</v>
      </c>
      <c r="Z92" s="21">
        <v>0.19593771296589779</v>
      </c>
      <c r="AA92" s="27">
        <f t="shared" si="22"/>
        <v>0.73815124113719732</v>
      </c>
      <c r="AB92" s="20">
        <v>72.23</v>
      </c>
      <c r="AC92" s="21">
        <v>49.58</v>
      </c>
      <c r="AD92" s="22">
        <v>549</v>
      </c>
      <c r="AE92" s="20">
        <f t="shared" si="23"/>
        <v>338.98047219029576</v>
      </c>
      <c r="AF92" s="21">
        <f t="shared" si="24"/>
        <v>108.63897012290782</v>
      </c>
      <c r="AG92" s="21">
        <f t="shared" si="25"/>
        <v>417.96030151711551</v>
      </c>
      <c r="AH92" s="21">
        <f t="shared" si="26"/>
        <v>549</v>
      </c>
      <c r="AI92" s="20">
        <f t="array" ref="AI92:AK92">[1]!env_to_ecef(K92:M92,AE92:AG92)</f>
        <v>-265.5160688243036</v>
      </c>
      <c r="AJ92" s="21">
        <v>-468.94458051493223</v>
      </c>
      <c r="AK92" s="21">
        <v>104.84845064073166</v>
      </c>
      <c r="AL92" s="21">
        <f t="shared" si="27"/>
        <v>549</v>
      </c>
      <c r="AM92" s="20">
        <f t="shared" si="28"/>
        <v>16.404209345870186</v>
      </c>
      <c r="AN92" s="21">
        <f t="shared" si="29"/>
        <v>-98.449862082488835</v>
      </c>
      <c r="AO92" s="21">
        <f>(Q93-Q91)/($B93-$B91)</f>
        <v>689.61405412270688</v>
      </c>
      <c r="AP92" s="28">
        <f t="shared" si="30"/>
        <v>747.45982543914852</v>
      </c>
      <c r="AQ92" s="12">
        <v>81.75</v>
      </c>
      <c r="AR92" s="12">
        <v>28.91</v>
      </c>
      <c r="AS92" s="12">
        <v>864</v>
      </c>
      <c r="AT92" s="27">
        <v>6434</v>
      </c>
      <c r="AU92" s="20">
        <v>202.7</v>
      </c>
      <c r="AV92" s="21">
        <v>12971</v>
      </c>
      <c r="AW92" s="21">
        <v>1.92</v>
      </c>
      <c r="AX92" s="21">
        <v>33543</v>
      </c>
      <c r="AY92" s="21">
        <v>1844660</v>
      </c>
      <c r="AZ92" s="22">
        <f>AX92*AD92</f>
        <v>18415107</v>
      </c>
      <c r="BA92">
        <f>AX92*AA92</f>
        <v>24759.807081465009</v>
      </c>
    </row>
    <row r="93" spans="1:53" x14ac:dyDescent="0.25">
      <c r="B93" s="27">
        <v>87.7</v>
      </c>
      <c r="C93" s="20">
        <v>242186</v>
      </c>
      <c r="D93" s="21">
        <v>1496322</v>
      </c>
      <c r="E93" s="22">
        <v>1738508</v>
      </c>
      <c r="F93" s="20">
        <v>13285.3</v>
      </c>
      <c r="G93" s="21">
        <v>38996585</v>
      </c>
      <c r="H93" s="22">
        <v>2.2869999999999999</v>
      </c>
      <c r="I93" s="12">
        <v>6388833</v>
      </c>
      <c r="J93" s="20">
        <v>28.47</v>
      </c>
      <c r="K93" s="29">
        <f>DEGREES(ATAN([1]!Req()^2/[1]!Rpo()^2*TAN(RADIANS(J93))))</f>
        <v>28.631566034653851</v>
      </c>
      <c r="L93" s="21">
        <v>-80.540000000000006</v>
      </c>
      <c r="M93" s="22">
        <v>15544</v>
      </c>
      <c r="N93" s="21">
        <f>[1]!Req()/SQRT(1-[1]!e_WGS84()^2*SIN(RADIANS(K93))^2)</f>
        <v>6383044.5465355087</v>
      </c>
      <c r="O93" s="20">
        <f t="shared" si="16"/>
        <v>923067.06121153408</v>
      </c>
      <c r="P93" s="21">
        <f t="shared" si="17"/>
        <v>-5539786.9505798155</v>
      </c>
      <c r="Q93" s="22">
        <f>(N93*(1-[1]!e_WGS84()^2)+M93)*SIN(RADIANS(K93))</f>
        <v>3045571.40361562</v>
      </c>
      <c r="R93" s="22">
        <f t="shared" si="18"/>
        <v>-30.496257273480296</v>
      </c>
      <c r="S93" s="20">
        <v>72.06</v>
      </c>
      <c r="T93" s="21">
        <v>40.159999999999997</v>
      </c>
      <c r="U93" s="20">
        <f t="shared" si="19"/>
        <v>0.61356782061235715</v>
      </c>
      <c r="V93" s="21">
        <f t="shared" si="20"/>
        <v>0.19865015118374929</v>
      </c>
      <c r="W93" s="22">
        <f t="shared" si="21"/>
        <v>0.76424645693890914</v>
      </c>
      <c r="X93" s="21">
        <f t="array" ref="X93:Z93">[1]!env_to_ecef(K93:M93,U93:W93)</f>
        <v>-0.47932761444135275</v>
      </c>
      <c r="Y93" s="21">
        <v>-0.85641050101225602</v>
      </c>
      <c r="Z93" s="21">
        <v>0.19184913810048404</v>
      </c>
      <c r="AA93" s="27">
        <f t="shared" si="22"/>
        <v>0.88692622372173358</v>
      </c>
      <c r="AB93" s="20">
        <v>72.23</v>
      </c>
      <c r="AC93" s="21">
        <v>48.96</v>
      </c>
      <c r="AD93" s="22">
        <v>562</v>
      </c>
      <c r="AE93" s="20">
        <f t="shared" si="23"/>
        <v>351.39589825308644</v>
      </c>
      <c r="AF93" s="21">
        <f t="shared" si="24"/>
        <v>112.61795773946145</v>
      </c>
      <c r="AG93" s="21">
        <f t="shared" si="25"/>
        <v>423.8892759736903</v>
      </c>
      <c r="AH93" s="21">
        <f t="shared" si="26"/>
        <v>562</v>
      </c>
      <c r="AI93" s="20">
        <f t="array" ref="AI93:AK93">[1]!env_to_ecef(K93:M93,AE93:AG93)</f>
        <v>-276.59697970076553</v>
      </c>
      <c r="AJ93" s="21">
        <v>-477.98095213374444</v>
      </c>
      <c r="AK93" s="21">
        <v>104.27041870891959</v>
      </c>
      <c r="AL93" s="21">
        <f t="shared" si="27"/>
        <v>562</v>
      </c>
      <c r="AM93" s="20">
        <f t="shared" si="28"/>
        <v>500.87409662845312</v>
      </c>
      <c r="AN93" s="21">
        <f t="shared" si="29"/>
        <v>-23.892828947864473</v>
      </c>
      <c r="AO93" s="21">
        <f>(Q94-Q92)/($B94-$B92)</f>
        <v>693.00011054403149</v>
      </c>
      <c r="AP93" s="28">
        <f t="shared" si="30"/>
        <v>1075.7601722480965</v>
      </c>
      <c r="AQ93" s="12">
        <v>81.58</v>
      </c>
      <c r="AR93" s="12">
        <v>28.87</v>
      </c>
      <c r="AS93" s="12">
        <v>879</v>
      </c>
      <c r="AT93" s="27">
        <v>6796</v>
      </c>
      <c r="AU93" s="20">
        <v>202</v>
      </c>
      <c r="AV93" s="21">
        <v>12092</v>
      </c>
      <c r="AW93" s="21">
        <v>1.97</v>
      </c>
      <c r="AX93" s="21">
        <v>32976</v>
      </c>
      <c r="AY93" s="21">
        <v>1771862</v>
      </c>
      <c r="AZ93" s="22">
        <f>AX93*AD93</f>
        <v>18532512</v>
      </c>
      <c r="BA93">
        <f>AX93*AA93</f>
        <v>29247.279153447886</v>
      </c>
    </row>
    <row r="94" spans="1:53" x14ac:dyDescent="0.25">
      <c r="A94" s="28" t="s">
        <v>72</v>
      </c>
      <c r="B94" s="27">
        <v>88.7</v>
      </c>
      <c r="C94" s="20">
        <v>242186</v>
      </c>
      <c r="D94" s="21">
        <v>1483035</v>
      </c>
      <c r="E94" s="22">
        <v>1725221</v>
      </c>
      <c r="F94" s="20">
        <v>13288.6</v>
      </c>
      <c r="G94" s="21">
        <v>39048524</v>
      </c>
      <c r="H94" s="22">
        <v>2.3079999999999998</v>
      </c>
      <c r="I94" s="12">
        <v>6389261</v>
      </c>
      <c r="J94" s="20">
        <v>28.47</v>
      </c>
      <c r="K94" s="29">
        <f>DEGREES(ATAN([1]!Req()^2/[1]!Rpo()^2*TAN(RADIANS(J94))))</f>
        <v>28.631566034653851</v>
      </c>
      <c r="L94" s="21">
        <v>-80.53</v>
      </c>
      <c r="M94" s="22">
        <v>15972</v>
      </c>
      <c r="N94" s="21">
        <f>[1]!Req()/SQRT(1-[1]!e_WGS84()^2*SIN(RADIANS(K94))^2)</f>
        <v>6383044.5465355087</v>
      </c>
      <c r="O94" s="20">
        <f t="shared" si="16"/>
        <v>924095.73076873471</v>
      </c>
      <c r="P94" s="21">
        <f t="shared" si="17"/>
        <v>-5539996.3048029151</v>
      </c>
      <c r="Q94" s="22">
        <f>(N94*(1-[1]!e_WGS84()^2)+M94)*SIN(RADIANS(K94))</f>
        <v>3045776.4907268444</v>
      </c>
      <c r="R94" s="22">
        <f t="shared" si="18"/>
        <v>-30.497950533404946</v>
      </c>
      <c r="S94" s="20">
        <v>72.06</v>
      </c>
      <c r="T94" s="21">
        <v>40.630000000000003</v>
      </c>
      <c r="U94" s="20">
        <f t="shared" si="19"/>
        <v>0.61951145172783995</v>
      </c>
      <c r="V94" s="21">
        <f t="shared" si="20"/>
        <v>0.20057447508080883</v>
      </c>
      <c r="W94" s="22">
        <f t="shared" si="21"/>
        <v>0.75893045868783138</v>
      </c>
      <c r="X94" s="21">
        <f t="array" ref="X94:Z94">[1]!env_to_ecef(K94:M94,U94:W94)</f>
        <v>-0.48565674831692157</v>
      </c>
      <c r="Y94" s="21">
        <v>-0.85377921635513121</v>
      </c>
      <c r="Z94" s="21">
        <v>0.18761282614536887</v>
      </c>
      <c r="AA94" s="27">
        <f t="shared" si="22"/>
        <v>1.0062317485404486</v>
      </c>
      <c r="AB94" s="20">
        <v>72.23</v>
      </c>
      <c r="AC94" s="21">
        <v>48.37</v>
      </c>
      <c r="AD94" s="22">
        <v>577</v>
      </c>
      <c r="AE94" s="20">
        <f t="shared" si="23"/>
        <v>365.02325330839597</v>
      </c>
      <c r="AF94" s="21">
        <f t="shared" si="24"/>
        <v>116.98535332759708</v>
      </c>
      <c r="AG94" s="21">
        <f t="shared" si="25"/>
        <v>431.27885602121961</v>
      </c>
      <c r="AH94" s="21">
        <f t="shared" si="26"/>
        <v>577</v>
      </c>
      <c r="AI94" s="20">
        <f t="array" ref="AI94:AK94">[1]!env_to_ecef(K94:M94,AE94:AG94)</f>
        <v>-288.54372441302922</v>
      </c>
      <c r="AJ94" s="21">
        <v>-488.73315749854953</v>
      </c>
      <c r="AK94" s="21">
        <v>103.97797778066209</v>
      </c>
      <c r="AL94" s="21">
        <f t="shared" si="27"/>
        <v>577</v>
      </c>
      <c r="AM94" s="20">
        <f t="shared" si="28"/>
        <v>545.67221492645331</v>
      </c>
      <c r="AN94" s="21">
        <f t="shared" si="29"/>
        <v>-292.54648013133556</v>
      </c>
      <c r="AO94" s="21">
        <f>(Q95-Q93)/($B95-$B93)</f>
        <v>206.52463770494796</v>
      </c>
      <c r="AP94" s="28">
        <f t="shared" si="30"/>
        <v>863.08821292268249</v>
      </c>
      <c r="AQ94" s="12">
        <v>81.41</v>
      </c>
      <c r="AR94" s="12">
        <v>28.82</v>
      </c>
      <c r="AS94" s="12">
        <v>894</v>
      </c>
      <c r="AT94" s="27">
        <v>7171</v>
      </c>
      <c r="AU94" s="20">
        <v>203</v>
      </c>
      <c r="AV94" s="21">
        <v>11257</v>
      </c>
      <c r="AW94" s="21">
        <v>2.02</v>
      </c>
      <c r="AX94" s="21">
        <v>32124</v>
      </c>
      <c r="AY94" s="21">
        <v>1689211</v>
      </c>
      <c r="AZ94" s="22">
        <f>AX94*AD94</f>
        <v>18535548</v>
      </c>
      <c r="BA94">
        <f>AX94*AA94</f>
        <v>32324.188690113373</v>
      </c>
    </row>
    <row r="95" spans="1:53" x14ac:dyDescent="0.25">
      <c r="B95" s="27">
        <v>89.7</v>
      </c>
      <c r="C95" s="20">
        <v>242186</v>
      </c>
      <c r="D95" s="21">
        <v>1469744</v>
      </c>
      <c r="E95" s="22">
        <v>1711930</v>
      </c>
      <c r="F95" s="20">
        <v>13291.9</v>
      </c>
      <c r="G95" s="21">
        <v>39098129</v>
      </c>
      <c r="H95" s="22">
        <v>2.3290000000000002</v>
      </c>
      <c r="I95" s="12">
        <v>6389695</v>
      </c>
      <c r="J95" s="20">
        <v>28.47</v>
      </c>
      <c r="K95" s="29">
        <f>DEGREES(ATAN([1]!Req()^2/[1]!Rpo()^2*TAN(RADIANS(J95))))</f>
        <v>28.631566034653851</v>
      </c>
      <c r="L95" s="21">
        <v>-80.53</v>
      </c>
      <c r="M95" s="22">
        <v>16406</v>
      </c>
      <c r="N95" s="21">
        <f>[1]!Req()/SQRT(1-[1]!e_WGS84()^2*SIN(RADIANS(K95))^2)</f>
        <v>6383044.5465355087</v>
      </c>
      <c r="O95" s="20">
        <f t="shared" si="16"/>
        <v>924158.40564138698</v>
      </c>
      <c r="P95" s="21">
        <f t="shared" si="17"/>
        <v>-5540372.0435400782</v>
      </c>
      <c r="Q95" s="22">
        <f>(N95*(1-[1]!e_WGS84()^2)+M95)*SIN(RADIANS(K95))</f>
        <v>3045984.4528910299</v>
      </c>
      <c r="R95" s="22">
        <f t="shared" si="18"/>
        <v>-30.499667298048735</v>
      </c>
      <c r="S95" s="20">
        <v>72.06</v>
      </c>
      <c r="T95" s="21">
        <v>41.1</v>
      </c>
      <c r="U95" s="20">
        <f t="shared" si="19"/>
        <v>0.62541339615890978</v>
      </c>
      <c r="V95" s="21">
        <f t="shared" si="20"/>
        <v>0.20248530239952317</v>
      </c>
      <c r="W95" s="22">
        <f t="shared" si="21"/>
        <v>0.75356339230163794</v>
      </c>
      <c r="X95" s="21">
        <f t="array" ref="X95:Z95">[1]!env_to_ecef(K95:M95,U95:W95)</f>
        <v>-0.49210268166869203</v>
      </c>
      <c r="Y95" s="21">
        <v>-0.85100683582053671</v>
      </c>
      <c r="Z95" s="21">
        <v>0.18336388979621954</v>
      </c>
      <c r="AA95" s="27">
        <f t="shared" si="22"/>
        <v>1.1256851978553399</v>
      </c>
      <c r="AB95" s="20">
        <v>72.23</v>
      </c>
      <c r="AC95" s="21">
        <v>47.78</v>
      </c>
      <c r="AD95" s="22">
        <v>591</v>
      </c>
      <c r="AE95" s="20">
        <f t="shared" si="23"/>
        <v>378.1918683611384</v>
      </c>
      <c r="AF95" s="21">
        <f t="shared" si="24"/>
        <v>121.20572852511538</v>
      </c>
      <c r="AG95" s="21">
        <f t="shared" si="25"/>
        <v>437.67691517626037</v>
      </c>
      <c r="AH95" s="21">
        <f t="shared" si="26"/>
        <v>591</v>
      </c>
      <c r="AI95" s="20">
        <f t="array" ref="AI95:AK95">[1]!env_to_ecef(K95:M95,AE95:AG95)</f>
        <v>-300.27618715822115</v>
      </c>
      <c r="AJ95" s="21">
        <v>-498.43371274111803</v>
      </c>
      <c r="AK95" s="21">
        <v>103.33946694668788</v>
      </c>
      <c r="AL95" s="21">
        <f t="shared" si="27"/>
        <v>591</v>
      </c>
      <c r="AM95" s="20">
        <f t="shared" si="28"/>
        <v>63.252521248126868</v>
      </c>
      <c r="AN95" s="21">
        <f t="shared" si="29"/>
        <v>-379.20176699943841</v>
      </c>
      <c r="AO95" s="21">
        <f>(Q96-Q94)/($B96-$B94)</f>
        <v>209.87886615958996</v>
      </c>
      <c r="AP95" s="28">
        <f t="shared" si="30"/>
        <v>397.13980196598345</v>
      </c>
      <c r="AQ95" s="12">
        <v>81.25</v>
      </c>
      <c r="AR95" s="12">
        <v>28.78</v>
      </c>
      <c r="AS95" s="12">
        <v>909</v>
      </c>
      <c r="AT95" s="27">
        <v>7560</v>
      </c>
      <c r="AU95" s="20">
        <v>203.9</v>
      </c>
      <c r="AV95" s="21">
        <v>10469</v>
      </c>
      <c r="AW95" s="21">
        <v>2.06</v>
      </c>
      <c r="AX95" s="21">
        <v>31253</v>
      </c>
      <c r="AY95" s="21">
        <v>1605806</v>
      </c>
      <c r="AZ95" s="22">
        <f>AX95*AD95</f>
        <v>18470523</v>
      </c>
      <c r="BA95">
        <f>AX95*AA95</f>
        <v>35181.03948857294</v>
      </c>
    </row>
    <row r="96" spans="1:53" x14ac:dyDescent="0.25">
      <c r="B96" s="27">
        <v>90.7</v>
      </c>
      <c r="C96" s="20">
        <v>242186</v>
      </c>
      <c r="D96" s="21">
        <v>1456451</v>
      </c>
      <c r="E96" s="22">
        <v>1698637</v>
      </c>
      <c r="F96" s="20">
        <v>13295.2</v>
      </c>
      <c r="G96" s="21">
        <v>39145386</v>
      </c>
      <c r="H96" s="22">
        <v>2.35</v>
      </c>
      <c r="I96" s="12">
        <v>6390137</v>
      </c>
      <c r="J96" s="20">
        <v>28.47</v>
      </c>
      <c r="K96" s="29">
        <f>DEGREES(ATAN([1]!Req()^2/[1]!Rpo()^2*TAN(RADIANS(J96))))</f>
        <v>28.631566034653851</v>
      </c>
      <c r="L96" s="21">
        <v>-80.53</v>
      </c>
      <c r="M96" s="22">
        <v>16848</v>
      </c>
      <c r="N96" s="21">
        <f>[1]!Req()/SQRT(1-[1]!e_WGS84()^2*SIN(RADIANS(K96))^2)</f>
        <v>6383044.5465355087</v>
      </c>
      <c r="O96" s="20">
        <f t="shared" si="16"/>
        <v>924222.23581123096</v>
      </c>
      <c r="P96" s="21">
        <f t="shared" si="17"/>
        <v>-5540754.708336914</v>
      </c>
      <c r="Q96" s="22">
        <f>(N96*(1-[1]!e_WGS84()^2)+M96)*SIN(RADIANS(K96))</f>
        <v>3046196.2484591636</v>
      </c>
      <c r="R96" s="22">
        <f t="shared" si="18"/>
        <v>-30.501415467821062</v>
      </c>
      <c r="S96" s="20">
        <v>72.09</v>
      </c>
      <c r="T96" s="21">
        <v>41.57</v>
      </c>
      <c r="U96" s="20">
        <f t="shared" si="19"/>
        <v>0.63138018465670387</v>
      </c>
      <c r="V96" s="21">
        <f t="shared" si="20"/>
        <v>0.20405194265554685</v>
      </c>
      <c r="W96" s="22">
        <f t="shared" si="21"/>
        <v>0.74814561892813614</v>
      </c>
      <c r="X96" s="21">
        <f t="array" ref="X96:Z96">[1]!env_to_ecef(K96:M96,U96:W96)</f>
        <v>-0.49864703355769563</v>
      </c>
      <c r="Y96" s="21">
        <v>-0.84803854582825933</v>
      </c>
      <c r="Z96" s="21">
        <v>0.17939275546577088</v>
      </c>
      <c r="AA96" s="27">
        <f t="shared" si="22"/>
        <v>1.2236156759589172</v>
      </c>
      <c r="AB96" s="20">
        <v>72.23</v>
      </c>
      <c r="AC96" s="21">
        <v>47.21</v>
      </c>
      <c r="AD96" s="22">
        <v>606</v>
      </c>
      <c r="AE96" s="20">
        <f t="shared" si="23"/>
        <v>392.02306057676776</v>
      </c>
      <c r="AF96" s="21">
        <f t="shared" si="24"/>
        <v>125.63845135474912</v>
      </c>
      <c r="AG96" s="21">
        <f t="shared" si="25"/>
        <v>444.71215355238974</v>
      </c>
      <c r="AH96" s="21">
        <f t="shared" si="26"/>
        <v>606</v>
      </c>
      <c r="AI96" s="20">
        <f t="array" ref="AI96:AK96">[1]!env_to_ecef(K96:M96,AE96:AG96)</f>
        <v>-312.5534396288017</v>
      </c>
      <c r="AJ96" s="21">
        <v>-508.89529033617333</v>
      </c>
      <c r="AK96" s="21">
        <v>102.81989520451258</v>
      </c>
      <c r="AL96" s="21">
        <f t="shared" si="27"/>
        <v>606</v>
      </c>
      <c r="AM96" s="20">
        <f t="shared" si="28"/>
        <v>547.81227563094581</v>
      </c>
      <c r="AN96" s="21">
        <f t="shared" si="29"/>
        <v>-304.56062038522214</v>
      </c>
      <c r="AO96" s="21">
        <f>(Q97-Q95)/($B97-$B95)</f>
        <v>213.23309461399913</v>
      </c>
      <c r="AP96" s="28">
        <f t="shared" si="30"/>
        <v>891.16378738266746</v>
      </c>
      <c r="AQ96" s="12">
        <v>81.09</v>
      </c>
      <c r="AR96" s="12">
        <v>28.72</v>
      </c>
      <c r="AS96" s="12">
        <v>925</v>
      </c>
      <c r="AT96" s="27">
        <v>7963</v>
      </c>
      <c r="AU96" s="20">
        <v>204.9</v>
      </c>
      <c r="AV96" s="21">
        <v>9728</v>
      </c>
      <c r="AW96" s="21">
        <v>2.11</v>
      </c>
      <c r="AX96" s="21">
        <v>30373</v>
      </c>
      <c r="AY96" s="21">
        <v>1522460</v>
      </c>
      <c r="AZ96" s="22">
        <f>AX96*AD96</f>
        <v>18406038</v>
      </c>
      <c r="BA96">
        <f>AX96*AA96</f>
        <v>37164.878925900193</v>
      </c>
    </row>
    <row r="97" spans="2:53" x14ac:dyDescent="0.25">
      <c r="B97" s="27">
        <v>91.7</v>
      </c>
      <c r="C97" s="20">
        <v>242186</v>
      </c>
      <c r="D97" s="21">
        <v>1443154</v>
      </c>
      <c r="E97" s="22">
        <v>1685340</v>
      </c>
      <c r="F97" s="20">
        <v>13298.5</v>
      </c>
      <c r="G97" s="21">
        <v>39190324</v>
      </c>
      <c r="H97" s="22">
        <v>2.371</v>
      </c>
      <c r="I97" s="12">
        <v>6390585</v>
      </c>
      <c r="J97" s="20">
        <v>28.47</v>
      </c>
      <c r="K97" s="29">
        <f>DEGREES(ATAN([1]!Req()^2/[1]!Rpo()^2*TAN(RADIANS(J97))))</f>
        <v>28.631566034653851</v>
      </c>
      <c r="L97" s="21">
        <v>-80.52</v>
      </c>
      <c r="M97" s="22">
        <v>17296</v>
      </c>
      <c r="N97" s="21">
        <f>[1]!Req()/SQRT(1-[1]!e_WGS84()^2*SIN(RADIANS(K97))^2)</f>
        <v>6383044.5465355087</v>
      </c>
      <c r="O97" s="20">
        <f t="shared" si="16"/>
        <v>925254.03019264888</v>
      </c>
      <c r="P97" s="21">
        <f t="shared" si="17"/>
        <v>-5540981.1647808487</v>
      </c>
      <c r="Q97" s="22">
        <f>(N97*(1-[1]!e_WGS84()^2)+M97)*SIN(RADIANS(K97))</f>
        <v>3046410.9190802579</v>
      </c>
      <c r="R97" s="22">
        <f t="shared" si="18"/>
        <v>-30.503187122754753</v>
      </c>
      <c r="S97" s="20">
        <v>72.09</v>
      </c>
      <c r="T97" s="21">
        <v>42.04</v>
      </c>
      <c r="U97" s="20">
        <f t="shared" si="19"/>
        <v>0.63719855250641277</v>
      </c>
      <c r="V97" s="21">
        <f t="shared" si="20"/>
        <v>0.20593234576554184</v>
      </c>
      <c r="W97" s="22">
        <f t="shared" si="21"/>
        <v>0.74267750312718761</v>
      </c>
      <c r="X97" s="21">
        <f t="array" ref="X97:Z97">[1]!env_to_ecef(K97:M97,U97:W97)</f>
        <v>-0.5048800064168687</v>
      </c>
      <c r="Y97" s="21">
        <v>-0.84523868125719182</v>
      </c>
      <c r="Z97" s="21">
        <v>0.17512210262301595</v>
      </c>
      <c r="AA97" s="27">
        <f t="shared" si="22"/>
        <v>1.3234093262070397</v>
      </c>
      <c r="AB97" s="20">
        <v>72.23</v>
      </c>
      <c r="AC97" s="21">
        <v>46.64</v>
      </c>
      <c r="AD97" s="22">
        <v>621</v>
      </c>
      <c r="AE97" s="20">
        <f t="shared" si="23"/>
        <v>406.02401959548996</v>
      </c>
      <c r="AF97" s="21">
        <f t="shared" si="24"/>
        <v>130.12558230568226</v>
      </c>
      <c r="AG97" s="21">
        <f t="shared" si="25"/>
        <v>451.5006404659116</v>
      </c>
      <c r="AH97" s="21">
        <f t="shared" si="26"/>
        <v>621</v>
      </c>
      <c r="AI97" s="20">
        <f t="array" ref="AI97:AK97">[1]!env_to_ecef(K97:M97,AE97:AG97)</f>
        <v>-324.93886780986253</v>
      </c>
      <c r="AJ97" s="21">
        <v>-519.25360912070164</v>
      </c>
      <c r="AK97" s="21">
        <v>102.13433116034219</v>
      </c>
      <c r="AL97" s="21">
        <f t="shared" si="27"/>
        <v>621.00000000000011</v>
      </c>
      <c r="AM97" s="20">
        <f t="shared" si="28"/>
        <v>548.85761169757461</v>
      </c>
      <c r="AN97" s="21">
        <f t="shared" si="29"/>
        <v>-310.61517292493954</v>
      </c>
      <c r="AO97" s="21">
        <f>(Q98-Q96)/($B98-$B96)</f>
        <v>216.58732306864113</v>
      </c>
      <c r="AP97" s="28">
        <f t="shared" si="30"/>
        <v>905.62120779858355</v>
      </c>
      <c r="AQ97" s="12">
        <v>80.930000000000007</v>
      </c>
      <c r="AR97" s="12">
        <v>28.67</v>
      </c>
      <c r="AS97" s="12">
        <v>941</v>
      </c>
      <c r="AT97" s="27">
        <v>8381</v>
      </c>
      <c r="AU97" s="20">
        <v>205.9</v>
      </c>
      <c r="AV97" s="21">
        <v>9032</v>
      </c>
      <c r="AW97" s="21">
        <v>2.16</v>
      </c>
      <c r="AX97" s="21">
        <v>29489</v>
      </c>
      <c r="AY97" s="21">
        <v>1439878</v>
      </c>
      <c r="AZ97" s="22">
        <f>AX97*AD97</f>
        <v>18312669</v>
      </c>
      <c r="BA97">
        <f>AX97*AA97</f>
        <v>39026.017620519393</v>
      </c>
    </row>
    <row r="98" spans="2:53" x14ac:dyDescent="0.25">
      <c r="B98" s="27">
        <v>92.7</v>
      </c>
      <c r="C98" s="20">
        <v>242186</v>
      </c>
      <c r="D98" s="21">
        <v>1429854</v>
      </c>
      <c r="E98" s="22">
        <v>1672040</v>
      </c>
      <c r="F98" s="20">
        <v>13301.8</v>
      </c>
      <c r="G98" s="21">
        <v>39233011</v>
      </c>
      <c r="H98" s="22">
        <v>2.3929999999999998</v>
      </c>
      <c r="I98" s="12">
        <v>6391040</v>
      </c>
      <c r="J98" s="20">
        <v>28.47</v>
      </c>
      <c r="K98" s="29">
        <f>DEGREES(ATAN([1]!Req()^2/[1]!Rpo()^2*TAN(RADIANS(J98))))</f>
        <v>28.631566034653851</v>
      </c>
      <c r="L98" s="21">
        <v>-80.52</v>
      </c>
      <c r="M98" s="22">
        <v>17752</v>
      </c>
      <c r="N98" s="21">
        <f>[1]!Req()/SQRT(1-[1]!e_WGS84()^2*SIN(RADIANS(K98))^2)</f>
        <v>6383044.5465355087</v>
      </c>
      <c r="O98" s="20">
        <f t="shared" si="16"/>
        <v>925319.95103462611</v>
      </c>
      <c r="P98" s="21">
        <f t="shared" si="17"/>
        <v>-5541375.9386827638</v>
      </c>
      <c r="Q98" s="22">
        <f>(N98*(1-[1]!e_WGS84()^2)+M98)*SIN(RADIANS(K98))</f>
        <v>3046629.4231053009</v>
      </c>
      <c r="R98" s="22">
        <f t="shared" si="18"/>
        <v>-29.504990158602595</v>
      </c>
      <c r="S98" s="20">
        <v>72.09</v>
      </c>
      <c r="T98" s="21">
        <v>42.51</v>
      </c>
      <c r="U98" s="20">
        <f t="shared" si="19"/>
        <v>0.64297404351358289</v>
      </c>
      <c r="V98" s="21">
        <f t="shared" si="20"/>
        <v>0.20779889176815908</v>
      </c>
      <c r="W98" s="22">
        <f t="shared" si="21"/>
        <v>0.73715941284617548</v>
      </c>
      <c r="X98" s="21">
        <f t="array" ref="X98:Z98">[1]!env_to_ecef(K98:M98,U98:W98)</f>
        <v>-0.51122702433912037</v>
      </c>
      <c r="Y98" s="21">
        <v>-0.84229492349570989</v>
      </c>
      <c r="Z98" s="21">
        <v>0.17083966588214997</v>
      </c>
      <c r="AA98" s="27">
        <f t="shared" si="22"/>
        <v>1.4032768982900041</v>
      </c>
      <c r="AB98" s="20">
        <v>72.23</v>
      </c>
      <c r="AC98" s="21">
        <v>46.09</v>
      </c>
      <c r="AD98" s="22">
        <v>637</v>
      </c>
      <c r="AE98" s="20">
        <f t="shared" si="23"/>
        <v>420.69958438970446</v>
      </c>
      <c r="AF98" s="21">
        <f t="shared" si="24"/>
        <v>134.8289159075083</v>
      </c>
      <c r="AG98" s="21">
        <f t="shared" si="25"/>
        <v>458.91396048664285</v>
      </c>
      <c r="AH98" s="21">
        <f t="shared" si="26"/>
        <v>637</v>
      </c>
      <c r="AI98" s="20">
        <f t="array" ref="AI98:AK98">[1]!env_to_ecef(K98:M98,AE98:AG98)</f>
        <v>-337.97112151725651</v>
      </c>
      <c r="AJ98" s="21">
        <v>-530.31161694170805</v>
      </c>
      <c r="AK98" s="21">
        <v>101.55840662908651</v>
      </c>
      <c r="AL98" s="21">
        <f t="shared" si="27"/>
        <v>637</v>
      </c>
      <c r="AM98" s="20">
        <f t="shared" si="28"/>
        <v>550.031019143702</v>
      </c>
      <c r="AN98" s="21">
        <f t="shared" si="29"/>
        <v>-317.00652223825455</v>
      </c>
      <c r="AO98" s="21">
        <f>(Q99-Q97)/($B99-$B97)</f>
        <v>220.18113927007653</v>
      </c>
      <c r="AP98" s="28">
        <f t="shared" si="30"/>
        <v>920.93334066267244</v>
      </c>
      <c r="AQ98" s="12">
        <v>80.78</v>
      </c>
      <c r="AR98" s="12">
        <v>28.61</v>
      </c>
      <c r="AS98" s="12">
        <v>958</v>
      </c>
      <c r="AT98" s="27">
        <v>8814</v>
      </c>
      <c r="AU98" s="20">
        <v>206.9</v>
      </c>
      <c r="AV98" s="21">
        <v>8382</v>
      </c>
      <c r="AW98" s="21">
        <v>2.21</v>
      </c>
      <c r="AX98" s="21">
        <v>28606</v>
      </c>
      <c r="AY98" s="21">
        <v>1358642</v>
      </c>
      <c r="AZ98" s="22">
        <f>AX98*AD98</f>
        <v>18222022</v>
      </c>
      <c r="BA98">
        <f>AX98*AA98</f>
        <v>40142.13895248386</v>
      </c>
    </row>
    <row r="99" spans="2:53" x14ac:dyDescent="0.25">
      <c r="B99" s="27">
        <v>93.7</v>
      </c>
      <c r="C99" s="20">
        <v>242186</v>
      </c>
      <c r="D99" s="21">
        <v>1416550</v>
      </c>
      <c r="E99" s="22">
        <v>1658736</v>
      </c>
      <c r="F99" s="20">
        <v>13305.1</v>
      </c>
      <c r="G99" s="21">
        <v>39273555</v>
      </c>
      <c r="H99" s="22">
        <v>2.4140000000000001</v>
      </c>
      <c r="I99" s="12">
        <v>6391502</v>
      </c>
      <c r="J99" s="20">
        <v>28.47</v>
      </c>
      <c r="K99" s="29">
        <f>DEGREES(ATAN([1]!Req()^2/[1]!Rpo()^2*TAN(RADIANS(J99))))</f>
        <v>28.631566034653851</v>
      </c>
      <c r="L99" s="21">
        <v>-80.510000000000005</v>
      </c>
      <c r="M99" s="22">
        <v>18215</v>
      </c>
      <c r="N99" s="21">
        <f>[1]!Req()/SQRT(1-[1]!e_WGS84()^2*SIN(RADIANS(K99))^2)</f>
        <v>6383044.5465355087</v>
      </c>
      <c r="O99" s="20">
        <f t="shared" si="16"/>
        <v>926354.09223093628</v>
      </c>
      <c r="P99" s="21">
        <f t="shared" si="17"/>
        <v>-5541615.1778253252</v>
      </c>
      <c r="Q99" s="22">
        <f>(N99*(1-[1]!e_WGS84()^2)+M99)*SIN(RADIANS(K99))</f>
        <v>3046851.281358798</v>
      </c>
      <c r="R99" s="22">
        <f t="shared" si="18"/>
        <v>-28.506820608861744</v>
      </c>
      <c r="S99" s="20">
        <v>72.09</v>
      </c>
      <c r="T99" s="21">
        <v>42.97</v>
      </c>
      <c r="U99" s="20">
        <f t="shared" si="19"/>
        <v>0.64858475993429909</v>
      </c>
      <c r="V99" s="21">
        <f t="shared" si="20"/>
        <v>0.20961218526890302</v>
      </c>
      <c r="W99" s="22">
        <f t="shared" si="21"/>
        <v>0.7317106948567601</v>
      </c>
      <c r="X99" s="21">
        <f t="array" ref="X99:Z99">[1]!env_to_ecef(K99:M99,U99:W99)</f>
        <v>-0.51725918842842888</v>
      </c>
      <c r="Y99" s="21">
        <v>-0.83944920737893591</v>
      </c>
      <c r="Z99" s="21">
        <v>0.16663721138220977</v>
      </c>
      <c r="AA99" s="27">
        <f t="shared" si="22"/>
        <v>1.4831576547508563</v>
      </c>
      <c r="AB99" s="20">
        <v>72.23</v>
      </c>
      <c r="AC99" s="21">
        <v>45.55</v>
      </c>
      <c r="AD99" s="22">
        <v>652</v>
      </c>
      <c r="AE99" s="20">
        <f t="shared" si="23"/>
        <v>434.80277604832753</v>
      </c>
      <c r="AF99" s="21">
        <f t="shared" si="24"/>
        <v>139.3488111313803</v>
      </c>
      <c r="AG99" s="21">
        <f t="shared" si="25"/>
        <v>465.4379172101676</v>
      </c>
      <c r="AH99" s="21">
        <f t="shared" si="26"/>
        <v>652</v>
      </c>
      <c r="AI99" s="20">
        <f t="array" ref="AI99:AK99">[1]!env_to_ecef(K99:M99,AE99:AG99)</f>
        <v>-350.48753923885272</v>
      </c>
      <c r="AJ99" s="21">
        <v>-540.47988362558044</v>
      </c>
      <c r="AK99" s="21">
        <v>100.71732837189768</v>
      </c>
      <c r="AL99" s="21">
        <f t="shared" si="27"/>
        <v>652</v>
      </c>
      <c r="AM99" s="20">
        <f t="shared" si="28"/>
        <v>551.00611241580918</v>
      </c>
      <c r="AN99" s="21">
        <f t="shared" si="29"/>
        <v>-322.62786203203723</v>
      </c>
      <c r="AO99" s="21">
        <f>(Q100-Q98)/($B100-$B98)</f>
        <v>223.29577997792512</v>
      </c>
      <c r="AP99" s="28">
        <f t="shared" si="30"/>
        <v>935.50830252017624</v>
      </c>
      <c r="AQ99" s="12">
        <v>80.63</v>
      </c>
      <c r="AR99" s="12">
        <v>28.55</v>
      </c>
      <c r="AS99" s="12">
        <v>975</v>
      </c>
      <c r="AT99" s="27">
        <v>9262</v>
      </c>
      <c r="AU99" s="20">
        <v>207.9</v>
      </c>
      <c r="AV99" s="21">
        <v>7773</v>
      </c>
      <c r="AW99" s="21">
        <v>2.2599999999999998</v>
      </c>
      <c r="AX99" s="21">
        <v>27727</v>
      </c>
      <c r="AY99" s="21">
        <v>1279466</v>
      </c>
      <c r="AZ99" s="22">
        <f>AX99*AD99</f>
        <v>18078004</v>
      </c>
      <c r="BA99">
        <f>AX99*AA99</f>
        <v>41123.512293276988</v>
      </c>
    </row>
    <row r="100" spans="2:53" x14ac:dyDescent="0.25">
      <c r="B100" s="27">
        <v>94.7</v>
      </c>
      <c r="C100" s="20">
        <v>242186</v>
      </c>
      <c r="D100" s="21">
        <v>1403243</v>
      </c>
      <c r="E100" s="22">
        <v>1645429</v>
      </c>
      <c r="F100" s="20">
        <v>13308.5</v>
      </c>
      <c r="G100" s="21">
        <v>39312109</v>
      </c>
      <c r="H100" s="22">
        <v>2.4359999999999999</v>
      </c>
      <c r="I100" s="12">
        <v>6391972</v>
      </c>
      <c r="J100" s="20">
        <v>28.47</v>
      </c>
      <c r="K100" s="29">
        <f>DEGREES(ATAN([1]!Req()^2/[1]!Rpo()^2*TAN(RADIANS(J100))))</f>
        <v>28.631566034653851</v>
      </c>
      <c r="L100" s="21">
        <v>-80.510000000000005</v>
      </c>
      <c r="M100" s="22">
        <v>18684</v>
      </c>
      <c r="N100" s="21">
        <f>[1]!Req()/SQRT(1-[1]!e_WGS84()^2*SIN(RADIANS(K100))^2)</f>
        <v>6383044.5465355087</v>
      </c>
      <c r="O100" s="20">
        <f t="shared" si="16"/>
        <v>926421.96325945773</v>
      </c>
      <c r="P100" s="21">
        <f t="shared" si="17"/>
        <v>-5542021.1944068279</v>
      </c>
      <c r="Q100" s="22">
        <f>(N100*(1-[1]!e_WGS84()^2)+M100)*SIN(RADIANS(K100))</f>
        <v>3047076.0146652567</v>
      </c>
      <c r="R100" s="22">
        <f t="shared" si="18"/>
        <v>-29.508674510754645</v>
      </c>
      <c r="S100" s="20">
        <v>72.09</v>
      </c>
      <c r="T100" s="21">
        <v>43.44</v>
      </c>
      <c r="U100" s="20">
        <f t="shared" si="19"/>
        <v>0.65427426702081992</v>
      </c>
      <c r="V100" s="21">
        <f t="shared" si="20"/>
        <v>0.21145094264832301</v>
      </c>
      <c r="W100" s="22">
        <f t="shared" si="21"/>
        <v>0.72609481637559192</v>
      </c>
      <c r="X100" s="21">
        <f t="array" ref="X100:Z100">[1]!env_to_ecef(K100:M100,U100:W100)</f>
        <v>-0.52353825963388156</v>
      </c>
      <c r="Y100" s="21">
        <v>-0.83639459146320139</v>
      </c>
      <c r="Z100" s="21">
        <v>0.16233230753805875</v>
      </c>
      <c r="AA100" s="27">
        <f t="shared" si="22"/>
        <v>1.533109817802486</v>
      </c>
      <c r="AB100" s="20">
        <v>72.23</v>
      </c>
      <c r="AC100" s="21">
        <v>45.03</v>
      </c>
      <c r="AD100" s="22">
        <v>669</v>
      </c>
      <c r="AE100" s="20">
        <f t="shared" si="23"/>
        <v>450.24875464127001</v>
      </c>
      <c r="AF100" s="21">
        <f t="shared" si="24"/>
        <v>144.29905264834809</v>
      </c>
      <c r="AG100" s="21">
        <f t="shared" si="25"/>
        <v>473.3020624810066</v>
      </c>
      <c r="AH100" s="21">
        <f t="shared" si="26"/>
        <v>669</v>
      </c>
      <c r="AI100" s="20">
        <f t="array" ref="AI100:AK100">[1]!env_to_ecef(K100:M100,AE100:AG100)</f>
        <v>-364.19298531538982</v>
      </c>
      <c r="AJ100" s="21">
        <v>-552.1741637889229</v>
      </c>
      <c r="AK100" s="21">
        <v>100.14071245536464</v>
      </c>
      <c r="AL100" s="21">
        <f t="shared" si="27"/>
        <v>669</v>
      </c>
      <c r="AM100" s="20">
        <f t="shared" si="28"/>
        <v>552.11144911649171</v>
      </c>
      <c r="AN100" s="21">
        <f t="shared" si="29"/>
        <v>-328.58561034919694</v>
      </c>
      <c r="AO100" s="21">
        <f>(Q101-Q99)/($B101-$B99)</f>
        <v>226.65000843256712</v>
      </c>
      <c r="AP100" s="28">
        <f t="shared" si="30"/>
        <v>951.63557087650258</v>
      </c>
      <c r="AQ100" s="12">
        <v>80.48</v>
      </c>
      <c r="AR100" s="12">
        <v>28.48</v>
      </c>
      <c r="AS100" s="12">
        <v>992</v>
      </c>
      <c r="AT100" s="27">
        <v>9725</v>
      </c>
      <c r="AU100" s="20">
        <v>208.9</v>
      </c>
      <c r="AV100" s="21">
        <v>7204</v>
      </c>
      <c r="AW100" s="21">
        <v>2.31</v>
      </c>
      <c r="AX100" s="21">
        <v>26850</v>
      </c>
      <c r="AY100" s="21">
        <v>1204740</v>
      </c>
      <c r="AZ100" s="22">
        <f>AX100*AD100</f>
        <v>17962650</v>
      </c>
      <c r="BA100">
        <f>AX100*AA100</f>
        <v>41163.998607996749</v>
      </c>
    </row>
    <row r="101" spans="2:53" x14ac:dyDescent="0.25">
      <c r="B101" s="27">
        <v>95.7</v>
      </c>
      <c r="C101" s="20">
        <v>242186</v>
      </c>
      <c r="D101" s="21">
        <v>1389933</v>
      </c>
      <c r="E101" s="22">
        <v>1632119</v>
      </c>
      <c r="F101" s="20">
        <v>13311.8</v>
      </c>
      <c r="G101" s="21">
        <v>39348858</v>
      </c>
      <c r="H101" s="22">
        <v>2.4580000000000002</v>
      </c>
      <c r="I101" s="12">
        <v>6392448</v>
      </c>
      <c r="J101" s="20">
        <v>28.47</v>
      </c>
      <c r="K101" s="29">
        <f>DEGREES(ATAN([1]!Req()^2/[1]!Rpo()^2*TAN(RADIANS(J101))))</f>
        <v>28.631566034653851</v>
      </c>
      <c r="L101" s="21">
        <v>-80.5</v>
      </c>
      <c r="M101" s="22">
        <v>19161</v>
      </c>
      <c r="N101" s="21">
        <f>[1]!Req()/SQRT(1-[1]!e_WGS84()^2*SIN(RADIANS(K101))^2)</f>
        <v>6383044.5465355087</v>
      </c>
      <c r="O101" s="20">
        <f t="shared" si="16"/>
        <v>927458.31512916926</v>
      </c>
      <c r="P101" s="21">
        <f t="shared" si="17"/>
        <v>-5542272.3490460236</v>
      </c>
      <c r="Q101" s="22">
        <f>(N101*(1-[1]!e_WGS84()^2)+M101)*SIN(RADIANS(K101))</f>
        <v>3047304.5813756632</v>
      </c>
      <c r="R101" s="22">
        <f t="shared" si="18"/>
        <v>-28.510559756308794</v>
      </c>
      <c r="S101" s="20">
        <v>72.09</v>
      </c>
      <c r="T101" s="21">
        <v>43.91</v>
      </c>
      <c r="U101" s="20">
        <f t="shared" si="19"/>
        <v>0.6599197482466197</v>
      </c>
      <c r="V101" s="21">
        <f t="shared" si="20"/>
        <v>0.21327547157612933</v>
      </c>
      <c r="W101" s="22">
        <f t="shared" si="21"/>
        <v>0.72043007925689628</v>
      </c>
      <c r="X101" s="21">
        <f t="array" ref="X101:Z101">[1]!env_to_ecef(K101:M101,U101:W101)</f>
        <v>-0.529636658644562</v>
      </c>
      <c r="Y101" s="21">
        <v>-0.83337614660891446</v>
      </c>
      <c r="Z101" s="21">
        <v>0.15801648041612909</v>
      </c>
      <c r="AA101" s="27">
        <f t="shared" si="22"/>
        <v>1.5830650260863353</v>
      </c>
      <c r="AB101" s="20">
        <v>72.23</v>
      </c>
      <c r="AC101" s="21">
        <v>44.51</v>
      </c>
      <c r="AD101" s="22">
        <v>685</v>
      </c>
      <c r="AE101" s="20">
        <f t="shared" si="23"/>
        <v>465.1864334730754</v>
      </c>
      <c r="AF101" s="21">
        <f t="shared" si="24"/>
        <v>149.08639049653863</v>
      </c>
      <c r="AG101" s="21">
        <f t="shared" si="25"/>
        <v>480.20811142806991</v>
      </c>
      <c r="AH101" s="21">
        <f t="shared" si="26"/>
        <v>685</v>
      </c>
      <c r="AI101" s="20">
        <f t="array" ref="AI101:AK101">[1]!env_to_ecef(K101:M101,AE101:AG101)</f>
        <v>-377.45036186099486</v>
      </c>
      <c r="AJ101" s="21">
        <v>-562.94410203677262</v>
      </c>
      <c r="AK101" s="21">
        <v>99.247983924187508</v>
      </c>
      <c r="AL101" s="21">
        <f t="shared" si="27"/>
        <v>685</v>
      </c>
      <c r="AM101" s="20">
        <f t="shared" si="28"/>
        <v>509.1766519487137</v>
      </c>
      <c r="AN101" s="21">
        <f t="shared" si="29"/>
        <v>-71.799725496210158</v>
      </c>
      <c r="AO101" s="21">
        <f>(Q102-Q100)/($B102-$B100)</f>
        <v>720.13466876372695</v>
      </c>
      <c r="AP101" s="28">
        <f t="shared" si="30"/>
        <v>1188.625481653314</v>
      </c>
      <c r="AQ101" s="12">
        <v>80.33</v>
      </c>
      <c r="AR101" s="12">
        <v>28.41</v>
      </c>
      <c r="AS101" s="12">
        <v>1009</v>
      </c>
      <c r="AT101" s="27">
        <v>10204</v>
      </c>
      <c r="AU101" s="20">
        <v>209.9</v>
      </c>
      <c r="AV101" s="21">
        <v>6671</v>
      </c>
      <c r="AW101" s="21">
        <v>2.36</v>
      </c>
      <c r="AX101" s="21">
        <v>25971</v>
      </c>
      <c r="AY101" s="21">
        <v>1132877</v>
      </c>
      <c r="AZ101" s="22">
        <f>AX101*AD101</f>
        <v>17790135</v>
      </c>
      <c r="BA101">
        <f>AX101*AA101</f>
        <v>41113.781792488211</v>
      </c>
    </row>
    <row r="102" spans="2:53" x14ac:dyDescent="0.25">
      <c r="B102" s="27">
        <v>96.7</v>
      </c>
      <c r="C102" s="20">
        <v>242186</v>
      </c>
      <c r="D102" s="21">
        <v>1376620</v>
      </c>
      <c r="E102" s="22">
        <v>1618806</v>
      </c>
      <c r="F102" s="20">
        <v>13315.1</v>
      </c>
      <c r="G102" s="21">
        <v>39384028</v>
      </c>
      <c r="H102" s="22">
        <v>2.4809999999999999</v>
      </c>
      <c r="I102" s="12">
        <v>6392932</v>
      </c>
      <c r="J102" s="20">
        <v>28.48</v>
      </c>
      <c r="K102" s="29">
        <f>DEGREES(ATAN([1]!Req()^2/[1]!Rpo()^2*TAN(RADIANS(J102))))</f>
        <v>28.641602574313083</v>
      </c>
      <c r="L102" s="21">
        <v>-80.5</v>
      </c>
      <c r="M102" s="22">
        <v>19646</v>
      </c>
      <c r="N102" s="21">
        <f>[1]!Req()/SQRT(1-[1]!e_WGS84()^2*SIN(RADIANS(K102))^2)</f>
        <v>6383047.6998482952</v>
      </c>
      <c r="O102" s="20">
        <f t="shared" si="16"/>
        <v>927440.31656335515</v>
      </c>
      <c r="P102" s="21">
        <f t="shared" si="17"/>
        <v>-5542164.7938578203</v>
      </c>
      <c r="Q102" s="22">
        <f>(N102*(1-[1]!e_WGS84()^2)+M102)*SIN(RADIANS(K102))</f>
        <v>3048516.2840027842</v>
      </c>
      <c r="R102" s="22">
        <f t="shared" si="18"/>
        <v>-30.649525837041438</v>
      </c>
      <c r="S102" s="20">
        <v>72.09</v>
      </c>
      <c r="T102" s="21">
        <v>44.38</v>
      </c>
      <c r="U102" s="20">
        <f t="shared" si="19"/>
        <v>0.66552082372946464</v>
      </c>
      <c r="V102" s="21">
        <f t="shared" si="20"/>
        <v>0.2150856492804808</v>
      </c>
      <c r="W102" s="22">
        <f t="shared" si="21"/>
        <v>0.71471686467862849</v>
      </c>
      <c r="X102" s="21">
        <f t="array" ref="X102:Z102">[1]!env_to_ecef(K102:M102,U102:W102)</f>
        <v>-0.53584985023680431</v>
      </c>
      <c r="Y102" s="21">
        <v>-0.8301836984577996</v>
      </c>
      <c r="Z102" s="21">
        <v>0.15381795999207581</v>
      </c>
      <c r="AA102" s="27">
        <f t="shared" si="22"/>
        <v>1.6230410931863364</v>
      </c>
      <c r="AB102" s="20">
        <v>72.23</v>
      </c>
      <c r="AC102" s="21">
        <v>44</v>
      </c>
      <c r="AD102" s="22">
        <v>702</v>
      </c>
      <c r="AE102" s="20">
        <f t="shared" si="23"/>
        <v>480.88376771065469</v>
      </c>
      <c r="AF102" s="21">
        <f t="shared" si="24"/>
        <v>154.11718833048684</v>
      </c>
      <c r="AG102" s="21">
        <f t="shared" si="25"/>
        <v>487.65017606221608</v>
      </c>
      <c r="AH102" s="21">
        <f t="shared" si="26"/>
        <v>702</v>
      </c>
      <c r="AI102" s="20">
        <f t="array" ref="AI102:AK102">[1]!env_to_ecef(K102:M102,AE102:AG102)</f>
        <v>-391.45929521924404</v>
      </c>
      <c r="AJ102" s="21">
        <v>-574.33793573485661</v>
      </c>
      <c r="AK102" s="21">
        <v>98.486322716793836</v>
      </c>
      <c r="AL102" s="21">
        <f t="shared" si="27"/>
        <v>702</v>
      </c>
      <c r="AM102" s="20">
        <f t="shared" si="28"/>
        <v>26.561780668620486</v>
      </c>
      <c r="AN102" s="21">
        <f t="shared" si="29"/>
        <v>-158.72694237530231</v>
      </c>
      <c r="AO102" s="21">
        <f>(Q103-Q101)/($B103-$B101)</f>
        <v>723.52664119540714</v>
      </c>
      <c r="AP102" s="28">
        <f t="shared" si="30"/>
        <v>859.15628229770255</v>
      </c>
      <c r="AQ102" s="12">
        <v>80.19</v>
      </c>
      <c r="AR102" s="12">
        <v>28.34</v>
      </c>
      <c r="AS102" s="12">
        <v>1027</v>
      </c>
      <c r="AT102" s="27">
        <v>10700</v>
      </c>
      <c r="AU102" s="20">
        <v>211</v>
      </c>
      <c r="AV102" s="21">
        <v>6170</v>
      </c>
      <c r="AW102" s="21">
        <v>2.41</v>
      </c>
      <c r="AX102" s="21">
        <v>25080</v>
      </c>
      <c r="AY102" s="21">
        <v>1063466</v>
      </c>
      <c r="AZ102" s="22">
        <f>AX102*AD102</f>
        <v>17606160</v>
      </c>
      <c r="BA102">
        <f>AX102*AA102</f>
        <v>40705.870617113316</v>
      </c>
    </row>
    <row r="103" spans="2:53" x14ac:dyDescent="0.25">
      <c r="B103" s="27">
        <v>97.7</v>
      </c>
      <c r="C103" s="20">
        <v>242186</v>
      </c>
      <c r="D103" s="21">
        <v>1363303</v>
      </c>
      <c r="E103" s="22">
        <v>1605489</v>
      </c>
      <c r="F103" s="20">
        <v>13318.4</v>
      </c>
      <c r="G103" s="21">
        <v>39417716</v>
      </c>
      <c r="H103" s="22">
        <v>2.504</v>
      </c>
      <c r="I103" s="12">
        <v>6393423</v>
      </c>
      <c r="J103" s="20">
        <v>28.48</v>
      </c>
      <c r="K103" s="29">
        <f>DEGREES(ATAN([1]!Req()^2/[1]!Rpo()^2*TAN(RADIANS(J103))))</f>
        <v>28.641602574313083</v>
      </c>
      <c r="L103" s="21">
        <v>-80.5</v>
      </c>
      <c r="M103" s="22">
        <v>20137</v>
      </c>
      <c r="N103" s="21">
        <f>[1]!Req()/SQRT(1-[1]!e_WGS84()^2*SIN(RADIANS(K103))^2)</f>
        <v>6383047.6998482952</v>
      </c>
      <c r="O103" s="20">
        <f t="shared" si="16"/>
        <v>927511.4386905065</v>
      </c>
      <c r="P103" s="21">
        <f t="shared" si="17"/>
        <v>-5542589.8029307742</v>
      </c>
      <c r="Q103" s="22">
        <f>(N103*(1-[1]!e_WGS84()^2)+M103)*SIN(RADIANS(K103))</f>
        <v>3048751.634658054</v>
      </c>
      <c r="R103" s="22">
        <f t="shared" si="18"/>
        <v>-30.651466703973711</v>
      </c>
      <c r="S103" s="20">
        <v>72.09</v>
      </c>
      <c r="T103" s="21">
        <v>44.85</v>
      </c>
      <c r="U103" s="20">
        <f t="shared" si="19"/>
        <v>0.671077116575166</v>
      </c>
      <c r="V103" s="21">
        <f t="shared" si="20"/>
        <v>0.21688135395522434</v>
      </c>
      <c r="W103" s="22">
        <f t="shared" si="21"/>
        <v>0.7089555570807734</v>
      </c>
      <c r="X103" s="21">
        <f t="array" ref="X103:Z103">[1]!env_to_ecef(K103:M103,U103:W103)</f>
        <v>-0.54202241434802212</v>
      </c>
      <c r="Y103" s="21">
        <v>-0.82696269892262952</v>
      </c>
      <c r="Z103" s="21">
        <v>0.14948042324980701</v>
      </c>
      <c r="AA103" s="27">
        <f t="shared" si="22"/>
        <v>1.6530360570510152</v>
      </c>
      <c r="AB103" s="20">
        <v>72.23</v>
      </c>
      <c r="AC103" s="21">
        <v>43.5</v>
      </c>
      <c r="AD103" s="22">
        <v>719</v>
      </c>
      <c r="AE103" s="20">
        <f t="shared" si="23"/>
        <v>496.66094766286733</v>
      </c>
      <c r="AF103" s="21">
        <f t="shared" si="24"/>
        <v>159.17357570990484</v>
      </c>
      <c r="AG103" s="21">
        <f t="shared" si="25"/>
        <v>494.92693992380907</v>
      </c>
      <c r="AH103" s="21">
        <f t="shared" si="26"/>
        <v>719</v>
      </c>
      <c r="AI103" s="20">
        <f t="array" ref="AI103:AK103">[1]!env_to_ecef(K103:M103,AE103:AG103)</f>
        <v>-405.566028234822</v>
      </c>
      <c r="AJ103" s="21">
        <v>-585.63111556923491</v>
      </c>
      <c r="AK103" s="21">
        <v>97.536625013196669</v>
      </c>
      <c r="AL103" s="21">
        <f t="shared" si="27"/>
        <v>718.99999999999989</v>
      </c>
      <c r="AM103" s="20">
        <f t="shared" si="28"/>
        <v>555.41436615691055</v>
      </c>
      <c r="AN103" s="21">
        <f t="shared" si="29"/>
        <v>-347.48230657028034</v>
      </c>
      <c r="AO103" s="21">
        <f>(Q104-Q102)/($B104-$B102)</f>
        <v>237.26797221670859</v>
      </c>
      <c r="AP103" s="28">
        <f t="shared" si="30"/>
        <v>999.86150192125035</v>
      </c>
      <c r="AQ103" s="12">
        <v>80.040000000000006</v>
      </c>
      <c r="AR103" s="12">
        <v>28.27</v>
      </c>
      <c r="AS103" s="12">
        <v>1045</v>
      </c>
      <c r="AT103" s="27">
        <v>11211</v>
      </c>
      <c r="AU103" s="20">
        <v>212</v>
      </c>
      <c r="AV103" s="21">
        <v>5697</v>
      </c>
      <c r="AW103" s="21">
        <v>2.46</v>
      </c>
      <c r="AX103" s="21">
        <v>24177</v>
      </c>
      <c r="AY103" s="21">
        <v>996474</v>
      </c>
      <c r="AZ103" s="22">
        <f>AX103*AD103</f>
        <v>17383263</v>
      </c>
      <c r="BA103">
        <f>AX103*AA103</f>
        <v>39965.452751322395</v>
      </c>
    </row>
    <row r="104" spans="2:53" x14ac:dyDescent="0.25">
      <c r="B104" s="27">
        <v>98.7</v>
      </c>
      <c r="C104" s="20">
        <v>242186</v>
      </c>
      <c r="D104" s="21">
        <v>1349983</v>
      </c>
      <c r="E104" s="22">
        <v>1592169</v>
      </c>
      <c r="F104" s="20">
        <v>13321.7</v>
      </c>
      <c r="G104" s="21">
        <v>39449553</v>
      </c>
      <c r="H104" s="22">
        <v>2.5270000000000001</v>
      </c>
      <c r="I104" s="12">
        <v>6393921</v>
      </c>
      <c r="J104" s="20">
        <v>28.48</v>
      </c>
      <c r="K104" s="29">
        <f>DEGREES(ATAN([1]!Req()^2/[1]!Rpo()^2*TAN(RADIANS(J104))))</f>
        <v>28.641602574313083</v>
      </c>
      <c r="L104" s="21">
        <v>-80.489999999999995</v>
      </c>
      <c r="M104" s="22">
        <v>20636</v>
      </c>
      <c r="N104" s="21">
        <f>[1]!Req()/SQRT(1-[1]!e_WGS84()^2*SIN(RADIANS(K104))^2)</f>
        <v>6383047.6998482952</v>
      </c>
      <c r="O104" s="20">
        <f t="shared" si="16"/>
        <v>928551.14529566898</v>
      </c>
      <c r="P104" s="21">
        <f t="shared" si="17"/>
        <v>-5542859.7584709609</v>
      </c>
      <c r="Q104" s="22">
        <f>(N104*(1-[1]!e_WGS84()^2)+M104)*SIN(RADIANS(K104))</f>
        <v>3048990.8199472176</v>
      </c>
      <c r="R104" s="22">
        <f t="shared" si="18"/>
        <v>-29.6534388884902</v>
      </c>
      <c r="S104" s="20">
        <v>72.099999999999994</v>
      </c>
      <c r="T104" s="21">
        <v>45.32</v>
      </c>
      <c r="U104" s="20">
        <f t="shared" si="19"/>
        <v>0.67662640639732619</v>
      </c>
      <c r="V104" s="21">
        <f t="shared" si="20"/>
        <v>0.2185443745113366</v>
      </c>
      <c r="W104" s="22">
        <f t="shared" si="21"/>
        <v>0.70314654413947664</v>
      </c>
      <c r="X104" s="21">
        <f t="array" ref="X104:Z104">[1]!env_to_ecef(K104:M104,U104:W104)</f>
        <v>-0.54806171855689301</v>
      </c>
      <c r="Y104" s="21">
        <v>-0.82373219007160059</v>
      </c>
      <c r="Z104" s="21">
        <v>0.14523646819001546</v>
      </c>
      <c r="AA104" s="27">
        <f t="shared" si="22"/>
        <v>1.6726291402009357</v>
      </c>
      <c r="AB104" s="20">
        <v>72.23</v>
      </c>
      <c r="AC104" s="21">
        <v>43.01</v>
      </c>
      <c r="AD104" s="22">
        <v>736</v>
      </c>
      <c r="AE104" s="20">
        <f t="shared" si="23"/>
        <v>512.51136206908552</v>
      </c>
      <c r="AF104" s="21">
        <f t="shared" si="24"/>
        <v>164.25343380906452</v>
      </c>
      <c r="AG104" s="21">
        <f t="shared" si="25"/>
        <v>502.04473230183584</v>
      </c>
      <c r="AH104" s="21">
        <f t="shared" si="26"/>
        <v>736</v>
      </c>
      <c r="AI104" s="20">
        <f t="array" ref="AI104:AK104">[1]!env_to_ecef(K104:M104,AE104:AG104)</f>
        <v>-419.66199242421231</v>
      </c>
      <c r="AJ104" s="21">
        <v>-596.88312686761674</v>
      </c>
      <c r="AK104" s="21">
        <v>96.490128900716655</v>
      </c>
      <c r="AL104" s="21">
        <f t="shared" si="27"/>
        <v>736.00000000000011</v>
      </c>
      <c r="AM104" s="20">
        <f t="shared" si="28"/>
        <v>1040.2758850334212</v>
      </c>
      <c r="AN104" s="21">
        <f t="shared" si="29"/>
        <v>-272.88790813274682</v>
      </c>
      <c r="AO104" s="21">
        <f>(Q105-Q103)/($B105-$B103)</f>
        <v>240.86294149258174</v>
      </c>
      <c r="AP104" s="28">
        <f t="shared" si="30"/>
        <v>1502.4097366611554</v>
      </c>
      <c r="AQ104" s="12">
        <v>79.900000000000006</v>
      </c>
      <c r="AR104" s="12">
        <v>28.19</v>
      </c>
      <c r="AS104" s="12">
        <v>1063</v>
      </c>
      <c r="AT104" s="27">
        <v>11739</v>
      </c>
      <c r="AU104" s="20">
        <v>213.1</v>
      </c>
      <c r="AV104" s="21">
        <v>5261</v>
      </c>
      <c r="AW104" s="21">
        <v>2.5099999999999998</v>
      </c>
      <c r="AX104" s="21">
        <v>23301</v>
      </c>
      <c r="AY104" s="21">
        <v>933490</v>
      </c>
      <c r="AZ104" s="22">
        <f>AX104*AD104</f>
        <v>17149536</v>
      </c>
      <c r="BA104">
        <f>AX104*AA104</f>
        <v>38973.931595822003</v>
      </c>
    </row>
    <row r="105" spans="2:53" x14ac:dyDescent="0.25">
      <c r="B105" s="27">
        <v>99.7</v>
      </c>
      <c r="C105" s="20">
        <v>242186</v>
      </c>
      <c r="D105" s="21">
        <v>1336660</v>
      </c>
      <c r="E105" s="22">
        <v>1578846</v>
      </c>
      <c r="F105" s="20">
        <v>13325</v>
      </c>
      <c r="G105" s="21">
        <v>39479894</v>
      </c>
      <c r="H105" s="22">
        <v>2.5499999999999998</v>
      </c>
      <c r="I105" s="12">
        <v>6394427</v>
      </c>
      <c r="J105" s="20">
        <v>28.48</v>
      </c>
      <c r="K105" s="29">
        <f>DEGREES(ATAN([1]!Req()^2/[1]!Rpo()^2*TAN(RADIANS(J105))))</f>
        <v>28.641602574313083</v>
      </c>
      <c r="L105" s="21">
        <v>-80.48</v>
      </c>
      <c r="M105" s="22">
        <v>21142</v>
      </c>
      <c r="N105" s="21">
        <f>[1]!Req()/SQRT(1-[1]!e_WGS84()^2*SIN(RADIANS(K105))^2)</f>
        <v>6383047.6998482952</v>
      </c>
      <c r="O105" s="20">
        <f t="shared" si="16"/>
        <v>929591.99046057335</v>
      </c>
      <c r="P105" s="21">
        <f t="shared" si="17"/>
        <v>-5543135.5787470397</v>
      </c>
      <c r="Q105" s="22">
        <f>(N105*(1-[1]!e_WGS84()^2)+M105)*SIN(RADIANS(K105))</f>
        <v>3049233.3605410391</v>
      </c>
      <c r="R105" s="22">
        <f t="shared" si="18"/>
        <v>-29.655438425019383</v>
      </c>
      <c r="S105" s="20">
        <v>72.099999999999994</v>
      </c>
      <c r="T105" s="21">
        <v>45.79</v>
      </c>
      <c r="U105" s="20">
        <f t="shared" si="19"/>
        <v>0.68209232357616278</v>
      </c>
      <c r="V105" s="21">
        <f t="shared" si="20"/>
        <v>0.22030981765645405</v>
      </c>
      <c r="W105" s="22">
        <f t="shared" si="21"/>
        <v>0.69729021674095737</v>
      </c>
      <c r="X105" s="21">
        <f t="array" ref="X105:Z105">[1]!env_to_ecef(K105:M105,U105:W105)</f>
        <v>-0.55401869041694185</v>
      </c>
      <c r="Y105" s="21">
        <v>-0.82049749053455434</v>
      </c>
      <c r="Z105" s="21">
        <v>0.14087994426175807</v>
      </c>
      <c r="AA105" s="27">
        <f t="shared" si="22"/>
        <v>1.682655095900504</v>
      </c>
      <c r="AB105" s="20">
        <v>72.23</v>
      </c>
      <c r="AC105" s="21">
        <v>42.53</v>
      </c>
      <c r="AD105" s="22">
        <v>754</v>
      </c>
      <c r="AE105" s="20">
        <f t="shared" si="23"/>
        <v>529.13034196105707</v>
      </c>
      <c r="AF105" s="21">
        <f t="shared" si="24"/>
        <v>169.5796074623467</v>
      </c>
      <c r="AG105" s="21">
        <f t="shared" si="25"/>
        <v>509.68601898530744</v>
      </c>
      <c r="AH105" s="21">
        <f t="shared" si="26"/>
        <v>754</v>
      </c>
      <c r="AI105" s="20">
        <f t="array" ref="AI105:AK105">[1]!env_to_ecef(K105:M105,AE105:AG105)</f>
        <v>-434.41650724349586</v>
      </c>
      <c r="AJ105" s="21">
        <v>-608.83674041253846</v>
      </c>
      <c r="AK105" s="21">
        <v>95.478383722164722</v>
      </c>
      <c r="AL105" s="21">
        <f t="shared" si="27"/>
        <v>754</v>
      </c>
      <c r="AM105" s="20">
        <f t="shared" si="28"/>
        <v>557.72708977397997</v>
      </c>
      <c r="AN105" s="21">
        <f t="shared" si="29"/>
        <v>-360.35605399496853</v>
      </c>
      <c r="AO105" s="21">
        <f>(Q106-Q104)/($B106-$B104)</f>
        <v>244.45791076892056</v>
      </c>
      <c r="AP105" s="28">
        <f t="shared" si="30"/>
        <v>1033.5794445055481</v>
      </c>
      <c r="AQ105" s="12">
        <v>79.77</v>
      </c>
      <c r="AR105" s="12">
        <v>28.11</v>
      </c>
      <c r="AS105" s="12">
        <v>1082</v>
      </c>
      <c r="AT105" s="27">
        <v>12284</v>
      </c>
      <c r="AU105" s="20">
        <v>214.2</v>
      </c>
      <c r="AV105" s="21">
        <v>4855</v>
      </c>
      <c r="AW105" s="21">
        <v>2.57</v>
      </c>
      <c r="AX105" s="21">
        <v>22434</v>
      </c>
      <c r="AY105" s="21">
        <v>873587</v>
      </c>
      <c r="AZ105" s="22">
        <f>AX105*AD105</f>
        <v>16915236</v>
      </c>
      <c r="BA105">
        <f>AX105*AA105</f>
        <v>37748.684421431906</v>
      </c>
    </row>
    <row r="106" spans="2:53" x14ac:dyDescent="0.25">
      <c r="B106" s="27">
        <v>100.7</v>
      </c>
      <c r="C106" s="20">
        <v>242186</v>
      </c>
      <c r="D106" s="21">
        <v>1323333</v>
      </c>
      <c r="E106" s="22">
        <v>1565519</v>
      </c>
      <c r="F106" s="20">
        <v>13328.3</v>
      </c>
      <c r="G106" s="21">
        <v>39508822</v>
      </c>
      <c r="H106" s="22">
        <v>2.573</v>
      </c>
      <c r="I106" s="12">
        <v>6394941</v>
      </c>
      <c r="J106" s="20">
        <v>28.48</v>
      </c>
      <c r="K106" s="29">
        <f>DEGREES(ATAN([1]!Req()^2/[1]!Rpo()^2*TAN(RADIANS(J106))))</f>
        <v>28.641602574313083</v>
      </c>
      <c r="L106" s="21">
        <v>-80.48</v>
      </c>
      <c r="M106" s="22">
        <v>21656</v>
      </c>
      <c r="N106" s="21">
        <f>[1]!Req()/SQRT(1-[1]!e_WGS84()^2*SIN(RADIANS(K106))^2)</f>
        <v>6383047.6998482952</v>
      </c>
      <c r="O106" s="20">
        <f t="shared" si="16"/>
        <v>929666.59947521694</v>
      </c>
      <c r="P106" s="21">
        <f t="shared" si="17"/>
        <v>-5543580.4705789508</v>
      </c>
      <c r="Q106" s="22">
        <f>(N106*(1-[1]!e_WGS84()^2)+M106)*SIN(RADIANS(K106))</f>
        <v>3049479.7357687554</v>
      </c>
      <c r="R106" s="22">
        <f t="shared" si="18"/>
        <v>-29.657469250261784</v>
      </c>
      <c r="S106" s="20">
        <v>72.099999999999994</v>
      </c>
      <c r="T106" s="21">
        <v>46.26</v>
      </c>
      <c r="U106" s="20">
        <f t="shared" si="19"/>
        <v>0.68751234302808217</v>
      </c>
      <c r="V106" s="21">
        <f t="shared" si="20"/>
        <v>0.22206043623970725</v>
      </c>
      <c r="W106" s="22">
        <f t="shared" si="21"/>
        <v>0.69138696895520646</v>
      </c>
      <c r="X106" s="21">
        <f t="array" ref="X106:Z106">[1]!env_to_ecef(K106:M106,U106:W106)</f>
        <v>-0.56008215931043126</v>
      </c>
      <c r="Y106" s="21">
        <v>-0.8171119377725018</v>
      </c>
      <c r="Z106" s="21">
        <v>0.13651394057689553</v>
      </c>
      <c r="AA106" s="27">
        <f t="shared" si="22"/>
        <v>1.6831265627029752</v>
      </c>
      <c r="AB106" s="20">
        <v>72.239999999999995</v>
      </c>
      <c r="AC106" s="21">
        <v>42.06</v>
      </c>
      <c r="AD106" s="22">
        <v>772</v>
      </c>
      <c r="AE106" s="20">
        <f t="shared" si="23"/>
        <v>545.8509004696399</v>
      </c>
      <c r="AF106" s="21">
        <f t="shared" si="24"/>
        <v>174.83328742147305</v>
      </c>
      <c r="AG106" s="21">
        <f t="shared" si="25"/>
        <v>517.16933016748385</v>
      </c>
      <c r="AH106" s="21">
        <f t="shared" si="26"/>
        <v>772</v>
      </c>
      <c r="AI106" s="20">
        <f t="array" ref="AI106:AK106">[1]!env_to_ecef(K106:M106,AE106:AG106)</f>
        <v>-449.40406170761889</v>
      </c>
      <c r="AJ106" s="21">
        <v>-620.5629132728202</v>
      </c>
      <c r="AK106" s="21">
        <v>94.45453928237157</v>
      </c>
      <c r="AL106" s="21">
        <f t="shared" si="27"/>
        <v>772.00000000000011</v>
      </c>
      <c r="AM106" s="20">
        <f t="shared" si="28"/>
        <v>558.99063290230697</v>
      </c>
      <c r="AN106" s="21">
        <f t="shared" si="29"/>
        <v>-367.17647761292756</v>
      </c>
      <c r="AO106" s="21">
        <f>(Q107-Q105)/($B107-$B105)</f>
        <v>248.29254466318525</v>
      </c>
      <c r="AP106" s="28">
        <f t="shared" si="30"/>
        <v>1051.0616907648275</v>
      </c>
      <c r="AQ106" s="12">
        <v>79.63</v>
      </c>
      <c r="AR106" s="12">
        <v>28.02</v>
      </c>
      <c r="AS106" s="12">
        <v>1101</v>
      </c>
      <c r="AT106" s="27">
        <v>12847</v>
      </c>
      <c r="AU106" s="20">
        <v>215.4</v>
      </c>
      <c r="AV106" s="21">
        <v>4477</v>
      </c>
      <c r="AW106" s="21">
        <v>2.62</v>
      </c>
      <c r="AX106" s="21">
        <v>21576</v>
      </c>
      <c r="AY106" s="21">
        <v>816731</v>
      </c>
      <c r="AZ106" s="22">
        <f>AX106*AD106</f>
        <v>16656672</v>
      </c>
      <c r="BA106">
        <f>AX106*AA106</f>
        <v>36315.138716879395</v>
      </c>
    </row>
    <row r="107" spans="2:53" x14ac:dyDescent="0.25">
      <c r="B107" s="27">
        <v>101.7</v>
      </c>
      <c r="C107" s="20">
        <v>242186</v>
      </c>
      <c r="D107" s="21">
        <v>1310003</v>
      </c>
      <c r="E107" s="22">
        <v>1552189</v>
      </c>
      <c r="F107" s="20">
        <v>13331.6</v>
      </c>
      <c r="G107" s="21">
        <v>39536420</v>
      </c>
      <c r="H107" s="22">
        <v>2.597</v>
      </c>
      <c r="I107" s="12">
        <v>6395462</v>
      </c>
      <c r="J107" s="20">
        <v>28.48</v>
      </c>
      <c r="K107" s="29">
        <f>DEGREES(ATAN([1]!Req()^2/[1]!Rpo()^2*TAN(RADIANS(J107))))</f>
        <v>28.641602574313083</v>
      </c>
      <c r="L107" s="21">
        <v>-80.47</v>
      </c>
      <c r="M107" s="22">
        <v>22178</v>
      </c>
      <c r="N107" s="21">
        <f>[1]!Req()/SQRT(1-[1]!e_WGS84()^2*SIN(RADIANS(K107))^2)</f>
        <v>6383047.6998482952</v>
      </c>
      <c r="O107" s="20">
        <f t="shared" si="16"/>
        <v>930709.97172637796</v>
      </c>
      <c r="P107" s="21">
        <f t="shared" si="17"/>
        <v>-5543869.9317022655</v>
      </c>
      <c r="Q107" s="22">
        <f>(N107*(1-[1]!e_WGS84()^2)+M107)*SIN(RADIANS(K107))</f>
        <v>3049729.9456303655</v>
      </c>
      <c r="R107" s="22">
        <f t="shared" si="18"/>
        <v>-28.659531351178885</v>
      </c>
      <c r="S107" s="20">
        <v>72.099999999999994</v>
      </c>
      <c r="T107" s="21">
        <v>46.73</v>
      </c>
      <c r="U107" s="20">
        <f t="shared" si="19"/>
        <v>0.69288610004208573</v>
      </c>
      <c r="V107" s="21">
        <f t="shared" si="20"/>
        <v>0.22379611246265335</v>
      </c>
      <c r="W107" s="22">
        <f t="shared" si="21"/>
        <v>0.68543719800946923</v>
      </c>
      <c r="X107" s="21">
        <f t="array" ref="X107:Z107">[1]!env_to_ecef(K107:M107,U107:W107)</f>
        <v>-0.56596591942194419</v>
      </c>
      <c r="Y107" s="21">
        <v>-0.8137701939476627</v>
      </c>
      <c r="Z107" s="21">
        <v>0.13213875092211597</v>
      </c>
      <c r="AA107" s="27">
        <f t="shared" si="22"/>
        <v>1.6831741719790958</v>
      </c>
      <c r="AB107" s="20">
        <v>72.239999999999995</v>
      </c>
      <c r="AC107" s="21">
        <v>41.59</v>
      </c>
      <c r="AD107" s="22">
        <v>790</v>
      </c>
      <c r="AE107" s="20">
        <f t="shared" si="23"/>
        <v>562.69353998668907</v>
      </c>
      <c r="AF107" s="21">
        <f t="shared" si="24"/>
        <v>180.22789982036616</v>
      </c>
      <c r="AG107" s="21">
        <f t="shared" si="25"/>
        <v>524.39859285050375</v>
      </c>
      <c r="AH107" s="21">
        <f t="shared" si="26"/>
        <v>790</v>
      </c>
      <c r="AI107" s="20">
        <f t="array" ref="AI107:AK107">[1]!env_to_ecef(K107:M107,AE107:AG107)</f>
        <v>-464.42738012200948</v>
      </c>
      <c r="AJ107" s="21">
        <v>-632.23707628238822</v>
      </c>
      <c r="AK107" s="21">
        <v>93.185234704346385</v>
      </c>
      <c r="AL107" s="21">
        <f t="shared" si="27"/>
        <v>789.99999999999989</v>
      </c>
      <c r="AM107" s="20">
        <f t="shared" si="28"/>
        <v>515.74391755880788</v>
      </c>
      <c r="AN107" s="21">
        <f t="shared" si="29"/>
        <v>-109.33518674969673</v>
      </c>
      <c r="AO107" s="21">
        <f>(Q108-Q106)/($B108-$B106)</f>
        <v>741.4872243469581</v>
      </c>
      <c r="AP107" s="28">
        <f t="shared" si="30"/>
        <v>1286.2572171415504</v>
      </c>
      <c r="AQ107" s="12">
        <v>79.5</v>
      </c>
      <c r="AR107" s="12">
        <v>27.94</v>
      </c>
      <c r="AS107" s="12">
        <v>1120</v>
      </c>
      <c r="AT107" s="27">
        <v>13427</v>
      </c>
      <c r="AU107" s="20">
        <v>216.5</v>
      </c>
      <c r="AV107" s="21">
        <v>4126</v>
      </c>
      <c r="AW107" s="21">
        <v>2.68</v>
      </c>
      <c r="AX107" s="21">
        <v>20728</v>
      </c>
      <c r="AY107" s="21">
        <v>762876</v>
      </c>
      <c r="AZ107" s="22">
        <f>AX107*AD107</f>
        <v>16375120</v>
      </c>
      <c r="BA107">
        <f>AX107*AA107</f>
        <v>34888.834236782699</v>
      </c>
    </row>
    <row r="108" spans="2:53" x14ac:dyDescent="0.25">
      <c r="B108" s="27">
        <v>102.7</v>
      </c>
      <c r="C108" s="20">
        <v>242186</v>
      </c>
      <c r="D108" s="21">
        <v>1296670</v>
      </c>
      <c r="E108" s="22">
        <v>1538856</v>
      </c>
      <c r="F108" s="20">
        <v>13334.9</v>
      </c>
      <c r="G108" s="21">
        <v>39562766</v>
      </c>
      <c r="H108" s="22">
        <v>2.6219999999999999</v>
      </c>
      <c r="I108" s="12">
        <v>6395990</v>
      </c>
      <c r="J108" s="20">
        <v>28.49</v>
      </c>
      <c r="K108" s="29">
        <f>DEGREES(ATAN([1]!Req()^2/[1]!Rpo()^2*TAN(RADIANS(J108))))</f>
        <v>28.651639094173447</v>
      </c>
      <c r="L108" s="21">
        <v>-80.47</v>
      </c>
      <c r="M108" s="22">
        <v>22706</v>
      </c>
      <c r="N108" s="21">
        <f>[1]!Req()/SQRT(1-[1]!e_WGS84()^2*SIN(RADIANS(K108))^2)</f>
        <v>6383050.8538692994</v>
      </c>
      <c r="O108" s="20">
        <f t="shared" si="16"/>
        <v>930698.08731033455</v>
      </c>
      <c r="P108" s="21">
        <f t="shared" si="17"/>
        <v>-5543799.1409524502</v>
      </c>
      <c r="Q108" s="22">
        <f>(N108*(1-[1]!e_WGS84()^2)+M108)*SIN(RADIANS(K108))</f>
        <v>3050962.7102174493</v>
      </c>
      <c r="R108" s="22">
        <f t="shared" si="18"/>
        <v>-31.799379420466721</v>
      </c>
      <c r="S108" s="20">
        <v>72.099999999999994</v>
      </c>
      <c r="T108" s="21">
        <v>47.2</v>
      </c>
      <c r="U108" s="20">
        <f t="shared" si="19"/>
        <v>0.69821323302015559</v>
      </c>
      <c r="V108" s="21">
        <f t="shared" si="20"/>
        <v>0.22551672953231491</v>
      </c>
      <c r="W108" s="22">
        <f t="shared" si="21"/>
        <v>0.6794413042615165</v>
      </c>
      <c r="X108" s="21">
        <f t="array" ref="X108:Z108">[1]!env_to_ecef(K108:M108,U108:W108)</f>
        <v>-0.57195792429081815</v>
      </c>
      <c r="Y108" s="21">
        <v>-0.81025387087675504</v>
      </c>
      <c r="Z108" s="21">
        <v>0.12787805742258324</v>
      </c>
      <c r="AA108" s="27">
        <f t="shared" si="22"/>
        <v>1.6632594460363674</v>
      </c>
      <c r="AB108" s="20">
        <v>72.239999999999995</v>
      </c>
      <c r="AC108" s="21">
        <v>41.14</v>
      </c>
      <c r="AD108" s="22">
        <v>809</v>
      </c>
      <c r="AE108" s="20">
        <f t="shared" si="23"/>
        <v>580.22553114277639</v>
      </c>
      <c r="AF108" s="21">
        <f t="shared" si="24"/>
        <v>185.84330806870966</v>
      </c>
      <c r="AG108" s="21">
        <f t="shared" si="25"/>
        <v>532.242048184998</v>
      </c>
      <c r="AH108" s="21">
        <f t="shared" si="26"/>
        <v>809</v>
      </c>
      <c r="AI108" s="20">
        <f t="array" ref="AI108:AK108">[1]!env_to_ecef(K108:M108,AE108:AG108)</f>
        <v>-480.13475461975639</v>
      </c>
      <c r="AJ108" s="21">
        <v>-644.56701136298739</v>
      </c>
      <c r="AK108" s="21">
        <v>92.113979768615422</v>
      </c>
      <c r="AL108" s="21">
        <f t="shared" si="27"/>
        <v>809</v>
      </c>
      <c r="AM108" s="20">
        <f t="shared" si="28"/>
        <v>516.88960081367986</v>
      </c>
      <c r="AN108" s="21">
        <f t="shared" si="29"/>
        <v>-115.7075440119952</v>
      </c>
      <c r="AO108" s="21">
        <f>(Q109-Q107)/($B109-$B107)</f>
        <v>745.12346966494806</v>
      </c>
      <c r="AP108" s="28">
        <f t="shared" si="30"/>
        <v>1303.9061681842381</v>
      </c>
      <c r="AQ108" s="12">
        <v>79.37</v>
      </c>
      <c r="AR108" s="12">
        <v>27.84</v>
      </c>
      <c r="AS108" s="12">
        <v>1139</v>
      </c>
      <c r="AT108" s="27">
        <v>14025</v>
      </c>
      <c r="AU108" s="20">
        <v>217.6</v>
      </c>
      <c r="AV108" s="21">
        <v>3799</v>
      </c>
      <c r="AW108" s="21">
        <v>2.73</v>
      </c>
      <c r="AX108" s="21">
        <v>19893</v>
      </c>
      <c r="AY108" s="21">
        <v>711968</v>
      </c>
      <c r="AZ108" s="22">
        <f>AX108*AD108</f>
        <v>16093437</v>
      </c>
      <c r="BA108">
        <f>AX108*AA108</f>
        <v>33087.22016000146</v>
      </c>
    </row>
    <row r="109" spans="2:53" x14ac:dyDescent="0.25">
      <c r="B109" s="27">
        <v>103.7</v>
      </c>
      <c r="C109" s="20">
        <v>242186</v>
      </c>
      <c r="D109" s="21">
        <v>1283333</v>
      </c>
      <c r="E109" s="22">
        <v>1525519</v>
      </c>
      <c r="F109" s="20">
        <v>13338.2</v>
      </c>
      <c r="G109" s="21">
        <v>39587935</v>
      </c>
      <c r="H109" s="22">
        <v>2.6459999999999999</v>
      </c>
      <c r="I109" s="12">
        <v>6396526</v>
      </c>
      <c r="J109" s="20">
        <v>28.49</v>
      </c>
      <c r="K109" s="29">
        <f>DEGREES(ATAN([1]!Req()^2/[1]!Rpo()^2*TAN(RADIANS(J109))))</f>
        <v>28.651639094173447</v>
      </c>
      <c r="L109" s="21">
        <v>-80.459999999999994</v>
      </c>
      <c r="M109" s="22">
        <v>23243</v>
      </c>
      <c r="N109" s="21">
        <f>[1]!Req()/SQRT(1-[1]!e_WGS84()^2*SIN(RADIANS(K109))^2)</f>
        <v>6383050.8538692994</v>
      </c>
      <c r="O109" s="20">
        <f t="shared" si="16"/>
        <v>931743.75092800532</v>
      </c>
      <c r="P109" s="21">
        <f t="shared" si="17"/>
        <v>-5544101.3467902895</v>
      </c>
      <c r="Q109" s="22">
        <f>(N109*(1-[1]!e_WGS84()^2)+M109)*SIN(RADIANS(K109))</f>
        <v>3051220.1925696954</v>
      </c>
      <c r="R109" s="22">
        <f t="shared" si="18"/>
        <v>-30.80150103289634</v>
      </c>
      <c r="S109" s="20">
        <v>72.099999999999994</v>
      </c>
      <c r="T109" s="21">
        <v>47.67</v>
      </c>
      <c r="U109" s="20">
        <f t="shared" si="19"/>
        <v>0.70349338350158785</v>
      </c>
      <c r="V109" s="21">
        <f t="shared" si="20"/>
        <v>0.22722217166903921</v>
      </c>
      <c r="W109" s="22">
        <f t="shared" si="21"/>
        <v>0.67339969117270437</v>
      </c>
      <c r="X109" s="21">
        <f t="array" ref="X109:Z109">[1]!env_to_ecef(K109:M109,U109:W109)</f>
        <v>-0.57776680272288128</v>
      </c>
      <c r="Y109" s="21">
        <v>-0.80680671582049013</v>
      </c>
      <c r="Z109" s="21">
        <v>0.12348459409308599</v>
      </c>
      <c r="AA109" s="27">
        <f t="shared" si="22"/>
        <v>1.6433467095702983</v>
      </c>
      <c r="AB109" s="20">
        <v>72.239999999999995</v>
      </c>
      <c r="AC109" s="21">
        <v>40.69</v>
      </c>
      <c r="AD109" s="22">
        <v>828</v>
      </c>
      <c r="AE109" s="20">
        <f t="shared" si="23"/>
        <v>597.90872318919708</v>
      </c>
      <c r="AF109" s="21">
        <f t="shared" si="24"/>
        <v>191.50714519881427</v>
      </c>
      <c r="AG109" s="21">
        <f t="shared" si="25"/>
        <v>539.82790968239533</v>
      </c>
      <c r="AH109" s="21">
        <f t="shared" si="26"/>
        <v>828</v>
      </c>
      <c r="AI109" s="20">
        <f t="array" ref="AI109:AK109">[1]!env_to_ecef(K109:M109,AE109:AG109)</f>
        <v>-495.9074908906087</v>
      </c>
      <c r="AJ109" s="21">
        <v>-656.82461664392031</v>
      </c>
      <c r="AK109" s="21">
        <v>90.780964134272693</v>
      </c>
      <c r="AL109" s="21">
        <f t="shared" si="27"/>
        <v>828.00000000000011</v>
      </c>
      <c r="AM109" s="20">
        <f t="shared" si="28"/>
        <v>562.39201416360447</v>
      </c>
      <c r="AN109" s="21">
        <f t="shared" si="29"/>
        <v>-386.49573740782216</v>
      </c>
      <c r="AO109" s="21">
        <f>(Q110-Q108)/($B110-$B108)</f>
        <v>259.16054262407124</v>
      </c>
      <c r="AP109" s="28">
        <f t="shared" si="30"/>
        <v>1105.1819885428099</v>
      </c>
      <c r="AQ109" s="12">
        <v>79.239999999999995</v>
      </c>
      <c r="AR109" s="12">
        <v>27.75</v>
      </c>
      <c r="AS109" s="12">
        <v>1159</v>
      </c>
      <c r="AT109" s="27">
        <v>14641</v>
      </c>
      <c r="AU109" s="20">
        <v>218.8</v>
      </c>
      <c r="AV109" s="21">
        <v>3495</v>
      </c>
      <c r="AW109" s="21">
        <v>2.79</v>
      </c>
      <c r="AX109" s="21">
        <v>19072</v>
      </c>
      <c r="AY109" s="21">
        <v>663938</v>
      </c>
      <c r="AZ109" s="22">
        <f>AX109*AD109</f>
        <v>15791616</v>
      </c>
      <c r="BA109">
        <f>AX109*AA109</f>
        <v>31341.908444924728</v>
      </c>
    </row>
    <row r="110" spans="2:53" x14ac:dyDescent="0.25">
      <c r="B110" s="27">
        <v>104.7</v>
      </c>
      <c r="C110" s="20">
        <v>242186</v>
      </c>
      <c r="D110" s="21">
        <v>1269993</v>
      </c>
      <c r="E110" s="22">
        <v>1512180</v>
      </c>
      <c r="F110" s="20">
        <v>13341.5</v>
      </c>
      <c r="G110" s="21">
        <v>39611997</v>
      </c>
      <c r="H110" s="22">
        <v>2.6709999999999998</v>
      </c>
      <c r="I110" s="12">
        <v>6397069</v>
      </c>
      <c r="J110" s="20">
        <v>28.49</v>
      </c>
      <c r="K110" s="29">
        <f>DEGREES(ATAN([1]!Req()^2/[1]!Rpo()^2*TAN(RADIANS(J110))))</f>
        <v>28.651639094173447</v>
      </c>
      <c r="L110" s="21">
        <v>-80.459999999999994</v>
      </c>
      <c r="M110" s="22">
        <v>23787</v>
      </c>
      <c r="N110" s="21">
        <f>[1]!Req()/SQRT(1-[1]!e_WGS84()^2*SIN(RADIANS(K110))^2)</f>
        <v>6383050.8538692994</v>
      </c>
      <c r="O110" s="20">
        <f t="shared" si="16"/>
        <v>931822.87133866176</v>
      </c>
      <c r="P110" s="21">
        <f t="shared" si="17"/>
        <v>-5544572.1324272659</v>
      </c>
      <c r="Q110" s="22">
        <f>(N110*(1-[1]!e_WGS84()^2)+M110)*SIN(RADIANS(K110))</f>
        <v>3051481.0313026975</v>
      </c>
      <c r="R110" s="22">
        <f t="shared" si="18"/>
        <v>-29.80364993866533</v>
      </c>
      <c r="S110" s="20">
        <v>72.11</v>
      </c>
      <c r="T110" s="21">
        <v>48.14</v>
      </c>
      <c r="U110" s="20">
        <f t="shared" si="19"/>
        <v>0.70876613812993372</v>
      </c>
      <c r="V110" s="21">
        <f t="shared" si="20"/>
        <v>0.22878862457219654</v>
      </c>
      <c r="W110" s="22">
        <f t="shared" si="21"/>
        <v>0.66731276528082561</v>
      </c>
      <c r="X110" s="21">
        <f t="array" ref="X110:Z110">[1]!env_to_ecef(K110:M110,U110:W110)</f>
        <v>-0.58372744780346197</v>
      </c>
      <c r="Y110" s="21">
        <v>-0.803153586180122</v>
      </c>
      <c r="Z110" s="21">
        <v>0.11919137421334669</v>
      </c>
      <c r="AA110" s="27">
        <f t="shared" si="22"/>
        <v>1.6129810514447545</v>
      </c>
      <c r="AB110" s="20">
        <v>72.239999999999995</v>
      </c>
      <c r="AC110" s="21">
        <v>40.25</v>
      </c>
      <c r="AD110" s="22">
        <v>847</v>
      </c>
      <c r="AE110" s="20">
        <f t="shared" si="23"/>
        <v>615.64938375742679</v>
      </c>
      <c r="AF110" s="21">
        <f t="shared" si="24"/>
        <v>197.18938920629597</v>
      </c>
      <c r="AG110" s="21">
        <f t="shared" si="25"/>
        <v>547.26701075759036</v>
      </c>
      <c r="AH110" s="21">
        <f t="shared" si="26"/>
        <v>847</v>
      </c>
      <c r="AI110" s="20">
        <f t="array" ref="AI110:AK110">[1]!env_to_ecef(K110:M110,AE110:AG110)</f>
        <v>-511.86928874772866</v>
      </c>
      <c r="AJ110" s="21">
        <v>-668.88965211653033</v>
      </c>
      <c r="AK110" s="21">
        <v>89.361426400441189</v>
      </c>
      <c r="AL110" s="21">
        <f t="shared" si="27"/>
        <v>847.00000000000011</v>
      </c>
      <c r="AM110" s="20">
        <f t="shared" si="28"/>
        <v>563.59196367283585</v>
      </c>
      <c r="AN110" s="21">
        <f t="shared" si="29"/>
        <v>-392.88117666868493</v>
      </c>
      <c r="AO110" s="21">
        <f>(Q111-Q109)/($B111-$B109)</f>
        <v>262.75666486215778</v>
      </c>
      <c r="AP110" s="28">
        <f t="shared" si="30"/>
        <v>1123.7719931989088</v>
      </c>
      <c r="AQ110" s="12">
        <v>79.12</v>
      </c>
      <c r="AR110" s="12">
        <v>27.65</v>
      </c>
      <c r="AS110" s="12">
        <v>1179</v>
      </c>
      <c r="AT110" s="27">
        <v>15276</v>
      </c>
      <c r="AU110" s="20">
        <v>220</v>
      </c>
      <c r="AV110" s="21">
        <v>3214</v>
      </c>
      <c r="AW110" s="21">
        <v>2.85</v>
      </c>
      <c r="AX110" s="21">
        <v>18265</v>
      </c>
      <c r="AY110" s="21">
        <v>618711</v>
      </c>
      <c r="AZ110" s="22">
        <f>AX110*AD110</f>
        <v>15470455</v>
      </c>
      <c r="BA110">
        <f>AX110*AA110</f>
        <v>29461.098904638438</v>
      </c>
    </row>
    <row r="111" spans="2:53" x14ac:dyDescent="0.25">
      <c r="B111" s="27">
        <v>105.7</v>
      </c>
      <c r="C111" s="20">
        <v>242186</v>
      </c>
      <c r="D111" s="21">
        <v>1256650</v>
      </c>
      <c r="E111" s="22">
        <v>1498836</v>
      </c>
      <c r="F111" s="20">
        <v>13344.8</v>
      </c>
      <c r="G111" s="21">
        <v>39635021</v>
      </c>
      <c r="H111" s="22">
        <v>2.6970000000000001</v>
      </c>
      <c r="I111" s="12">
        <v>6397621</v>
      </c>
      <c r="J111" s="20">
        <v>28.49</v>
      </c>
      <c r="K111" s="29">
        <f>DEGREES(ATAN([1]!Req()^2/[1]!Rpo()^2*TAN(RADIANS(J111))))</f>
        <v>28.651639094173447</v>
      </c>
      <c r="L111" s="21">
        <v>-80.45</v>
      </c>
      <c r="M111" s="22">
        <v>24339</v>
      </c>
      <c r="N111" s="21">
        <f>[1]!Req()/SQRT(1-[1]!e_WGS84()^2*SIN(RADIANS(K111))^2)</f>
        <v>6383050.8538692994</v>
      </c>
      <c r="O111" s="20">
        <f t="shared" si="16"/>
        <v>932870.93485535099</v>
      </c>
      <c r="P111" s="21">
        <f t="shared" si="17"/>
        <v>-5544887.1091436269</v>
      </c>
      <c r="Q111" s="22">
        <f>(N111*(1-[1]!e_WGS84()^2)+M111)*SIN(RADIANS(K111))</f>
        <v>3051745.7058994197</v>
      </c>
      <c r="R111" s="22">
        <f t="shared" si="18"/>
        <v>-29.805830071680248</v>
      </c>
      <c r="S111" s="20">
        <v>72.11</v>
      </c>
      <c r="T111" s="21">
        <v>48.61</v>
      </c>
      <c r="U111" s="20">
        <f t="shared" si="19"/>
        <v>0.71395155312549197</v>
      </c>
      <c r="V111" s="21">
        <f t="shared" si="20"/>
        <v>0.23046246859612241</v>
      </c>
      <c r="W111" s="22">
        <f t="shared" si="21"/>
        <v>0.66118093617275386</v>
      </c>
      <c r="X111" s="21">
        <f t="array" ref="X111:Z111">[1]!env_to_ecef(K111:M111,U111:W111)</f>
        <v>-0.58946041015039397</v>
      </c>
      <c r="Y111" s="21">
        <v>-0.79960079381144411</v>
      </c>
      <c r="Z111" s="21">
        <v>0.11478238280083788</v>
      </c>
      <c r="AA111" s="27">
        <f t="shared" si="22"/>
        <v>1.5835709534455358</v>
      </c>
      <c r="AB111" s="20">
        <v>72.25</v>
      </c>
      <c r="AC111" s="21">
        <v>39.81</v>
      </c>
      <c r="AD111" s="22">
        <v>867</v>
      </c>
      <c r="AE111" s="20">
        <f t="shared" si="23"/>
        <v>634.30031061819989</v>
      </c>
      <c r="AF111" s="21">
        <f t="shared" si="24"/>
        <v>203.04113021319105</v>
      </c>
      <c r="AG111" s="21">
        <f t="shared" si="25"/>
        <v>555.09135769835677</v>
      </c>
      <c r="AH111" s="21">
        <f t="shared" si="26"/>
        <v>867</v>
      </c>
      <c r="AI111" s="20">
        <f t="array" ref="AI111:AK111">[1]!env_to_ecef(K111:M111,AE111:AG111)</f>
        <v>-528.54030803527417</v>
      </c>
      <c r="AJ111" s="21">
        <v>-681.61135408399764</v>
      </c>
      <c r="AK111" s="21">
        <v>87.977865203450989</v>
      </c>
      <c r="AL111" s="21">
        <f t="shared" si="27"/>
        <v>866.99999999999989</v>
      </c>
      <c r="AM111" s="20">
        <f t="shared" si="28"/>
        <v>1048.6427857799572</v>
      </c>
      <c r="AN111" s="21">
        <f t="shared" si="29"/>
        <v>-317.90700999042019</v>
      </c>
      <c r="AO111" s="21">
        <f>(Q112-Q110)/($B112-$B110)</f>
        <v>266.35278710001148</v>
      </c>
      <c r="AP111" s="28">
        <f t="shared" si="30"/>
        <v>1628.3749488648887</v>
      </c>
      <c r="AQ111" s="12">
        <v>79</v>
      </c>
      <c r="AR111" s="12">
        <v>27.55</v>
      </c>
      <c r="AS111" s="12">
        <v>1200</v>
      </c>
      <c r="AT111" s="27">
        <v>15930</v>
      </c>
      <c r="AU111" s="20">
        <v>221.2</v>
      </c>
      <c r="AV111" s="21">
        <v>2953</v>
      </c>
      <c r="AW111" s="21">
        <v>2.91</v>
      </c>
      <c r="AX111" s="21">
        <v>17474</v>
      </c>
      <c r="AY111" s="21">
        <v>576202</v>
      </c>
      <c r="AZ111" s="22">
        <f>AX111*AD111</f>
        <v>15149958</v>
      </c>
      <c r="BA111">
        <f>AX111*AA111</f>
        <v>27671.318840507291</v>
      </c>
    </row>
    <row r="112" spans="2:53" x14ac:dyDescent="0.25">
      <c r="B112" s="27">
        <v>106.7</v>
      </c>
      <c r="C112" s="20">
        <v>242186</v>
      </c>
      <c r="D112" s="21">
        <v>1243304</v>
      </c>
      <c r="E112" s="22">
        <v>1485490</v>
      </c>
      <c r="F112" s="20">
        <v>13348.2</v>
      </c>
      <c r="G112" s="21">
        <v>39657072</v>
      </c>
      <c r="H112" s="22">
        <v>2.722</v>
      </c>
      <c r="I112" s="12">
        <v>6398179</v>
      </c>
      <c r="J112" s="20">
        <v>28.49</v>
      </c>
      <c r="K112" s="29">
        <f>DEGREES(ATAN([1]!Req()^2/[1]!Rpo()^2*TAN(RADIANS(J112))))</f>
        <v>28.651639094173447</v>
      </c>
      <c r="L112" s="21">
        <v>-80.44</v>
      </c>
      <c r="M112" s="22">
        <v>24898</v>
      </c>
      <c r="N112" s="21">
        <f>[1]!Req()/SQRT(1-[1]!e_WGS84()^2*SIN(RADIANS(K112))^2)</f>
        <v>6383050.8538692994</v>
      </c>
      <c r="O112" s="20">
        <f t="shared" si="16"/>
        <v>933920.15691022167</v>
      </c>
      <c r="P112" s="21">
        <f t="shared" si="17"/>
        <v>-5545207.9464472467</v>
      </c>
      <c r="Q112" s="22">
        <f>(N112*(1-[1]!e_WGS84()^2)+M112)*SIN(RADIANS(K112))</f>
        <v>3052013.7368768975</v>
      </c>
      <c r="R112" s="22">
        <f t="shared" si="18"/>
        <v>-28.808037468232214</v>
      </c>
      <c r="S112" s="20">
        <v>72.11</v>
      </c>
      <c r="T112" s="21">
        <v>49.08</v>
      </c>
      <c r="U112" s="20">
        <f t="shared" si="19"/>
        <v>0.71908892659897938</v>
      </c>
      <c r="V112" s="21">
        <f t="shared" si="20"/>
        <v>0.23212080489025474</v>
      </c>
      <c r="W112" s="22">
        <f t="shared" si="21"/>
        <v>0.65500461645688257</v>
      </c>
      <c r="X112" s="21">
        <f t="array" ref="X112:Z112">[1]!env_to_ecef(K112:M112,U112:W112)</f>
        <v>-0.59515497508805115</v>
      </c>
      <c r="Y112" s="21">
        <v>-0.7959962154528315</v>
      </c>
      <c r="Z112" s="21">
        <v>0.1103656677264746</v>
      </c>
      <c r="AA112" s="27">
        <f t="shared" si="22"/>
        <v>1.5437127428136115</v>
      </c>
      <c r="AB112" s="20">
        <v>72.25</v>
      </c>
      <c r="AC112" s="21">
        <v>39.380000000000003</v>
      </c>
      <c r="AD112" s="22">
        <v>887</v>
      </c>
      <c r="AE112" s="20">
        <f t="shared" si="23"/>
        <v>652.97319286436425</v>
      </c>
      <c r="AF112" s="21">
        <f t="shared" si="24"/>
        <v>209.01836694495915</v>
      </c>
      <c r="AG112" s="21">
        <f t="shared" si="25"/>
        <v>562.76667605694308</v>
      </c>
      <c r="AH112" s="21">
        <f t="shared" si="26"/>
        <v>887.00000000000011</v>
      </c>
      <c r="AI112" s="20">
        <f t="array" ref="AI112:AK112">[1]!env_to_ecef(K112:M112,AE112:AG112)</f>
        <v>-545.24027862582659</v>
      </c>
      <c r="AJ112" s="21">
        <v>-694.27291511314536</v>
      </c>
      <c r="AK112" s="21">
        <v>86.412718417641798</v>
      </c>
      <c r="AL112" s="21">
        <f t="shared" si="27"/>
        <v>887.00000000000023</v>
      </c>
      <c r="AM112" s="20">
        <f t="shared" si="28"/>
        <v>565.92945405235514</v>
      </c>
      <c r="AN112" s="21">
        <f t="shared" si="29"/>
        <v>-405.74933229247108</v>
      </c>
      <c r="AO112" s="21">
        <f>(Q113-Q111)/($B113-$B111)</f>
        <v>269.94890933809802</v>
      </c>
      <c r="AP112" s="28">
        <f t="shared" si="30"/>
        <v>1162.596045942601</v>
      </c>
      <c r="AQ112" s="12">
        <v>78.88</v>
      </c>
      <c r="AR112" s="12">
        <v>27.45</v>
      </c>
      <c r="AS112" s="12">
        <v>1221</v>
      </c>
      <c r="AT112" s="27">
        <v>16603</v>
      </c>
      <c r="AU112" s="20">
        <v>222.4</v>
      </c>
      <c r="AV112" s="21">
        <v>2711</v>
      </c>
      <c r="AW112" s="21">
        <v>2.97</v>
      </c>
      <c r="AX112" s="21">
        <v>16701</v>
      </c>
      <c r="AY112" s="21">
        <v>536320</v>
      </c>
      <c r="AZ112" s="22">
        <f>AX112*AD112</f>
        <v>14813787</v>
      </c>
      <c r="BA112">
        <f>AX112*AA112</f>
        <v>25781.546517730127</v>
      </c>
    </row>
    <row r="113" spans="2:53" x14ac:dyDescent="0.25">
      <c r="B113" s="27">
        <v>107.7</v>
      </c>
      <c r="C113" s="20">
        <v>242186</v>
      </c>
      <c r="D113" s="21">
        <v>1229954</v>
      </c>
      <c r="E113" s="22">
        <v>1472140</v>
      </c>
      <c r="F113" s="20">
        <v>13351.5</v>
      </c>
      <c r="G113" s="21">
        <v>39678211</v>
      </c>
      <c r="H113" s="22">
        <v>2.7480000000000002</v>
      </c>
      <c r="I113" s="12">
        <v>6398746</v>
      </c>
      <c r="J113" s="20">
        <v>28.49</v>
      </c>
      <c r="K113" s="29">
        <f>DEGREES(ATAN([1]!Req()^2/[1]!Rpo()^2*TAN(RADIANS(J113))))</f>
        <v>28.651639094173447</v>
      </c>
      <c r="L113" s="21">
        <v>-80.44</v>
      </c>
      <c r="M113" s="22">
        <v>25465</v>
      </c>
      <c r="N113" s="21">
        <f>[1]!Req()/SQRT(1-[1]!e_WGS84()^2*SIN(RADIANS(K113))^2)</f>
        <v>6383050.8538692994</v>
      </c>
      <c r="O113" s="20">
        <f t="shared" si="16"/>
        <v>934002.7937634557</v>
      </c>
      <c r="P113" s="21">
        <f t="shared" si="17"/>
        <v>-5545698.6078082118</v>
      </c>
      <c r="Q113" s="22">
        <f>(N113*(1-[1]!e_WGS84()^2)+M113)*SIN(RADIANS(K113))</f>
        <v>3052285.6037180959</v>
      </c>
      <c r="R113" s="22">
        <f t="shared" si="18"/>
        <v>-28.810276061296463</v>
      </c>
      <c r="S113" s="20">
        <v>72.11</v>
      </c>
      <c r="T113" s="21">
        <v>49.55</v>
      </c>
      <c r="U113" s="20">
        <f t="shared" si="19"/>
        <v>0.72417791285853506</v>
      </c>
      <c r="V113" s="21">
        <f t="shared" si="20"/>
        <v>0.23376352186578991</v>
      </c>
      <c r="W113" s="22">
        <f t="shared" si="21"/>
        <v>0.64878422173536121</v>
      </c>
      <c r="X113" s="21">
        <f t="array" ref="X113:Z113">[1]!env_to_ecef(K113:M113,U113:W113)</f>
        <v>-0.6009490579219493</v>
      </c>
      <c r="Y113" s="21">
        <v>-0.79223520674822601</v>
      </c>
      <c r="Z113" s="21">
        <v>0.10594152618929517</v>
      </c>
      <c r="AA113" s="27">
        <f t="shared" si="22"/>
        <v>1.4938872224343152</v>
      </c>
      <c r="AB113" s="20">
        <v>72.25</v>
      </c>
      <c r="AC113" s="21">
        <v>38.96</v>
      </c>
      <c r="AD113" s="22">
        <v>907</v>
      </c>
      <c r="AE113" s="20">
        <f t="shared" si="23"/>
        <v>671.6959040283939</v>
      </c>
      <c r="AF113" s="21">
        <f t="shared" si="24"/>
        <v>215.01155403908928</v>
      </c>
      <c r="AG113" s="21">
        <f t="shared" si="25"/>
        <v>570.30136256296498</v>
      </c>
      <c r="AH113" s="21">
        <f t="shared" si="26"/>
        <v>907</v>
      </c>
      <c r="AI113" s="20">
        <f t="array" ref="AI113:AK113">[1]!env_to_ecef(K113:M113,AE113:AG113)</f>
        <v>-562.12758387397457</v>
      </c>
      <c r="AJ113" s="21">
        <v>-706.73635842099907</v>
      </c>
      <c r="AK113" s="21">
        <v>84.766143794753305</v>
      </c>
      <c r="AL113" s="21">
        <f t="shared" si="27"/>
        <v>907</v>
      </c>
      <c r="AM113" s="20">
        <f t="shared" si="28"/>
        <v>522.68521808029618</v>
      </c>
      <c r="AN113" s="21">
        <f t="shared" si="29"/>
        <v>-148.48114069690928</v>
      </c>
      <c r="AO113" s="21">
        <f>(Q114-Q112)/($B114-$B112)</f>
        <v>763.83326455554925</v>
      </c>
      <c r="AP113" s="28">
        <f t="shared" si="30"/>
        <v>1396.2807231708114</v>
      </c>
      <c r="AQ113" s="12">
        <v>78.760000000000005</v>
      </c>
      <c r="AR113" s="12">
        <v>27.34</v>
      </c>
      <c r="AS113" s="12">
        <v>1242</v>
      </c>
      <c r="AT113" s="27">
        <v>17295</v>
      </c>
      <c r="AU113" s="20">
        <v>223.7</v>
      </c>
      <c r="AV113" s="21">
        <v>2488</v>
      </c>
      <c r="AW113" s="21">
        <v>3.03</v>
      </c>
      <c r="AX113" s="21">
        <v>15945</v>
      </c>
      <c r="AY113" s="21">
        <v>498965</v>
      </c>
      <c r="AZ113" s="22">
        <f>AX113*AD113</f>
        <v>14462115</v>
      </c>
      <c r="BA113">
        <f>AX113*AA113</f>
        <v>23820.031761715156</v>
      </c>
    </row>
    <row r="114" spans="2:53" x14ac:dyDescent="0.25">
      <c r="B114" s="27">
        <v>108.7</v>
      </c>
      <c r="C114" s="20">
        <v>242186</v>
      </c>
      <c r="D114" s="21">
        <v>1216601</v>
      </c>
      <c r="E114" s="22">
        <v>1458787</v>
      </c>
      <c r="F114" s="20">
        <v>13354.8</v>
      </c>
      <c r="G114" s="21">
        <v>39698499</v>
      </c>
      <c r="H114" s="22">
        <v>2.7749999999999999</v>
      </c>
      <c r="I114" s="12">
        <v>6399320</v>
      </c>
      <c r="J114" s="20">
        <v>28.5</v>
      </c>
      <c r="K114" s="29">
        <f>DEGREES(ATAN([1]!Req()^2/[1]!Rpo()^2*TAN(RADIANS(J114))))</f>
        <v>28.661675594230537</v>
      </c>
      <c r="L114" s="21">
        <v>-80.430000000000007</v>
      </c>
      <c r="M114" s="22">
        <v>26040</v>
      </c>
      <c r="N114" s="21">
        <f>[1]!Req()/SQRT(1-[1]!e_WGS84()^2*SIN(RADIANS(K114))^2)</f>
        <v>6383054.0085981311</v>
      </c>
      <c r="O114" s="20">
        <f t="shared" si="16"/>
        <v>934965.52734638227</v>
      </c>
      <c r="P114" s="21">
        <f t="shared" si="17"/>
        <v>-5545504.9087286405</v>
      </c>
      <c r="Q114" s="22">
        <f>(N114*(1-[1]!e_WGS84()^2)+M114)*SIN(RADIANS(K114))</f>
        <v>3053541.4034060086</v>
      </c>
      <c r="R114" s="22">
        <f t="shared" si="18"/>
        <v>-30.951021646149457</v>
      </c>
      <c r="S114" s="20">
        <v>72.12</v>
      </c>
      <c r="T114" s="21">
        <v>50.02</v>
      </c>
      <c r="U114" s="20">
        <f t="shared" si="19"/>
        <v>0.7292592417555156</v>
      </c>
      <c r="V114" s="21">
        <f t="shared" si="20"/>
        <v>0.23526323282015998</v>
      </c>
      <c r="W114" s="22">
        <f t="shared" si="21"/>
        <v>0.64252017057612876</v>
      </c>
      <c r="X114" s="21">
        <f t="array" ref="X114:Z114">[1]!env_to_ecef(K114:M114,U114:W114)</f>
        <v>-0.60661869622953635</v>
      </c>
      <c r="Y114" s="21">
        <v>-0.78845585372900584</v>
      </c>
      <c r="Z114" s="21">
        <v>0.10174047427273936</v>
      </c>
      <c r="AA114" s="27">
        <f t="shared" si="22"/>
        <v>1.4435131328248587</v>
      </c>
      <c r="AB114" s="20">
        <v>72.25</v>
      </c>
      <c r="AC114" s="21">
        <v>38.54</v>
      </c>
      <c r="AD114" s="22">
        <v>928</v>
      </c>
      <c r="AE114" s="20">
        <f t="shared" si="23"/>
        <v>691.30304975242314</v>
      </c>
      <c r="AF114" s="21">
        <f t="shared" si="24"/>
        <v>221.28785086792357</v>
      </c>
      <c r="AG114" s="21">
        <f t="shared" si="25"/>
        <v>578.20046736512961</v>
      </c>
      <c r="AH114" s="21">
        <f t="shared" si="26"/>
        <v>927.99999999999989</v>
      </c>
      <c r="AI114" s="20">
        <f t="array" ref="AI114:AK114">[1]!env_to_ecef(K114:M114,AE114:AG114)</f>
        <v>-579.68816742419835</v>
      </c>
      <c r="AJ114" s="21">
        <v>-719.88273570947649</v>
      </c>
      <c r="AK114" s="21">
        <v>83.153324502479222</v>
      </c>
      <c r="AL114" s="21">
        <f t="shared" si="27"/>
        <v>928</v>
      </c>
      <c r="AM114" s="20">
        <f t="shared" si="28"/>
        <v>1007.864619477652</v>
      </c>
      <c r="AN114" s="21">
        <f t="shared" si="29"/>
        <v>-73.731696046423167</v>
      </c>
      <c r="AO114" s="21">
        <f>(Q115-Q113)/($B115-$B113)</f>
        <v>767.71393569139764</v>
      </c>
      <c r="AP114" s="28">
        <f t="shared" si="30"/>
        <v>1845.6592989088811</v>
      </c>
      <c r="AQ114" s="12">
        <v>78.64</v>
      </c>
      <c r="AR114" s="12">
        <v>27.24</v>
      </c>
      <c r="AS114" s="12">
        <v>1263</v>
      </c>
      <c r="AT114" s="27">
        <v>18008</v>
      </c>
      <c r="AU114" s="20">
        <v>224.9</v>
      </c>
      <c r="AV114" s="21">
        <v>2281</v>
      </c>
      <c r="AW114" s="21">
        <v>3.09</v>
      </c>
      <c r="AX114" s="21">
        <v>15209</v>
      </c>
      <c r="AY114" s="21">
        <v>464036</v>
      </c>
      <c r="AZ114" s="22">
        <f>AX114*AD114</f>
        <v>14113952</v>
      </c>
      <c r="BA114">
        <f>AX114*AA114</f>
        <v>21954.391237133277</v>
      </c>
    </row>
    <row r="115" spans="2:53" x14ac:dyDescent="0.25">
      <c r="B115" s="27">
        <v>109.7</v>
      </c>
      <c r="C115" s="20">
        <v>242186</v>
      </c>
      <c r="D115" s="21">
        <v>1203244</v>
      </c>
      <c r="E115" s="22">
        <v>1445430</v>
      </c>
      <c r="F115" s="20">
        <v>13358.1</v>
      </c>
      <c r="G115" s="21">
        <v>39717990</v>
      </c>
      <c r="H115" s="22">
        <v>2.802</v>
      </c>
      <c r="I115" s="12">
        <v>6399902</v>
      </c>
      <c r="J115" s="20">
        <v>28.5</v>
      </c>
      <c r="K115" s="29">
        <f>DEGREES(ATAN([1]!Req()^2/[1]!Rpo()^2*TAN(RADIANS(J115))))</f>
        <v>28.661675594230537</v>
      </c>
      <c r="L115" s="21">
        <v>-80.42</v>
      </c>
      <c r="M115" s="22">
        <v>26623</v>
      </c>
      <c r="N115" s="21">
        <f>[1]!Req()/SQRT(1-[1]!e_WGS84()^2*SIN(RADIANS(K115))^2)</f>
        <v>6383054.0085981311</v>
      </c>
      <c r="O115" s="20">
        <f t="shared" si="16"/>
        <v>936018.52300241101</v>
      </c>
      <c r="P115" s="21">
        <f t="shared" si="17"/>
        <v>-5545846.0712003047</v>
      </c>
      <c r="Q115" s="22">
        <f>(N115*(1-[1]!e_WGS84()^2)+M115)*SIN(RADIANS(K115))</f>
        <v>3053821.0315894787</v>
      </c>
      <c r="R115" s="22">
        <f t="shared" si="18"/>
        <v>-29.953323621302843</v>
      </c>
      <c r="S115" s="20">
        <v>72.12</v>
      </c>
      <c r="T115" s="21">
        <v>50.49</v>
      </c>
      <c r="U115" s="20">
        <f t="shared" si="19"/>
        <v>0.73425071068080794</v>
      </c>
      <c r="V115" s="21">
        <f t="shared" si="20"/>
        <v>0.23687350945245714</v>
      </c>
      <c r="W115" s="22">
        <f t="shared" si="21"/>
        <v>0.63621288448474933</v>
      </c>
      <c r="X115" s="21">
        <f t="array" ref="X115:Z115">[1]!env_to_ecef(K115:M115,U115:W115)</f>
        <v>-0.61219546286601312</v>
      </c>
      <c r="Y115" s="21">
        <v>-0.78469674203223783</v>
      </c>
      <c r="Z115" s="21">
        <v>9.7302303622573305E-2</v>
      </c>
      <c r="AA115" s="27">
        <f t="shared" si="22"/>
        <v>1.3843034454197576</v>
      </c>
      <c r="AB115" s="20">
        <v>72.260000000000005</v>
      </c>
      <c r="AC115" s="21">
        <v>38.130000000000003</v>
      </c>
      <c r="AD115" s="22">
        <v>949</v>
      </c>
      <c r="AE115" s="20">
        <f t="shared" si="23"/>
        <v>710.99806060189462</v>
      </c>
      <c r="AF115" s="21">
        <f t="shared" si="24"/>
        <v>227.45547339228651</v>
      </c>
      <c r="AG115" s="21">
        <f t="shared" si="25"/>
        <v>585.95798948750189</v>
      </c>
      <c r="AH115" s="21">
        <f t="shared" si="26"/>
        <v>949</v>
      </c>
      <c r="AI115" s="20">
        <f t="array" ref="AI115:AK115">[1]!env_to_ecef(K115:M115,AE115:AG115)</f>
        <v>-597.35769604814664</v>
      </c>
      <c r="AJ115" s="21">
        <v>-732.89063850556556</v>
      </c>
      <c r="AK115" s="21">
        <v>81.462230284682619</v>
      </c>
      <c r="AL115" s="21">
        <f t="shared" si="27"/>
        <v>949.00000000000011</v>
      </c>
      <c r="AM115" s="20">
        <f t="shared" si="28"/>
        <v>1053.5810799971223</v>
      </c>
      <c r="AN115" s="21">
        <f t="shared" si="29"/>
        <v>-344.09136086050421</v>
      </c>
      <c r="AO115" s="21">
        <f>(Q116-Q114)/($B116-$B114)</f>
        <v>281.30691184406169</v>
      </c>
      <c r="AP115" s="28">
        <f t="shared" si="30"/>
        <v>1707.8353601254255</v>
      </c>
      <c r="AQ115" s="12">
        <v>78.53</v>
      </c>
      <c r="AR115" s="12">
        <v>27.12</v>
      </c>
      <c r="AS115" s="12">
        <v>1285</v>
      </c>
      <c r="AT115" s="27">
        <v>18741</v>
      </c>
      <c r="AU115" s="20">
        <v>226.2</v>
      </c>
      <c r="AV115" s="21">
        <v>2090</v>
      </c>
      <c r="AW115" s="21">
        <v>3.15</v>
      </c>
      <c r="AX115" s="21">
        <v>14492</v>
      </c>
      <c r="AY115" s="21">
        <v>431425</v>
      </c>
      <c r="AZ115" s="22">
        <f>AX115*AD115</f>
        <v>13752908</v>
      </c>
      <c r="BA115">
        <f>AX115*AA115</f>
        <v>20061.325531023125</v>
      </c>
    </row>
    <row r="116" spans="2:53" x14ac:dyDescent="0.25">
      <c r="B116" s="27">
        <v>110.7</v>
      </c>
      <c r="C116" s="20">
        <v>242186</v>
      </c>
      <c r="D116" s="21">
        <v>1189885</v>
      </c>
      <c r="E116" s="22">
        <v>1432071</v>
      </c>
      <c r="F116" s="20">
        <v>13361.4</v>
      </c>
      <c r="G116" s="21">
        <v>39736739</v>
      </c>
      <c r="H116" s="22">
        <v>2.8290000000000002</v>
      </c>
      <c r="I116" s="12">
        <v>6400492</v>
      </c>
      <c r="J116" s="20">
        <v>28.5</v>
      </c>
      <c r="K116" s="29">
        <f>DEGREES(ATAN([1]!Req()^2/[1]!Rpo()^2*TAN(RADIANS(J116))))</f>
        <v>28.661675594230537</v>
      </c>
      <c r="L116" s="21">
        <v>-80.41</v>
      </c>
      <c r="M116" s="22">
        <v>27213</v>
      </c>
      <c r="N116" s="21">
        <f>[1]!Req()/SQRT(1-[1]!e_WGS84()^2*SIN(RADIANS(K116))^2)</f>
        <v>6383054.0085981311</v>
      </c>
      <c r="O116" s="20">
        <f t="shared" si="16"/>
        <v>937072.68950637651</v>
      </c>
      <c r="P116" s="21">
        <f t="shared" si="17"/>
        <v>-5546193.0914503615</v>
      </c>
      <c r="Q116" s="22">
        <f>(N116*(1-[1]!e_WGS84()^2)+M116)*SIN(RADIANS(K116))</f>
        <v>3054104.0172296967</v>
      </c>
      <c r="R116" s="22">
        <f t="shared" si="18"/>
        <v>-29.955652810633183</v>
      </c>
      <c r="S116" s="20">
        <v>72.12</v>
      </c>
      <c r="T116" s="21">
        <v>50.96</v>
      </c>
      <c r="U116" s="20">
        <f t="shared" si="19"/>
        <v>0.73919277216162016</v>
      </c>
      <c r="V116" s="21">
        <f t="shared" si="20"/>
        <v>0.23846784695851733</v>
      </c>
      <c r="W116" s="22">
        <f t="shared" si="21"/>
        <v>0.62986278787604866</v>
      </c>
      <c r="X116" s="21">
        <f t="array" ref="X116:Z116">[1]!env_to_ecef(K116:M116,U116:W116)</f>
        <v>-0.61773237480652998</v>
      </c>
      <c r="Y116" s="21">
        <v>-0.78088679200245559</v>
      </c>
      <c r="Z116" s="21">
        <v>9.2857585538276083E-2</v>
      </c>
      <c r="AA116" s="27">
        <f t="shared" si="22"/>
        <v>1.3145878895312131</v>
      </c>
      <c r="AB116" s="20">
        <v>72.260000000000005</v>
      </c>
      <c r="AC116" s="21">
        <v>37.729999999999997</v>
      </c>
      <c r="AD116" s="22">
        <v>970</v>
      </c>
      <c r="AE116" s="20">
        <f t="shared" si="23"/>
        <v>730.69613592337748</v>
      </c>
      <c r="AF116" s="21">
        <f t="shared" si="24"/>
        <v>233.75708699074258</v>
      </c>
      <c r="AG116" s="21">
        <f t="shared" si="25"/>
        <v>593.58300281278912</v>
      </c>
      <c r="AH116" s="21">
        <f t="shared" si="26"/>
        <v>970.00000000000011</v>
      </c>
      <c r="AI116" s="20">
        <f t="array" ref="AI116:AK116">[1]!env_to_ecef(K116:M116,AE116:AG116)</f>
        <v>-615.0343866937003</v>
      </c>
      <c r="AJ116" s="21">
        <v>-745.85396287440449</v>
      </c>
      <c r="AK116" s="21">
        <v>79.590007217304418</v>
      </c>
      <c r="AL116" s="21">
        <f t="shared" si="27"/>
        <v>970.00000000000011</v>
      </c>
      <c r="AM116" s="20">
        <f t="shared" si="28"/>
        <v>570.8650897956104</v>
      </c>
      <c r="AN116" s="21">
        <f t="shared" si="29"/>
        <v>-432.63893021922559</v>
      </c>
      <c r="AO116" s="21">
        <f>(Q117-Q115)/($B117-$B115)</f>
        <v>285.14400527067482</v>
      </c>
      <c r="AP116" s="28">
        <f t="shared" si="30"/>
        <v>1243.669438047961</v>
      </c>
      <c r="AQ116" s="12">
        <v>78.42</v>
      </c>
      <c r="AR116" s="12">
        <v>27.01</v>
      </c>
      <c r="AS116" s="12">
        <v>1307</v>
      </c>
      <c r="AT116" s="27">
        <v>19495</v>
      </c>
      <c r="AU116" s="20">
        <v>227.5</v>
      </c>
      <c r="AV116" s="21">
        <v>1914</v>
      </c>
      <c r="AW116" s="21">
        <v>3.21</v>
      </c>
      <c r="AX116" s="21">
        <v>13796</v>
      </c>
      <c r="AY116" s="21">
        <v>401022</v>
      </c>
      <c r="AZ116" s="22">
        <f>AX116*AD116</f>
        <v>13382120</v>
      </c>
      <c r="BA116">
        <f>AX116*AA116</f>
        <v>18136.054523972616</v>
      </c>
    </row>
    <row r="117" spans="2:53" x14ac:dyDescent="0.25">
      <c r="B117" s="27">
        <v>111.7</v>
      </c>
      <c r="C117" s="20">
        <v>242186</v>
      </c>
      <c r="D117" s="21">
        <v>1176522</v>
      </c>
      <c r="E117" s="22">
        <v>1418708</v>
      </c>
      <c r="F117" s="20">
        <v>13364.7</v>
      </c>
      <c r="G117" s="21">
        <v>39754795</v>
      </c>
      <c r="H117" s="22">
        <v>2.8570000000000002</v>
      </c>
      <c r="I117" s="12">
        <v>6401090</v>
      </c>
      <c r="J117" s="20">
        <v>28.5</v>
      </c>
      <c r="K117" s="29">
        <f>DEGREES(ATAN([1]!Req()^2/[1]!Rpo()^2*TAN(RADIANS(J117))))</f>
        <v>28.661675594230537</v>
      </c>
      <c r="L117" s="21">
        <v>-80.41</v>
      </c>
      <c r="M117" s="22">
        <v>27812</v>
      </c>
      <c r="N117" s="21">
        <f>[1]!Req()/SQRT(1-[1]!e_WGS84()^2*SIN(RADIANS(K117))^2)</f>
        <v>6383054.0085981311</v>
      </c>
      <c r="O117" s="20">
        <f t="shared" si="16"/>
        <v>937160.25318200223</v>
      </c>
      <c r="P117" s="21">
        <f t="shared" si="17"/>
        <v>-5546711.3490607431</v>
      </c>
      <c r="Q117" s="22">
        <f>(N117*(1-[1]!e_WGS84()^2)+M117)*SIN(RADIANS(K117))</f>
        <v>3054391.3196000201</v>
      </c>
      <c r="R117" s="22">
        <f t="shared" si="18"/>
        <v>-28.958017088472843</v>
      </c>
      <c r="S117" s="20">
        <v>72.13</v>
      </c>
      <c r="T117" s="21">
        <v>51.43</v>
      </c>
      <c r="U117" s="20">
        <f t="shared" si="19"/>
        <v>0.7441269782699399</v>
      </c>
      <c r="V117" s="21">
        <f t="shared" si="20"/>
        <v>0.23991626705254646</v>
      </c>
      <c r="W117" s="22">
        <f t="shared" si="21"/>
        <v>0.62347030804555537</v>
      </c>
      <c r="X117" s="21">
        <f t="array" ref="X117:Z117">[1]!env_to_ecef(K117:M117,U117:W117)</f>
        <v>-0.62341636126162392</v>
      </c>
      <c r="Y117" s="21">
        <v>-0.77686301754006193</v>
      </c>
      <c r="Z117" s="21">
        <v>8.8520576646709398E-2</v>
      </c>
      <c r="AA117" s="27">
        <f t="shared" si="22"/>
        <v>1.2442296357742211</v>
      </c>
      <c r="AB117" s="20">
        <v>72.260000000000005</v>
      </c>
      <c r="AC117" s="21">
        <v>37.33</v>
      </c>
      <c r="AD117" s="22">
        <v>992</v>
      </c>
      <c r="AE117" s="20">
        <f t="shared" si="23"/>
        <v>751.28684080369089</v>
      </c>
      <c r="AF117" s="21">
        <f t="shared" si="24"/>
        <v>240.34426181660325</v>
      </c>
      <c r="AG117" s="21">
        <f t="shared" si="25"/>
        <v>601.55358751074016</v>
      </c>
      <c r="AH117" s="21">
        <f t="shared" si="26"/>
        <v>992</v>
      </c>
      <c r="AI117" s="20">
        <f t="array" ref="AI117:AK117">[1]!env_to_ecef(K117:M117,AE117:AG117)</f>
        <v>-633.64582044840688</v>
      </c>
      <c r="AJ117" s="21">
        <v>-759.29579045364721</v>
      </c>
      <c r="AK117" s="21">
        <v>77.632962249526742</v>
      </c>
      <c r="AL117" s="21">
        <f t="shared" si="27"/>
        <v>992.00000000000011</v>
      </c>
      <c r="AM117" s="20">
        <f t="shared" si="28"/>
        <v>572.15580997784855</v>
      </c>
      <c r="AN117" s="21">
        <f t="shared" si="29"/>
        <v>-439.45319174788892</v>
      </c>
      <c r="AO117" s="21">
        <f>(Q118-Q116)/($B118-$B116)</f>
        <v>288.98109869752079</v>
      </c>
      <c r="AP117" s="28">
        <f t="shared" si="30"/>
        <v>1265.276607965827</v>
      </c>
      <c r="AQ117" s="12">
        <v>78.31</v>
      </c>
      <c r="AR117" s="12">
        <v>26.89</v>
      </c>
      <c r="AS117" s="12">
        <v>1330</v>
      </c>
      <c r="AT117" s="27">
        <v>20269</v>
      </c>
      <c r="AU117" s="20">
        <v>228.8</v>
      </c>
      <c r="AV117" s="21">
        <v>1751</v>
      </c>
      <c r="AW117" s="21">
        <v>3.27</v>
      </c>
      <c r="AX117" s="21">
        <v>13121</v>
      </c>
      <c r="AY117" s="21">
        <v>372716</v>
      </c>
      <c r="AZ117" s="22">
        <f>AX117*AD117</f>
        <v>13016032</v>
      </c>
      <c r="BA117">
        <f>AX117*AA117</f>
        <v>16325.537050993555</v>
      </c>
    </row>
    <row r="118" spans="2:53" x14ac:dyDescent="0.25">
      <c r="B118" s="27">
        <v>112.7</v>
      </c>
      <c r="C118" s="20">
        <v>242186</v>
      </c>
      <c r="D118" s="21">
        <v>1163155</v>
      </c>
      <c r="E118" s="22">
        <v>1405341</v>
      </c>
      <c r="F118" s="20">
        <v>13368</v>
      </c>
      <c r="G118" s="21">
        <v>39772206</v>
      </c>
      <c r="H118" s="22">
        <v>2.8860000000000001</v>
      </c>
      <c r="I118" s="12">
        <v>6401695</v>
      </c>
      <c r="J118" s="20">
        <v>28.5</v>
      </c>
      <c r="K118" s="29">
        <f>DEGREES(ATAN([1]!Req()^2/[1]!Rpo()^2*TAN(RADIANS(J118))))</f>
        <v>28.661675594230537</v>
      </c>
      <c r="L118" s="21">
        <v>-80.400000000000006</v>
      </c>
      <c r="M118" s="22">
        <v>28418</v>
      </c>
      <c r="N118" s="21">
        <f>[1]!Req()/SQRT(1-[1]!e_WGS84()^2*SIN(RADIANS(K118))^2)</f>
        <v>6383054.0085981311</v>
      </c>
      <c r="O118" s="20">
        <f t="shared" si="16"/>
        <v>938217.00112633221</v>
      </c>
      <c r="P118" s="21">
        <f t="shared" si="17"/>
        <v>-5547071.9978338573</v>
      </c>
      <c r="Q118" s="22">
        <f>(N118*(1-[1]!e_WGS84()^2)+M118)*SIN(RADIANS(K118))</f>
        <v>3054681.9794270918</v>
      </c>
      <c r="R118" s="22">
        <f t="shared" si="18"/>
        <v>-27.960408546961844</v>
      </c>
      <c r="S118" s="20">
        <v>72.13</v>
      </c>
      <c r="T118" s="21">
        <v>51.9</v>
      </c>
      <c r="U118" s="20">
        <f t="shared" si="19"/>
        <v>0.74896950313144339</v>
      </c>
      <c r="V118" s="21">
        <f t="shared" si="20"/>
        <v>0.24147756038259369</v>
      </c>
      <c r="W118" s="22">
        <f t="shared" si="21"/>
        <v>0.61703587514074876</v>
      </c>
      <c r="X118" s="21">
        <f t="array" ref="X118:Z118">[1]!env_to_ecef(K118:M118,U118:W118)</f>
        <v>-0.62887216551086522</v>
      </c>
      <c r="Y118" s="21">
        <v>-0.77295082353303601</v>
      </c>
      <c r="Z118" s="21">
        <v>8.4064402961516987E-2</v>
      </c>
      <c r="AA118" s="27">
        <f t="shared" si="22"/>
        <v>1.1653019561458398</v>
      </c>
      <c r="AB118" s="20">
        <v>72.27</v>
      </c>
      <c r="AC118" s="21">
        <v>36.94</v>
      </c>
      <c r="AD118" s="22">
        <v>1014</v>
      </c>
      <c r="AE118" s="20">
        <f t="shared" si="23"/>
        <v>771.96014261695882</v>
      </c>
      <c r="AF118" s="21">
        <f t="shared" si="24"/>
        <v>246.80934721113357</v>
      </c>
      <c r="AG118" s="21">
        <f t="shared" si="25"/>
        <v>609.39206127091836</v>
      </c>
      <c r="AH118" s="21">
        <f t="shared" si="26"/>
        <v>1014</v>
      </c>
      <c r="AI118" s="20">
        <f t="array" ref="AI118:AK118">[1]!env_to_ecef(K118:M118,AE118:AG118)</f>
        <v>-652.23291443573441</v>
      </c>
      <c r="AJ118" s="21">
        <v>-772.6931830683161</v>
      </c>
      <c r="AK118" s="21">
        <v>75.719681499736225</v>
      </c>
      <c r="AL118" s="21">
        <f t="shared" si="27"/>
        <v>1013.9999999999999</v>
      </c>
      <c r="AM118" s="20">
        <f t="shared" si="28"/>
        <v>1012.6670353324153</v>
      </c>
      <c r="AN118" s="21">
        <f t="shared" si="29"/>
        <v>-99.747116589918733</v>
      </c>
      <c r="AO118" s="21">
        <f>(Q119-Q117)/($B119-$B117)</f>
        <v>782.8096343295183</v>
      </c>
      <c r="AP118" s="28">
        <f t="shared" si="30"/>
        <v>1929.954520842281</v>
      </c>
      <c r="AQ118" s="12">
        <v>78.2</v>
      </c>
      <c r="AR118" s="12">
        <v>26.77</v>
      </c>
      <c r="AS118" s="12">
        <v>1353</v>
      </c>
      <c r="AT118" s="27">
        <v>21066</v>
      </c>
      <c r="AU118" s="20">
        <v>230.1</v>
      </c>
      <c r="AV118" s="21">
        <v>1602</v>
      </c>
      <c r="AW118" s="21">
        <v>3.33</v>
      </c>
      <c r="AX118" s="21">
        <v>12467</v>
      </c>
      <c r="AY118" s="21">
        <v>346395</v>
      </c>
      <c r="AZ118" s="22">
        <f>AX118*AD118</f>
        <v>12641538</v>
      </c>
      <c r="BA118">
        <f>AX118*AA118</f>
        <v>14527.819487270184</v>
      </c>
    </row>
    <row r="119" spans="2:53" x14ac:dyDescent="0.25">
      <c r="B119" s="27">
        <v>113.7</v>
      </c>
      <c r="C119" s="20">
        <v>242186</v>
      </c>
      <c r="D119" s="21">
        <v>1149786</v>
      </c>
      <c r="E119" s="22">
        <v>1391972</v>
      </c>
      <c r="F119" s="20">
        <v>13371.3</v>
      </c>
      <c r="G119" s="21">
        <v>39789017</v>
      </c>
      <c r="H119" s="22">
        <v>2.915</v>
      </c>
      <c r="I119" s="12">
        <v>6402309</v>
      </c>
      <c r="J119" s="20">
        <v>28.51</v>
      </c>
      <c r="K119" s="29">
        <f>DEGREES(ATAN([1]!Req()^2/[1]!Rpo()^2*TAN(RADIANS(J119))))</f>
        <v>28.671712074479931</v>
      </c>
      <c r="L119" s="21">
        <v>-80.39</v>
      </c>
      <c r="M119" s="22">
        <v>29032</v>
      </c>
      <c r="N119" s="21">
        <f>[1]!Req()/SQRT(1-[1]!e_WGS84()^2*SIN(RADIANS(K119))^2)</f>
        <v>6383057.1640344001</v>
      </c>
      <c r="O119" s="20">
        <f t="shared" si="16"/>
        <v>939185.58725266706</v>
      </c>
      <c r="P119" s="21">
        <f t="shared" si="17"/>
        <v>-5546910.843293923</v>
      </c>
      <c r="Q119" s="22">
        <f>(N119*(1-[1]!e_WGS84()^2)+M119)*SIN(RADIANS(K119))</f>
        <v>3055956.9388686791</v>
      </c>
      <c r="R119" s="22">
        <f t="shared" si="18"/>
        <v>-31.102019120939076</v>
      </c>
      <c r="S119" s="20">
        <v>72.13</v>
      </c>
      <c r="T119" s="21">
        <v>52.37</v>
      </c>
      <c r="U119" s="20">
        <f t="shared" si="19"/>
        <v>0.75376163012665265</v>
      </c>
      <c r="V119" s="21">
        <f t="shared" si="20"/>
        <v>0.24302260478160928</v>
      </c>
      <c r="W119" s="22">
        <f t="shared" si="21"/>
        <v>0.61055992213211385</v>
      </c>
      <c r="X119" s="21">
        <f t="array" ref="X119:Z119">[1]!env_to_ecef(K119:M119,U119:W119)</f>
        <v>-0.63428937619443715</v>
      </c>
      <c r="Y119" s="21">
        <v>-0.76897478065966984</v>
      </c>
      <c r="Z119" s="21">
        <v>7.9716836090529042E-2</v>
      </c>
      <c r="AA119" s="27">
        <f t="shared" si="22"/>
        <v>1.0857580914387497</v>
      </c>
      <c r="AB119" s="20">
        <v>72.27</v>
      </c>
      <c r="AC119" s="21">
        <v>36.549999999999997</v>
      </c>
      <c r="AD119" s="22">
        <v>1036</v>
      </c>
      <c r="AE119" s="20">
        <f t="shared" si="23"/>
        <v>792.72718288547026</v>
      </c>
      <c r="AF119" s="21">
        <f t="shared" si="24"/>
        <v>253.44893825893445</v>
      </c>
      <c r="AG119" s="21">
        <f t="shared" si="25"/>
        <v>616.96292369143623</v>
      </c>
      <c r="AH119" s="21">
        <f t="shared" si="26"/>
        <v>1036</v>
      </c>
      <c r="AI119" s="20">
        <f t="array" ref="AI119:AK119">[1]!env_to_ecef(K119:M119,AE119:AG119)</f>
        <v>-670.93515362426058</v>
      </c>
      <c r="AJ119" s="21">
        <v>-785.95102651441641</v>
      </c>
      <c r="AK119" s="21">
        <v>73.641045294894923</v>
      </c>
      <c r="AL119" s="21">
        <f t="shared" si="27"/>
        <v>1036</v>
      </c>
      <c r="AM119" s="20">
        <f t="shared" si="28"/>
        <v>1013.9446552278823</v>
      </c>
      <c r="AN119" s="21">
        <f t="shared" si="29"/>
        <v>-106.45013608690351</v>
      </c>
      <c r="AO119" s="21">
        <f>(Q120-Q118)/($B120-$B118)</f>
        <v>786.69452790822834</v>
      </c>
      <c r="AP119" s="28">
        <f t="shared" si="30"/>
        <v>1951.6625475313144</v>
      </c>
      <c r="AQ119" s="12">
        <v>78.099999999999994</v>
      </c>
      <c r="AR119" s="12">
        <v>26.65</v>
      </c>
      <c r="AS119" s="12">
        <v>1376</v>
      </c>
      <c r="AT119" s="27">
        <v>21883</v>
      </c>
      <c r="AU119" s="20">
        <v>231.4</v>
      </c>
      <c r="AV119" s="21">
        <v>1464</v>
      </c>
      <c r="AW119" s="21">
        <v>3.4</v>
      </c>
      <c r="AX119" s="21">
        <v>11834</v>
      </c>
      <c r="AY119" s="21">
        <v>321946</v>
      </c>
      <c r="AZ119" s="22">
        <f>AX119*AD119</f>
        <v>12260024</v>
      </c>
      <c r="BA119">
        <f>AX119*AA119</f>
        <v>12848.861254086163</v>
      </c>
    </row>
    <row r="120" spans="2:53" x14ac:dyDescent="0.25">
      <c r="B120" s="27">
        <v>114.7</v>
      </c>
      <c r="C120" s="20">
        <v>242186</v>
      </c>
      <c r="D120" s="21">
        <v>1136413</v>
      </c>
      <c r="E120" s="22">
        <v>1378599</v>
      </c>
      <c r="F120" s="20">
        <v>13374.6</v>
      </c>
      <c r="G120" s="21">
        <v>39805272</v>
      </c>
      <c r="H120" s="22">
        <v>2.944</v>
      </c>
      <c r="I120" s="12">
        <v>6402930</v>
      </c>
      <c r="J120" s="20">
        <v>28.51</v>
      </c>
      <c r="K120" s="29">
        <f>DEGREES(ATAN([1]!Req()^2/[1]!Rpo()^2*TAN(RADIANS(J120))))</f>
        <v>28.671712074479931</v>
      </c>
      <c r="L120" s="21">
        <v>-80.38</v>
      </c>
      <c r="M120" s="22">
        <v>29654</v>
      </c>
      <c r="N120" s="21">
        <f>[1]!Req()/SQRT(1-[1]!e_WGS84()^2*SIN(RADIANS(K120))^2)</f>
        <v>6383057.1640344001</v>
      </c>
      <c r="O120" s="20">
        <f t="shared" si="16"/>
        <v>940244.89043678797</v>
      </c>
      <c r="P120" s="21">
        <f t="shared" si="17"/>
        <v>-5547284.8981060311</v>
      </c>
      <c r="Q120" s="22">
        <f>(N120*(1-[1]!e_WGS84()^2)+M120)*SIN(RADIANS(K120))</f>
        <v>3056255.3684829082</v>
      </c>
      <c r="R120" s="22">
        <f t="shared" si="18"/>
        <v>-30.104473885148764</v>
      </c>
      <c r="S120" s="20">
        <v>72.14</v>
      </c>
      <c r="T120" s="21">
        <v>52.84</v>
      </c>
      <c r="U120" s="20">
        <f t="shared" si="19"/>
        <v>0.75854570749543115</v>
      </c>
      <c r="V120" s="21">
        <f t="shared" si="20"/>
        <v>0.24441890880631525</v>
      </c>
      <c r="W120" s="22">
        <f t="shared" si="21"/>
        <v>0.60404288478400781</v>
      </c>
      <c r="X120" s="21">
        <f t="array" ref="X120:Z120">[1]!env_to_ecef(K120:M120,U120:W120)</f>
        <v>-0.63971554457394186</v>
      </c>
      <c r="Y120" s="21">
        <v>-0.76490793515092792</v>
      </c>
      <c r="Z120" s="21">
        <v>7.5364930661474705E-2</v>
      </c>
      <c r="AA120" s="27">
        <f t="shared" si="22"/>
        <v>1.0054226148729126</v>
      </c>
      <c r="AB120" s="20">
        <v>72.27</v>
      </c>
      <c r="AC120" s="21">
        <v>36.159999999999997</v>
      </c>
      <c r="AD120" s="22">
        <v>1059</v>
      </c>
      <c r="AE120" s="20">
        <f t="shared" si="23"/>
        <v>814.39640400657856</v>
      </c>
      <c r="AF120" s="21">
        <f t="shared" si="24"/>
        <v>260.37697252420634</v>
      </c>
      <c r="AG120" s="21">
        <f t="shared" si="25"/>
        <v>624.85464655412648</v>
      </c>
      <c r="AH120" s="21">
        <f t="shared" si="26"/>
        <v>1059</v>
      </c>
      <c r="AI120" s="20">
        <f t="array" ref="AI120:AK120">[1]!env_to_ecef(K120:M120,AE120:AG120)</f>
        <v>-690.44988783961219</v>
      </c>
      <c r="AJ120" s="21">
        <v>-799.79327958547537</v>
      </c>
      <c r="AK120" s="21">
        <v>71.34887744160028</v>
      </c>
      <c r="AL120" s="21">
        <f t="shared" si="27"/>
        <v>1059</v>
      </c>
      <c r="AM120" s="20">
        <f t="shared" si="28"/>
        <v>1059.8964778382215</v>
      </c>
      <c r="AN120" s="21">
        <f t="shared" si="29"/>
        <v>-376.98197343945503</v>
      </c>
      <c r="AO120" s="21">
        <f>(Q121-Q119)/($B121-$B119)</f>
        <v>300.10888054710813</v>
      </c>
      <c r="AP120" s="28">
        <f t="shared" si="30"/>
        <v>1815.1619595692655</v>
      </c>
      <c r="AQ120" s="12">
        <v>78</v>
      </c>
      <c r="AR120" s="12">
        <v>26.53</v>
      </c>
      <c r="AS120" s="12">
        <v>1399</v>
      </c>
      <c r="AT120" s="27">
        <v>22723</v>
      </c>
      <c r="AU120" s="20">
        <v>232.8</v>
      </c>
      <c r="AV120" s="21">
        <v>1337</v>
      </c>
      <c r="AW120" s="21">
        <v>3.46</v>
      </c>
      <c r="AX120" s="21">
        <v>11224</v>
      </c>
      <c r="AY120" s="21">
        <v>299258</v>
      </c>
      <c r="AZ120" s="22">
        <f>AX120*AD120</f>
        <v>11886216</v>
      </c>
      <c r="BA120">
        <f>AX120*AA120</f>
        <v>11284.863429333571</v>
      </c>
    </row>
    <row r="121" spans="2:53" x14ac:dyDescent="0.25">
      <c r="B121" s="27">
        <v>115.7</v>
      </c>
      <c r="C121" s="20">
        <v>242186</v>
      </c>
      <c r="D121" s="21">
        <v>1123036</v>
      </c>
      <c r="E121" s="22">
        <v>1365222</v>
      </c>
      <c r="F121" s="20">
        <v>13377.9</v>
      </c>
      <c r="G121" s="21">
        <v>39821010</v>
      </c>
      <c r="H121" s="22">
        <v>2.9740000000000002</v>
      </c>
      <c r="I121" s="12">
        <v>6403558</v>
      </c>
      <c r="J121" s="20">
        <v>28.51</v>
      </c>
      <c r="K121" s="29">
        <f>DEGREES(ATAN([1]!Req()^2/[1]!Rpo()^2*TAN(RADIANS(J121))))</f>
        <v>28.671712074479931</v>
      </c>
      <c r="L121" s="21">
        <v>-80.37</v>
      </c>
      <c r="M121" s="22">
        <v>30283</v>
      </c>
      <c r="N121" s="21">
        <f>[1]!Req()/SQRT(1-[1]!e_WGS84()^2*SIN(RADIANS(K121))^2)</f>
        <v>6383057.1640344001</v>
      </c>
      <c r="O121" s="20">
        <f t="shared" si="16"/>
        <v>941305.3802083435</v>
      </c>
      <c r="P121" s="21">
        <f t="shared" si="17"/>
        <v>-5547664.8072408019</v>
      </c>
      <c r="Q121" s="22">
        <f>(N121*(1-[1]!e_WGS84()^2)+M121)*SIN(RADIANS(K121))</f>
        <v>3056557.1566297733</v>
      </c>
      <c r="R121" s="22">
        <f t="shared" si="18"/>
        <v>-29.106955791823566</v>
      </c>
      <c r="S121" s="20">
        <v>72.14</v>
      </c>
      <c r="T121" s="21">
        <v>53.31</v>
      </c>
      <c r="U121" s="20">
        <f t="shared" si="19"/>
        <v>0.76323633865341078</v>
      </c>
      <c r="V121" s="21">
        <f t="shared" si="20"/>
        <v>0.2459303259007864</v>
      </c>
      <c r="W121" s="22">
        <f t="shared" si="21"/>
        <v>0.59748520162533647</v>
      </c>
      <c r="X121" s="21">
        <f t="array" ref="X121:Z121">[1]!env_to_ecef(K121:M121,U121:W121)</f>
        <v>-0.6450477488162295</v>
      </c>
      <c r="Y121" s="21">
        <v>-0.76084666758549413</v>
      </c>
      <c r="Z121" s="21">
        <v>7.0892525495732966E-2</v>
      </c>
      <c r="AA121" s="27">
        <f t="shared" si="22"/>
        <v>0.91697933894546058</v>
      </c>
      <c r="AB121" s="20">
        <v>72.28</v>
      </c>
      <c r="AC121" s="21">
        <v>35.78</v>
      </c>
      <c r="AD121" s="22">
        <v>1082</v>
      </c>
      <c r="AE121" s="20">
        <f t="shared" si="23"/>
        <v>836.14535226682926</v>
      </c>
      <c r="AF121" s="21">
        <f t="shared" si="24"/>
        <v>267.16965366753107</v>
      </c>
      <c r="AG121" s="21">
        <f t="shared" si="25"/>
        <v>632.61783569683791</v>
      </c>
      <c r="AH121" s="21">
        <f t="shared" si="26"/>
        <v>1082</v>
      </c>
      <c r="AI121" s="20">
        <f t="array" ref="AI121:AK121">[1]!env_to_ecef(K121:M121,AE121:AG121)</f>
        <v>-710.06814266636172</v>
      </c>
      <c r="AJ121" s="21">
        <v>-813.48049506370285</v>
      </c>
      <c r="AK121" s="21">
        <v>69.113796895094623</v>
      </c>
      <c r="AL121" s="21">
        <f t="shared" si="27"/>
        <v>1082</v>
      </c>
      <c r="AM121" s="20">
        <f t="shared" si="28"/>
        <v>577.06548294029199</v>
      </c>
      <c r="AN121" s="21">
        <f t="shared" si="29"/>
        <v>-465.8958130152896</v>
      </c>
      <c r="AO121" s="21">
        <f>(Q122-Q120)/($B122-$B120)</f>
        <v>303.94720355980098</v>
      </c>
      <c r="AP121" s="28">
        <f t="shared" si="30"/>
        <v>1353.7632031665573</v>
      </c>
      <c r="AQ121" s="12">
        <v>77.900000000000006</v>
      </c>
      <c r="AR121" s="12">
        <v>26.4</v>
      </c>
      <c r="AS121" s="12">
        <v>1423</v>
      </c>
      <c r="AT121" s="27">
        <v>23586</v>
      </c>
      <c r="AU121" s="20">
        <v>234.2</v>
      </c>
      <c r="AV121" s="21">
        <v>1221</v>
      </c>
      <c r="AW121" s="21">
        <v>3.53</v>
      </c>
      <c r="AX121" s="21">
        <v>10635</v>
      </c>
      <c r="AY121" s="21">
        <v>278223</v>
      </c>
      <c r="AZ121" s="22">
        <f>AX121*AD121</f>
        <v>11507070</v>
      </c>
      <c r="BA121">
        <f>AX121*AA121</f>
        <v>9752.075269684974</v>
      </c>
    </row>
    <row r="122" spans="2:53" x14ac:dyDescent="0.25">
      <c r="B122" s="27">
        <v>116.7</v>
      </c>
      <c r="C122" s="20">
        <v>242186</v>
      </c>
      <c r="D122" s="21">
        <v>1109657</v>
      </c>
      <c r="E122" s="22">
        <v>1351843</v>
      </c>
      <c r="F122" s="20">
        <v>13381.2</v>
      </c>
      <c r="G122" s="21">
        <v>39836268</v>
      </c>
      <c r="H122" s="22">
        <v>3.0049999999999999</v>
      </c>
      <c r="I122" s="12">
        <v>6404195</v>
      </c>
      <c r="J122" s="20">
        <v>28.51</v>
      </c>
      <c r="K122" s="29">
        <f>DEGREES(ATAN([1]!Req()^2/[1]!Rpo()^2*TAN(RADIANS(J122))))</f>
        <v>28.671712074479931</v>
      </c>
      <c r="L122" s="21">
        <v>-80.37</v>
      </c>
      <c r="M122" s="22">
        <v>30921</v>
      </c>
      <c r="N122" s="21">
        <f>[1]!Req()/SQRT(1-[1]!e_WGS84()^2*SIN(RADIANS(K122))^2)</f>
        <v>6383057.1640344001</v>
      </c>
      <c r="O122" s="20">
        <f t="shared" si="16"/>
        <v>941399.02140266856</v>
      </c>
      <c r="P122" s="21">
        <f t="shared" si="17"/>
        <v>-5548216.6897320617</v>
      </c>
      <c r="Q122" s="22">
        <f>(N122*(1-[1]!e_WGS84()^2)+M122)*SIN(RADIANS(K122))</f>
        <v>3056863.2628900278</v>
      </c>
      <c r="R122" s="22">
        <f t="shared" si="18"/>
        <v>-28.109472710639238</v>
      </c>
      <c r="S122" s="20">
        <v>72.14</v>
      </c>
      <c r="T122" s="21">
        <v>53.78</v>
      </c>
      <c r="U122" s="20">
        <f t="shared" si="19"/>
        <v>0.76787561193528786</v>
      </c>
      <c r="V122" s="21">
        <f t="shared" si="20"/>
        <v>0.24742519443936756</v>
      </c>
      <c r="W122" s="22">
        <f t="shared" si="21"/>
        <v>0.59088731392004712</v>
      </c>
      <c r="X122" s="21">
        <f t="array" ref="X122:Z122">[1]!env_to_ecef(K122:M122,U122:W122)</f>
        <v>-0.65047005940879132</v>
      </c>
      <c r="Y122" s="21">
        <v>-0.75662256316948484</v>
      </c>
      <c r="Z122" s="21">
        <v>6.6415349999549012E-2</v>
      </c>
      <c r="AA122" s="27">
        <f t="shared" si="22"/>
        <v>0.81791682890134343</v>
      </c>
      <c r="AB122" s="20">
        <v>72.28</v>
      </c>
      <c r="AC122" s="21">
        <v>35.409999999999997</v>
      </c>
      <c r="AD122" s="22">
        <v>1106</v>
      </c>
      <c r="AE122" s="20">
        <f t="shared" si="23"/>
        <v>858.65192568954467</v>
      </c>
      <c r="AF122" s="21">
        <f t="shared" si="24"/>
        <v>274.3610748842944</v>
      </c>
      <c r="AG122" s="21">
        <f t="shared" si="25"/>
        <v>640.84231375430511</v>
      </c>
      <c r="AH122" s="21">
        <f t="shared" si="26"/>
        <v>1106</v>
      </c>
      <c r="AI122" s="20">
        <f t="array" ref="AI122:AK122">[1]!env_to_ecef(K122:M122,AE122:AG122)</f>
        <v>-730.47323907874784</v>
      </c>
      <c r="AJ122" s="21">
        <v>-827.76159554360163</v>
      </c>
      <c r="AK122" s="21">
        <v>66.75019050844395</v>
      </c>
      <c r="AL122" s="21">
        <f t="shared" si="27"/>
        <v>1106</v>
      </c>
      <c r="AM122" s="20">
        <f t="shared" si="28"/>
        <v>533.45504136808449</v>
      </c>
      <c r="AN122" s="21">
        <f t="shared" si="29"/>
        <v>-208.27861422766</v>
      </c>
      <c r="AO122" s="21">
        <f>(Q123-Q121)/($B123-$B121)</f>
        <v>798.16430280194618</v>
      </c>
      <c r="AP122" s="28">
        <f t="shared" si="30"/>
        <v>1586.2662027274823</v>
      </c>
      <c r="AQ122" s="12">
        <v>77.8</v>
      </c>
      <c r="AR122" s="12">
        <v>26.27</v>
      </c>
      <c r="AS122" s="12">
        <v>1448</v>
      </c>
      <c r="AT122" s="27">
        <v>24471</v>
      </c>
      <c r="AU122" s="20">
        <v>235.5</v>
      </c>
      <c r="AV122" s="21">
        <v>1114</v>
      </c>
      <c r="AW122" s="21">
        <v>3.59</v>
      </c>
      <c r="AX122" s="21">
        <v>10069</v>
      </c>
      <c r="AY122" s="21">
        <v>258733</v>
      </c>
      <c r="AZ122" s="22">
        <f>AX122*AD122</f>
        <v>11136314</v>
      </c>
      <c r="BA122">
        <f>AX122*AA122</f>
        <v>8235.6045502076267</v>
      </c>
    </row>
    <row r="123" spans="2:53" x14ac:dyDescent="0.25">
      <c r="B123" s="27">
        <v>117.7</v>
      </c>
      <c r="C123" s="20">
        <v>242186</v>
      </c>
      <c r="D123" s="21">
        <v>1096274</v>
      </c>
      <c r="E123" s="22">
        <v>1338460</v>
      </c>
      <c r="F123" s="20">
        <v>13384.5</v>
      </c>
      <c r="G123" s="21">
        <v>39851082</v>
      </c>
      <c r="H123" s="22">
        <v>3.036</v>
      </c>
      <c r="I123" s="12">
        <v>6404840</v>
      </c>
      <c r="J123" s="20">
        <v>28.52</v>
      </c>
      <c r="K123" s="29">
        <f>DEGREES(ATAN([1]!Req()^2/[1]!Rpo()^2*TAN(RADIANS(J123))))</f>
        <v>28.681748534917226</v>
      </c>
      <c r="L123" s="21">
        <v>-80.36</v>
      </c>
      <c r="M123" s="22">
        <v>31566</v>
      </c>
      <c r="N123" s="21">
        <f>[1]!Req()/SQRT(1-[1]!e_WGS84()^2*SIN(RADIANS(K123))^2)</f>
        <v>6383060.320177719</v>
      </c>
      <c r="O123" s="20">
        <f t="shared" si="16"/>
        <v>942372.29029107967</v>
      </c>
      <c r="P123" s="21">
        <f t="shared" si="17"/>
        <v>-5548081.3644692572</v>
      </c>
      <c r="Q123" s="22">
        <f>(N123*(1-[1]!e_WGS84()^2)+M123)*SIN(RADIANS(K123))</f>
        <v>3058153.4852353772</v>
      </c>
      <c r="R123" s="22">
        <f t="shared" si="18"/>
        <v>-31.251915729604661</v>
      </c>
      <c r="S123" s="20">
        <v>72.150000000000006</v>
      </c>
      <c r="T123" s="21">
        <v>54.25</v>
      </c>
      <c r="U123" s="20">
        <f t="shared" si="19"/>
        <v>0.77250664524156987</v>
      </c>
      <c r="V123" s="21">
        <f t="shared" si="20"/>
        <v>0.24876858977805352</v>
      </c>
      <c r="W123" s="22">
        <f t="shared" si="21"/>
        <v>0.58424966563743441</v>
      </c>
      <c r="X123" s="21">
        <f t="array" ref="X123:Z123">[1]!env_to_ecef(K123:M123,U123:W123)</f>
        <v>-0.65577275169122595</v>
      </c>
      <c r="Y123" s="21">
        <v>-0.75239477476795524</v>
      </c>
      <c r="Z123" s="21">
        <v>6.2162698149257845E-2</v>
      </c>
      <c r="AA123" s="27">
        <f t="shared" si="22"/>
        <v>0.71786485699420755</v>
      </c>
      <c r="AB123" s="20">
        <v>72.28</v>
      </c>
      <c r="AC123" s="21">
        <v>35.04</v>
      </c>
      <c r="AD123" s="22">
        <v>1130</v>
      </c>
      <c r="AE123" s="20">
        <f t="shared" si="23"/>
        <v>881.29377332775846</v>
      </c>
      <c r="AF123" s="21">
        <f t="shared" si="24"/>
        <v>281.59571964491505</v>
      </c>
      <c r="AG123" s="21">
        <f t="shared" si="25"/>
        <v>648.78743496725031</v>
      </c>
      <c r="AH123" s="21">
        <f t="shared" si="26"/>
        <v>1130</v>
      </c>
      <c r="AI123" s="20">
        <f t="array" ref="AI123:AK123">[1]!env_to_ecef(K123:M123,AE123:AG123)</f>
        <v>-750.90418083881377</v>
      </c>
      <c r="AJ123" s="21">
        <v>-841.96409198734875</v>
      </c>
      <c r="AK123" s="21">
        <v>64.338005896278645</v>
      </c>
      <c r="AL123" s="21">
        <f t="shared" si="27"/>
        <v>1130</v>
      </c>
      <c r="AM123" s="20">
        <f t="shared" si="28"/>
        <v>1018.8040777555434</v>
      </c>
      <c r="AN123" s="21">
        <f t="shared" si="29"/>
        <v>-132.44271268276498</v>
      </c>
      <c r="AO123" s="21">
        <f>(Q124-Q122)/($B124-$B122)</f>
        <v>801.81290819519199</v>
      </c>
      <c r="AP123" s="28">
        <f t="shared" si="30"/>
        <v>2044.2986914216187</v>
      </c>
      <c r="AQ123" s="12">
        <v>77.709999999999994</v>
      </c>
      <c r="AR123" s="12">
        <v>26.14</v>
      </c>
      <c r="AS123" s="12">
        <v>1472</v>
      </c>
      <c r="AT123" s="27">
        <v>25380</v>
      </c>
      <c r="AU123" s="20">
        <v>236.9</v>
      </c>
      <c r="AV123" s="21">
        <v>1016</v>
      </c>
      <c r="AW123" s="21">
        <v>3.66</v>
      </c>
      <c r="AX123" s="21">
        <v>9525</v>
      </c>
      <c r="AY123" s="21">
        <v>240686</v>
      </c>
      <c r="AZ123" s="22">
        <f>AX123*AD123</f>
        <v>10763250</v>
      </c>
      <c r="BA123">
        <f>AX123*AA123</f>
        <v>6837.662762869827</v>
      </c>
    </row>
    <row r="124" spans="2:53" x14ac:dyDescent="0.25">
      <c r="B124" s="27">
        <v>118.7</v>
      </c>
      <c r="C124" s="20">
        <v>242186</v>
      </c>
      <c r="D124" s="21">
        <v>1082888</v>
      </c>
      <c r="E124" s="22">
        <v>1325074</v>
      </c>
      <c r="F124" s="20">
        <v>13387.9</v>
      </c>
      <c r="G124" s="21">
        <v>39865486</v>
      </c>
      <c r="H124" s="22">
        <v>3.0680000000000001</v>
      </c>
      <c r="I124" s="12">
        <v>6405492</v>
      </c>
      <c r="J124" s="20">
        <v>28.52</v>
      </c>
      <c r="K124" s="29">
        <f>DEGREES(ATAN([1]!Req()^2/[1]!Rpo()^2*TAN(RADIANS(J124))))</f>
        <v>28.681748534917226</v>
      </c>
      <c r="L124" s="21">
        <v>-80.349999999999994</v>
      </c>
      <c r="M124" s="22">
        <v>32219</v>
      </c>
      <c r="N124" s="21">
        <f>[1]!Req()/SQRT(1-[1]!e_WGS84()^2*SIN(RADIANS(K124))^2)</f>
        <v>6383060.320177719</v>
      </c>
      <c r="O124" s="20">
        <f t="shared" si="16"/>
        <v>943436.62955817964</v>
      </c>
      <c r="P124" s="21">
        <f t="shared" si="17"/>
        <v>-5548481.5751574272</v>
      </c>
      <c r="Q124" s="22">
        <f>(N124*(1-[1]!e_WGS84()^2)+M124)*SIN(RADIANS(K124))</f>
        <v>3058466.8887064182</v>
      </c>
      <c r="R124" s="22">
        <f t="shared" si="18"/>
        <v>-30.254491947591305</v>
      </c>
      <c r="S124" s="20">
        <v>72.150000000000006</v>
      </c>
      <c r="T124" s="21">
        <v>54.72</v>
      </c>
      <c r="U124" s="20">
        <f t="shared" si="19"/>
        <v>0.77704252472910784</v>
      </c>
      <c r="V124" s="21">
        <f t="shared" si="20"/>
        <v>0.25022926891973929</v>
      </c>
      <c r="W124" s="22">
        <f t="shared" si="21"/>
        <v>0.57757270342226763</v>
      </c>
      <c r="X124" s="21">
        <f t="array" ref="X124:Z124">[1]!env_to_ecef(K124:M124,U124:W124)</f>
        <v>-0.66097752592494352</v>
      </c>
      <c r="Y124" s="21">
        <v>-0.7481858800569865</v>
      </c>
      <c r="Z124" s="21">
        <v>5.7676677309752372E-2</v>
      </c>
      <c r="AA124" s="27">
        <f t="shared" si="22"/>
        <v>0.62069277709113491</v>
      </c>
      <c r="AB124" s="20">
        <v>72.290000000000006</v>
      </c>
      <c r="AC124" s="21">
        <v>34.67</v>
      </c>
      <c r="AD124" s="22">
        <v>1154</v>
      </c>
      <c r="AE124" s="20">
        <f t="shared" si="23"/>
        <v>904.1187974314571</v>
      </c>
      <c r="AF124" s="21">
        <f t="shared" si="24"/>
        <v>288.71499446285753</v>
      </c>
      <c r="AG124" s="21">
        <f t="shared" si="25"/>
        <v>656.45171345911501</v>
      </c>
      <c r="AH124" s="21">
        <f t="shared" si="26"/>
        <v>1154</v>
      </c>
      <c r="AI124" s="20">
        <f t="array" ref="AI124:AK124">[1]!env_to_ecef(K124:M124,AE124:AG124)</f>
        <v>-771.55939214746184</v>
      </c>
      <c r="AJ124" s="21">
        <v>-855.91850390153218</v>
      </c>
      <c r="AK124" s="21">
        <v>61.770697486771041</v>
      </c>
      <c r="AL124" s="21">
        <f t="shared" si="27"/>
        <v>1154</v>
      </c>
      <c r="AM124" s="20">
        <f t="shared" si="28"/>
        <v>1065.0123160493677</v>
      </c>
      <c r="AN124" s="21">
        <f t="shared" si="29"/>
        <v>-403.56885840976611</v>
      </c>
      <c r="AO124" s="21">
        <f>(Q125-Q123)/($B125-$B123)</f>
        <v>315.32324728020467</v>
      </c>
      <c r="AP124" s="28">
        <f t="shared" si="30"/>
        <v>1908.3775141811693</v>
      </c>
      <c r="AQ124" s="12">
        <v>77.61</v>
      </c>
      <c r="AR124" s="12">
        <v>26</v>
      </c>
      <c r="AS124" s="12">
        <v>1497</v>
      </c>
      <c r="AT124" s="27">
        <v>26312</v>
      </c>
      <c r="AU124" s="20">
        <v>238.4</v>
      </c>
      <c r="AV124" s="21">
        <v>926</v>
      </c>
      <c r="AW124" s="21">
        <v>3.73</v>
      </c>
      <c r="AX124" s="21">
        <v>9002</v>
      </c>
      <c r="AY124" s="21">
        <v>223981</v>
      </c>
      <c r="AZ124" s="22">
        <f>AX124*AD124</f>
        <v>10388308</v>
      </c>
      <c r="BA124">
        <f>AX124*AA124</f>
        <v>5587.4763793743969</v>
      </c>
    </row>
    <row r="125" spans="2:53" x14ac:dyDescent="0.25">
      <c r="B125" s="27">
        <v>119.7</v>
      </c>
      <c r="C125" s="20">
        <v>242186</v>
      </c>
      <c r="D125" s="21">
        <v>1069498</v>
      </c>
      <c r="E125" s="22">
        <v>1311684</v>
      </c>
      <c r="F125" s="20">
        <v>13391.2</v>
      </c>
      <c r="G125" s="21">
        <v>39879510</v>
      </c>
      <c r="H125" s="22">
        <v>3.1</v>
      </c>
      <c r="I125" s="12">
        <v>6406153</v>
      </c>
      <c r="J125" s="20">
        <v>28.52</v>
      </c>
      <c r="K125" s="29">
        <f>DEGREES(ATAN([1]!Req()^2/[1]!Rpo()^2*TAN(RADIANS(J125))))</f>
        <v>28.681748534917226</v>
      </c>
      <c r="L125" s="21">
        <v>-80.34</v>
      </c>
      <c r="M125" s="22">
        <v>32880</v>
      </c>
      <c r="N125" s="21">
        <f>[1]!Req()/SQRT(1-[1]!e_WGS84()^2*SIN(RADIANS(K125))^2)</f>
        <v>6383060.320177719</v>
      </c>
      <c r="O125" s="20">
        <f t="shared" si="16"/>
        <v>944502.3149231784</v>
      </c>
      <c r="P125" s="21">
        <f t="shared" si="17"/>
        <v>-5548888.5021860767</v>
      </c>
      <c r="Q125" s="22">
        <f>(N125*(1-[1]!e_WGS84()^2)+M125)*SIN(RADIANS(K125))</f>
        <v>3058784.1317299376</v>
      </c>
      <c r="R125" s="22">
        <f t="shared" si="18"/>
        <v>-30.257099193520844</v>
      </c>
      <c r="S125" s="20">
        <v>72.150000000000006</v>
      </c>
      <c r="T125" s="21">
        <v>55.19</v>
      </c>
      <c r="U125" s="20">
        <f t="shared" si="19"/>
        <v>0.78152611732765698</v>
      </c>
      <c r="V125" s="21">
        <f t="shared" si="20"/>
        <v>0.25167311023133293</v>
      </c>
      <c r="W125" s="22">
        <f t="shared" si="21"/>
        <v>0.57085687656473472</v>
      </c>
      <c r="X125" s="21">
        <f t="array" ref="X125:Z125">[1]!env_to_ecef(K125:M125,U125:W125)</f>
        <v>-0.66613932102065732</v>
      </c>
      <c r="Y125" s="21">
        <v>-0.74392847230738113</v>
      </c>
      <c r="Z125" s="21">
        <v>5.3186775429084066E-2</v>
      </c>
      <c r="AA125" s="27">
        <f t="shared" si="22"/>
        <v>0.51312048277490896</v>
      </c>
      <c r="AB125" s="20">
        <v>72.290000000000006</v>
      </c>
      <c r="AC125" s="21">
        <v>34.31</v>
      </c>
      <c r="AD125" s="22">
        <v>1178</v>
      </c>
      <c r="AE125" s="20">
        <f t="shared" si="23"/>
        <v>926.91456839549562</v>
      </c>
      <c r="AF125" s="21">
        <f t="shared" si="24"/>
        <v>295.99443706083969</v>
      </c>
      <c r="AG125" s="21">
        <f t="shared" si="25"/>
        <v>664.00352116930003</v>
      </c>
      <c r="AH125" s="21">
        <f t="shared" si="26"/>
        <v>1178.0000000000002</v>
      </c>
      <c r="AI125" s="20">
        <f t="array" ref="AI125:AK125">[1]!env_to_ecef(K125:M125,AE125:AG125)</f>
        <v>-792.18457422051176</v>
      </c>
      <c r="AJ125" s="21">
        <v>-869.85375250969241</v>
      </c>
      <c r="AK125" s="21">
        <v>59.008894345458259</v>
      </c>
      <c r="AL125" s="21">
        <f t="shared" si="27"/>
        <v>1178</v>
      </c>
      <c r="AM125" s="20">
        <f t="shared" si="28"/>
        <v>1066.3602061391575</v>
      </c>
      <c r="AN125" s="21">
        <f t="shared" si="29"/>
        <v>-410.2848671162501</v>
      </c>
      <c r="AO125" s="21">
        <f>(Q126-Q124)/($B126-$B124)</f>
        <v>319.1627997586038</v>
      </c>
      <c r="AP125" s="28">
        <f t="shared" si="30"/>
        <v>1932.1160202031488</v>
      </c>
      <c r="AQ125" s="12">
        <v>77.52</v>
      </c>
      <c r="AR125" s="12">
        <v>25.87</v>
      </c>
      <c r="AS125" s="12">
        <v>1523</v>
      </c>
      <c r="AT125" s="27">
        <v>27268</v>
      </c>
      <c r="AU125" s="20">
        <v>239.8</v>
      </c>
      <c r="AV125" s="21">
        <v>843</v>
      </c>
      <c r="AW125" s="21">
        <v>3.79</v>
      </c>
      <c r="AX125" s="21">
        <v>8502</v>
      </c>
      <c r="AY125" s="21">
        <v>208523</v>
      </c>
      <c r="AZ125" s="22">
        <f>AX125*AD125</f>
        <v>10015356</v>
      </c>
      <c r="BA125">
        <f>AX125*AA125</f>
        <v>4362.5503445522763</v>
      </c>
    </row>
    <row r="126" spans="2:53" x14ac:dyDescent="0.25">
      <c r="B126" s="27">
        <v>120.7</v>
      </c>
      <c r="C126" s="20">
        <v>242186</v>
      </c>
      <c r="D126" s="21">
        <v>1056105</v>
      </c>
      <c r="E126" s="22">
        <v>1298291</v>
      </c>
      <c r="F126" s="20">
        <v>13394.5</v>
      </c>
      <c r="G126" s="21">
        <v>39893184</v>
      </c>
      <c r="H126" s="22">
        <v>3.133</v>
      </c>
      <c r="I126" s="12">
        <v>6406821</v>
      </c>
      <c r="J126" s="20">
        <v>28.52</v>
      </c>
      <c r="K126" s="29">
        <f>DEGREES(ATAN([1]!Req()^2/[1]!Rpo()^2*TAN(RADIANS(J126))))</f>
        <v>28.681748534917226</v>
      </c>
      <c r="L126" s="21">
        <v>-80.33</v>
      </c>
      <c r="M126" s="22">
        <v>33549</v>
      </c>
      <c r="N126" s="21">
        <f>[1]!Req()/SQRT(1-[1]!e_WGS84()^2*SIN(RADIANS(K126))^2)</f>
        <v>6383060.320177719</v>
      </c>
      <c r="O126" s="20">
        <f t="shared" si="16"/>
        <v>945569.34997045796</v>
      </c>
      <c r="P126" s="21">
        <f t="shared" si="17"/>
        <v>-5549302.1448916597</v>
      </c>
      <c r="Q126" s="22">
        <f>(N126*(1-[1]!e_WGS84()^2)+M126)*SIN(RADIANS(K126))</f>
        <v>3059105.2143059354</v>
      </c>
      <c r="R126" s="22">
        <f t="shared" si="18"/>
        <v>-29.259737445041537</v>
      </c>
      <c r="S126" s="20">
        <v>72.16</v>
      </c>
      <c r="T126" s="21">
        <v>55.66</v>
      </c>
      <c r="U126" s="20">
        <f t="shared" si="19"/>
        <v>0.78600128365323862</v>
      </c>
      <c r="V126" s="21">
        <f t="shared" si="20"/>
        <v>0.25296283730760893</v>
      </c>
      <c r="W126" s="22">
        <f t="shared" si="21"/>
        <v>0.56410263697021057</v>
      </c>
      <c r="X126" s="21">
        <f t="array" ref="X126:Z126">[1]!env_to_ecef(K126:M126,U126:W126)</f>
        <v>-0.67131240060857678</v>
      </c>
      <c r="Y126" s="21">
        <v>-0.73956533799068569</v>
      </c>
      <c r="Z126" s="21">
        <v>4.8813641862417823E-2</v>
      </c>
      <c r="AA126" s="27">
        <f t="shared" si="22"/>
        <v>0.40684761510015466</v>
      </c>
      <c r="AB126" s="20">
        <v>72.3</v>
      </c>
      <c r="AC126" s="21">
        <v>33.950000000000003</v>
      </c>
      <c r="AD126" s="22">
        <v>1203</v>
      </c>
      <c r="AE126" s="20">
        <f t="shared" si="23"/>
        <v>950.67886825162509</v>
      </c>
      <c r="AF126" s="21">
        <f t="shared" si="24"/>
        <v>303.40032840562014</v>
      </c>
      <c r="AG126" s="21">
        <f t="shared" si="25"/>
        <v>671.83847030604841</v>
      </c>
      <c r="AH126" s="21">
        <f t="shared" si="26"/>
        <v>1203</v>
      </c>
      <c r="AI126" s="20">
        <f t="array" ref="AI126:AK126">[1]!env_to_ecef(K126:M126,AE126:AG126)</f>
        <v>-813.70776392593825</v>
      </c>
      <c r="AJ126" s="21">
        <v>-884.26360963745935</v>
      </c>
      <c r="AK126" s="21">
        <v>56.272049878962491</v>
      </c>
      <c r="AL126" s="21">
        <f t="shared" si="27"/>
        <v>1203</v>
      </c>
      <c r="AM126" s="20">
        <f t="shared" si="28"/>
        <v>1022.5792413923773</v>
      </c>
      <c r="AN126" s="21">
        <f t="shared" si="29"/>
        <v>-152.40848582237959</v>
      </c>
      <c r="AO126" s="21">
        <f>(Q127-Q125)/($B127-$B125)</f>
        <v>813.53827220271342</v>
      </c>
      <c r="AP126" s="28">
        <f t="shared" si="30"/>
        <v>2116.8405749200333</v>
      </c>
      <c r="AQ126" s="12">
        <v>77.430000000000007</v>
      </c>
      <c r="AR126" s="12">
        <v>25.73</v>
      </c>
      <c r="AS126" s="12">
        <v>1548</v>
      </c>
      <c r="AT126" s="27">
        <v>28248</v>
      </c>
      <c r="AU126" s="20">
        <v>241.3</v>
      </c>
      <c r="AV126" s="21">
        <v>767</v>
      </c>
      <c r="AW126" s="21">
        <v>3.86</v>
      </c>
      <c r="AX126" s="21">
        <v>8023</v>
      </c>
      <c r="AY126" s="21">
        <v>194219</v>
      </c>
      <c r="AZ126" s="22">
        <f>AX126*AD126</f>
        <v>9651669</v>
      </c>
      <c r="BA126">
        <f>AX126*AA126</f>
        <v>3264.138415948541</v>
      </c>
    </row>
    <row r="127" spans="2:53" x14ac:dyDescent="0.25">
      <c r="B127" s="27">
        <v>121.7</v>
      </c>
      <c r="C127" s="20">
        <v>242186</v>
      </c>
      <c r="D127" s="21">
        <v>1042709</v>
      </c>
      <c r="E127" s="22">
        <v>1284895</v>
      </c>
      <c r="F127" s="20">
        <v>13397.8</v>
      </c>
      <c r="G127" s="21">
        <v>39906534</v>
      </c>
      <c r="H127" s="22">
        <v>3.1669999999999998</v>
      </c>
      <c r="I127" s="12">
        <v>6407497</v>
      </c>
      <c r="J127" s="20">
        <v>28.53</v>
      </c>
      <c r="K127" s="29">
        <f>DEGREES(ATAN([1]!Req()^2/[1]!Rpo()^2*TAN(RADIANS(J127))))</f>
        <v>28.69178497553801</v>
      </c>
      <c r="L127" s="21">
        <v>-80.319999999999993</v>
      </c>
      <c r="M127" s="22">
        <v>34226</v>
      </c>
      <c r="N127" s="21">
        <f>[1]!Req()/SQRT(1-[1]!e_WGS84()^2*SIN(RADIANS(K127))^2)</f>
        <v>6383063.4770276956</v>
      </c>
      <c r="O127" s="20">
        <f t="shared" si="16"/>
        <v>946547.47340596316</v>
      </c>
      <c r="P127" s="21">
        <f t="shared" si="17"/>
        <v>-5549193.3191577215</v>
      </c>
      <c r="Q127" s="22">
        <f>(N127*(1-[1]!e_WGS84()^2)+M127)*SIN(RADIANS(K127))</f>
        <v>3060411.2082743431</v>
      </c>
      <c r="R127" s="22">
        <f t="shared" si="18"/>
        <v>-31.403016499243677</v>
      </c>
      <c r="S127" s="20">
        <v>72.16</v>
      </c>
      <c r="T127" s="21">
        <v>56.12</v>
      </c>
      <c r="U127" s="20">
        <f t="shared" si="19"/>
        <v>0.79028704296737329</v>
      </c>
      <c r="V127" s="21">
        <f t="shared" si="20"/>
        <v>0.25434214527906929</v>
      </c>
      <c r="W127" s="22">
        <f t="shared" si="21"/>
        <v>0.55745534606166069</v>
      </c>
      <c r="X127" s="21">
        <f t="array" ref="X127:Z127">[1]!env_to_ecef(K127:M127,U127:W127)</f>
        <v>-0.67627861718201576</v>
      </c>
      <c r="Y127" s="21">
        <v>-0.73529937781709509</v>
      </c>
      <c r="Z127" s="21">
        <v>4.45202978895399E-2</v>
      </c>
      <c r="AA127" s="27">
        <f t="shared" si="22"/>
        <v>0.30323817817444282</v>
      </c>
      <c r="AB127" s="20">
        <v>72.3</v>
      </c>
      <c r="AC127" s="21">
        <v>33.6</v>
      </c>
      <c r="AD127" s="22">
        <v>1229</v>
      </c>
      <c r="AE127" s="20">
        <f t="shared" si="23"/>
        <v>975.20164703628109</v>
      </c>
      <c r="AF127" s="21">
        <f t="shared" si="24"/>
        <v>311.226545422904</v>
      </c>
      <c r="AG127" s="21">
        <f t="shared" si="25"/>
        <v>680.1182140200699</v>
      </c>
      <c r="AH127" s="21">
        <f t="shared" si="26"/>
        <v>1229</v>
      </c>
      <c r="AI127" s="20">
        <f t="array" ref="AI127:AK127">[1]!env_to_ecef(K127:M127,AE127:AG127)</f>
        <v>-835.87566743350294</v>
      </c>
      <c r="AJ127" s="21">
        <v>-899.38283446985827</v>
      </c>
      <c r="AK127" s="21">
        <v>53.510612532089851</v>
      </c>
      <c r="AL127" s="21">
        <f t="shared" si="27"/>
        <v>1229</v>
      </c>
      <c r="AM127" s="20">
        <f t="shared" si="28"/>
        <v>1023.8832731361035</v>
      </c>
      <c r="AN127" s="21">
        <f t="shared" si="29"/>
        <v>-159.1026578983292</v>
      </c>
      <c r="AO127" s="21">
        <f>(Q128-Q126)/($B128-$B126)</f>
        <v>817.430456033675</v>
      </c>
      <c r="AP127" s="28">
        <f t="shared" si="30"/>
        <v>2142.4965773948966</v>
      </c>
      <c r="AQ127" s="12">
        <v>77.34</v>
      </c>
      <c r="AR127" s="12">
        <v>25.59</v>
      </c>
      <c r="AS127" s="12">
        <v>1574</v>
      </c>
      <c r="AT127" s="27">
        <v>29254</v>
      </c>
      <c r="AU127" s="20">
        <v>242.7</v>
      </c>
      <c r="AV127" s="21">
        <v>698</v>
      </c>
      <c r="AW127" s="21">
        <v>3.93</v>
      </c>
      <c r="AX127" s="21">
        <v>7565</v>
      </c>
      <c r="AY127" s="21">
        <v>180984</v>
      </c>
      <c r="AZ127" s="22">
        <f>AX127*AD127</f>
        <v>9297385</v>
      </c>
      <c r="BA127">
        <f>AX127*AA127</f>
        <v>2293.9968178896597</v>
      </c>
    </row>
    <row r="128" spans="2:53" x14ac:dyDescent="0.25">
      <c r="B128" s="27">
        <v>122.7</v>
      </c>
      <c r="C128" s="20">
        <v>242186</v>
      </c>
      <c r="D128" s="21">
        <v>1029310</v>
      </c>
      <c r="E128" s="22">
        <v>1271496</v>
      </c>
      <c r="F128" s="20">
        <v>13401.1</v>
      </c>
      <c r="G128" s="21">
        <v>39919586</v>
      </c>
      <c r="H128" s="22">
        <v>3.2010000000000001</v>
      </c>
      <c r="I128" s="12">
        <v>6408181</v>
      </c>
      <c r="J128" s="20">
        <v>28.53</v>
      </c>
      <c r="K128" s="29">
        <f>DEGREES(ATAN([1]!Req()^2/[1]!Rpo()^2*TAN(RADIANS(J128))))</f>
        <v>28.69178497553801</v>
      </c>
      <c r="L128" s="21">
        <v>-80.31</v>
      </c>
      <c r="M128" s="22">
        <v>34911</v>
      </c>
      <c r="N128" s="21">
        <f>[1]!Req()/SQRT(1-[1]!e_WGS84()^2*SIN(RADIANS(K128))^2)</f>
        <v>6383063.4770276956</v>
      </c>
      <c r="O128" s="20">
        <f t="shared" si="16"/>
        <v>947617.11651673017</v>
      </c>
      <c r="P128" s="21">
        <f t="shared" si="17"/>
        <v>-5549620.3502074564</v>
      </c>
      <c r="Q128" s="22">
        <f>(N128*(1-[1]!e_WGS84()^2)+M128)*SIN(RADIANS(K128))</f>
        <v>3060740.0752180028</v>
      </c>
      <c r="R128" s="22">
        <f t="shared" si="18"/>
        <v>-30.405717924237251</v>
      </c>
      <c r="S128" s="20">
        <v>72.17</v>
      </c>
      <c r="T128" s="21">
        <v>56.59</v>
      </c>
      <c r="U128" s="20">
        <f t="shared" si="19"/>
        <v>0.79465797850628284</v>
      </c>
      <c r="V128" s="21">
        <f t="shared" si="20"/>
        <v>0.25559581494122785</v>
      </c>
      <c r="W128" s="22">
        <f t="shared" si="21"/>
        <v>0.55062644013962647</v>
      </c>
      <c r="X128" s="21">
        <f t="array" ref="X128:Z128">[1]!env_to_ecef(K128:M128,U128:W128)</f>
        <v>-0.68136583156734387</v>
      </c>
      <c r="Y128" s="21">
        <v>-0.73084144790592209</v>
      </c>
      <c r="Z128" s="21">
        <v>4.0142017828172727E-2</v>
      </c>
      <c r="AA128" s="27">
        <f t="shared" si="22"/>
        <v>0.19338499851528035</v>
      </c>
      <c r="AB128" s="20">
        <v>72.3</v>
      </c>
      <c r="AC128" s="21">
        <v>33.25</v>
      </c>
      <c r="AD128" s="22">
        <v>1254</v>
      </c>
      <c r="AE128" s="20">
        <f t="shared" si="23"/>
        <v>999.05880040916963</v>
      </c>
      <c r="AF128" s="21">
        <f t="shared" si="24"/>
        <v>318.8403342740956</v>
      </c>
      <c r="AG128" s="21">
        <f t="shared" si="25"/>
        <v>687.55970981797191</v>
      </c>
      <c r="AH128" s="21">
        <f t="shared" si="26"/>
        <v>1253.9999999999998</v>
      </c>
      <c r="AI128" s="20">
        <f t="array" ref="AI128:AK128">[1]!env_to_ecef(K128:M128,AE128:AG128)</f>
        <v>-857.52146136014778</v>
      </c>
      <c r="AJ128" s="21">
        <v>-913.58215122415106</v>
      </c>
      <c r="AK128" s="21">
        <v>50.404327903551632</v>
      </c>
      <c r="AL128" s="21">
        <f t="shared" si="27"/>
        <v>1254</v>
      </c>
      <c r="AM128" s="20">
        <f t="shared" si="28"/>
        <v>1070.3232625983073</v>
      </c>
      <c r="AN128" s="21">
        <f t="shared" si="29"/>
        <v>-430.38756732968614</v>
      </c>
      <c r="AO128" s="21">
        <f>(Q129-Q127)/($B129-$B127)</f>
        <v>330.78733457159251</v>
      </c>
      <c r="AP128" s="28">
        <f t="shared" si="30"/>
        <v>2007.1564254007728</v>
      </c>
      <c r="AQ128" s="12">
        <v>77.260000000000005</v>
      </c>
      <c r="AR128" s="12">
        <v>25.44</v>
      </c>
      <c r="AS128" s="12">
        <v>1601</v>
      </c>
      <c r="AT128" s="27">
        <v>30284</v>
      </c>
      <c r="AU128" s="20">
        <v>244.2</v>
      </c>
      <c r="AV128" s="21">
        <v>635</v>
      </c>
      <c r="AW128" s="21">
        <v>4</v>
      </c>
      <c r="AX128" s="21">
        <v>7127</v>
      </c>
      <c r="AY128" s="21">
        <v>168734</v>
      </c>
      <c r="AZ128" s="22">
        <f>AX128*AD128</f>
        <v>8937258</v>
      </c>
      <c r="BA128">
        <f>AX128*AA128</f>
        <v>1378.254884418403</v>
      </c>
    </row>
    <row r="129" spans="1:53" x14ac:dyDescent="0.25">
      <c r="B129" s="27">
        <v>123.7</v>
      </c>
      <c r="C129" s="20">
        <v>242186</v>
      </c>
      <c r="D129" s="21">
        <v>1015907</v>
      </c>
      <c r="E129" s="22">
        <v>1258093</v>
      </c>
      <c r="F129" s="20">
        <v>13404.4</v>
      </c>
      <c r="G129" s="21">
        <v>39932363</v>
      </c>
      <c r="H129" s="22">
        <v>3.2370000000000001</v>
      </c>
      <c r="I129" s="12">
        <v>6408872</v>
      </c>
      <c r="J129" s="20">
        <v>28.53</v>
      </c>
      <c r="K129" s="29">
        <f>DEGREES(ATAN([1]!Req()^2/[1]!Rpo()^2*TAN(RADIANS(J129))))</f>
        <v>28.69178497553801</v>
      </c>
      <c r="L129" s="21">
        <v>-80.3</v>
      </c>
      <c r="M129" s="22">
        <v>35604</v>
      </c>
      <c r="N129" s="21">
        <f>[1]!Req()/SQRT(1-[1]!e_WGS84()^2*SIN(RADIANS(K129))^2)</f>
        <v>6383063.4770276956</v>
      </c>
      <c r="O129" s="20">
        <f t="shared" si="16"/>
        <v>948688.11993115977</v>
      </c>
      <c r="P129" s="21">
        <f t="shared" si="17"/>
        <v>-5550054.0942923808</v>
      </c>
      <c r="Q129" s="22">
        <f>(N129*(1-[1]!e_WGS84()^2)+M129)*SIN(RADIANS(K129))</f>
        <v>3061072.7829434862</v>
      </c>
      <c r="R129" s="22">
        <f t="shared" si="18"/>
        <v>-28.408450311049819</v>
      </c>
      <c r="S129" s="20">
        <v>72.17</v>
      </c>
      <c r="T129" s="21">
        <v>57.06</v>
      </c>
      <c r="U129" s="20">
        <f t="shared" si="19"/>
        <v>0.79893106277754478</v>
      </c>
      <c r="V129" s="21">
        <f t="shared" si="20"/>
        <v>0.25697022064301006</v>
      </c>
      <c r="W129" s="22">
        <f t="shared" si="21"/>
        <v>0.54376048277879252</v>
      </c>
      <c r="X129" s="21">
        <f t="array" ref="X129:Z129">[1]!env_to_ecef(K129:M129,U129:W129)</f>
        <v>-0.68635387992307573</v>
      </c>
      <c r="Y129" s="21">
        <v>-0.72639392839331396</v>
      </c>
      <c r="Z129" s="21">
        <v>3.5640037989163348E-2</v>
      </c>
      <c r="AA129" s="27">
        <f t="shared" si="22"/>
        <v>0.12414105289533947</v>
      </c>
      <c r="AB129" s="20">
        <v>72.31</v>
      </c>
      <c r="AC129" s="21">
        <v>32.9</v>
      </c>
      <c r="AD129" s="22">
        <v>1281</v>
      </c>
      <c r="AE129" s="20">
        <f t="shared" si="23"/>
        <v>1024.6950157188271</v>
      </c>
      <c r="AF129" s="21">
        <f t="shared" si="24"/>
        <v>326.8248468657838</v>
      </c>
      <c r="AG129" s="21">
        <f t="shared" si="25"/>
        <v>695.80647038680911</v>
      </c>
      <c r="AH129" s="21">
        <f t="shared" si="26"/>
        <v>1281</v>
      </c>
      <c r="AI129" s="20">
        <f t="array" ref="AI129:AK129">[1]!env_to_ecef(K129:M129,AE129:AG129)</f>
        <v>-880.7669434898404</v>
      </c>
      <c r="AJ129" s="21">
        <v>-928.96053428530956</v>
      </c>
      <c r="AK129" s="21">
        <v>47.359444632685893</v>
      </c>
      <c r="AL129" s="21">
        <f t="shared" si="27"/>
        <v>1281</v>
      </c>
      <c r="AM129" s="20">
        <f t="shared" si="28"/>
        <v>1026.3112000070396</v>
      </c>
      <c r="AN129" s="21">
        <f t="shared" si="29"/>
        <v>-171.92918661609292</v>
      </c>
      <c r="AO129" s="21">
        <f>(Q130-Q128)/($B130-$B128)</f>
        <v>825.03636321378872</v>
      </c>
      <c r="AP129" s="28">
        <f t="shared" si="30"/>
        <v>2194.2709259458316</v>
      </c>
      <c r="AQ129" s="12">
        <v>77.17</v>
      </c>
      <c r="AR129" s="12">
        <v>25.3</v>
      </c>
      <c r="AS129" s="12">
        <v>1628</v>
      </c>
      <c r="AT129" s="27">
        <v>31341</v>
      </c>
      <c r="AU129" s="20">
        <v>245.7</v>
      </c>
      <c r="AV129" s="21">
        <v>577</v>
      </c>
      <c r="AW129" s="21">
        <v>4.07</v>
      </c>
      <c r="AX129" s="21">
        <v>6710</v>
      </c>
      <c r="AY129" s="21">
        <v>157394</v>
      </c>
      <c r="AZ129" s="22">
        <f>AX129*AD129</f>
        <v>8595510</v>
      </c>
      <c r="BA129">
        <f>AX129*AA129</f>
        <v>832.98646492772787</v>
      </c>
    </row>
    <row r="130" spans="1:53" x14ac:dyDescent="0.25">
      <c r="B130" s="27">
        <v>124.7</v>
      </c>
      <c r="C130" s="20">
        <v>242186</v>
      </c>
      <c r="D130" s="21">
        <v>1002501</v>
      </c>
      <c r="E130" s="22">
        <v>1244687</v>
      </c>
      <c r="F130" s="20">
        <v>13407.7</v>
      </c>
      <c r="G130" s="21">
        <v>39944886</v>
      </c>
      <c r="H130" s="22">
        <v>3.2730000000000001</v>
      </c>
      <c r="I130" s="12">
        <v>6409572</v>
      </c>
      <c r="J130" s="20">
        <v>28.54</v>
      </c>
      <c r="K130" s="29">
        <f>DEGREES(ATAN([1]!Req()^2/[1]!Rpo()^2*TAN(RADIANS(J130))))</f>
        <v>28.701821396337877</v>
      </c>
      <c r="L130" s="21">
        <v>-80.290000000000006</v>
      </c>
      <c r="M130" s="22">
        <v>36304</v>
      </c>
      <c r="N130" s="21">
        <f>[1]!Req()/SQRT(1-[1]!e_WGS84()^2*SIN(RADIANS(K130))^2)</f>
        <v>6383066.6345839407</v>
      </c>
      <c r="O130" s="20">
        <f t="shared" si="16"/>
        <v>949669.73891674425</v>
      </c>
      <c r="P130" s="21">
        <f t="shared" si="17"/>
        <v>-5549964.2085806886</v>
      </c>
      <c r="Q130" s="22">
        <f>(N130*(1-[1]!e_WGS84()^2)+M130)*SIN(RADIANS(K130))</f>
        <v>3062390.1479444304</v>
      </c>
      <c r="R130" s="22">
        <f t="shared" si="18"/>
        <v>-31.552528904750943</v>
      </c>
      <c r="S130" s="20">
        <v>72.180000000000007</v>
      </c>
      <c r="T130" s="21">
        <v>57.53</v>
      </c>
      <c r="U130" s="20">
        <f t="shared" si="19"/>
        <v>0.80319546168112732</v>
      </c>
      <c r="V130" s="21">
        <f t="shared" si="20"/>
        <v>0.25818715479837551</v>
      </c>
      <c r="W130" s="22">
        <f t="shared" si="21"/>
        <v>0.53685793598675657</v>
      </c>
      <c r="X130" s="21">
        <f t="array" ref="X130:Z130">[1]!env_to_ecef(K130:M130,U130:W130)</f>
        <v>-0.69135403005058016</v>
      </c>
      <c r="Y130" s="21">
        <v>-0.72183514582396979</v>
      </c>
      <c r="Z130" s="21">
        <v>3.1362834471868939E-2</v>
      </c>
      <c r="AA130" s="27">
        <f t="shared" si="22"/>
        <v>0.14183478759551821</v>
      </c>
      <c r="AB130" s="20">
        <v>72.31</v>
      </c>
      <c r="AC130" s="21">
        <v>32.56</v>
      </c>
      <c r="AD130" s="22">
        <v>1307</v>
      </c>
      <c r="AE130" s="20">
        <f t="shared" si="23"/>
        <v>1049.4880526490931</v>
      </c>
      <c r="AF130" s="21">
        <f t="shared" si="24"/>
        <v>334.73254659474912</v>
      </c>
      <c r="AG130" s="21">
        <f t="shared" si="25"/>
        <v>703.40454192236223</v>
      </c>
      <c r="AH130" s="21">
        <f t="shared" si="26"/>
        <v>1307</v>
      </c>
      <c r="AI130" s="20">
        <f t="array" ref="AI130:AK130">[1]!env_to_ecef(K130:M130,AE130:AG130)</f>
        <v>-903.27948284587865</v>
      </c>
      <c r="AJ130" s="21">
        <v>-943.59998922838781</v>
      </c>
      <c r="AK130" s="21">
        <v>44.206743805305393</v>
      </c>
      <c r="AL130" s="21">
        <f t="shared" si="27"/>
        <v>1306.9999999999998</v>
      </c>
      <c r="AM130" s="20">
        <f t="shared" si="28"/>
        <v>1027.5515191431041</v>
      </c>
      <c r="AN130" s="21">
        <f t="shared" si="29"/>
        <v>-178.18748258333653</v>
      </c>
      <c r="AO130" s="21">
        <f>(Q131-Q129)/($B131-$B129)</f>
        <v>828.69148938800208</v>
      </c>
      <c r="AP130" s="28">
        <f t="shared" si="30"/>
        <v>2220.2209303630993</v>
      </c>
      <c r="AQ130" s="12">
        <v>77.09</v>
      </c>
      <c r="AR130" s="12">
        <v>25.15</v>
      </c>
      <c r="AS130" s="12">
        <v>1655</v>
      </c>
      <c r="AT130" s="27">
        <v>32423</v>
      </c>
      <c r="AU130" s="20">
        <v>247.3</v>
      </c>
      <c r="AV130" s="21">
        <v>525</v>
      </c>
      <c r="AW130" s="21">
        <v>4.1500000000000004</v>
      </c>
      <c r="AX130" s="21">
        <v>6314</v>
      </c>
      <c r="AY130" s="21">
        <v>146890</v>
      </c>
      <c r="AZ130" s="22">
        <f>AX130*AD130</f>
        <v>8252398</v>
      </c>
      <c r="BA130">
        <f>AX130*AA130</f>
        <v>895.54484887810202</v>
      </c>
    </row>
    <row r="131" spans="1:53" x14ac:dyDescent="0.25">
      <c r="B131" s="27">
        <v>125.7</v>
      </c>
      <c r="C131" s="20">
        <v>242186</v>
      </c>
      <c r="D131" s="21">
        <v>989092</v>
      </c>
      <c r="E131" s="22">
        <v>1231278</v>
      </c>
      <c r="F131" s="20">
        <v>13411</v>
      </c>
      <c r="G131" s="21">
        <v>39957177</v>
      </c>
      <c r="H131" s="22">
        <v>3.3090000000000002</v>
      </c>
      <c r="I131" s="12">
        <v>6410279</v>
      </c>
      <c r="J131" s="20">
        <v>28.54</v>
      </c>
      <c r="K131" s="29">
        <f>DEGREES(ATAN([1]!Req()^2/[1]!Rpo()^2*TAN(RADIANS(J131))))</f>
        <v>28.701821396337877</v>
      </c>
      <c r="L131" s="21">
        <v>-80.28</v>
      </c>
      <c r="M131" s="22">
        <v>37012</v>
      </c>
      <c r="N131" s="21">
        <f>[1]!Req()/SQRT(1-[1]!e_WGS84()^2*SIN(RADIANS(K131))^2)</f>
        <v>6383066.6345839407</v>
      </c>
      <c r="O131" s="20">
        <f t="shared" ref="O131:O194" si="31">(N131+M131)*COS(RADIANS(K131))*COS(RADIANS(L131))</f>
        <v>950743.22296944598</v>
      </c>
      <c r="P131" s="21">
        <f t="shared" ref="P131:P194" si="32">(N131+M131)*COS(RADIANS(K131))*SIN(RADIANS(L131))</f>
        <v>-5550410.4692575475</v>
      </c>
      <c r="Q131" s="22">
        <f>(N131*(1-[1]!e_WGS84()^2)+M131)*SIN(RADIANS(K131))</f>
        <v>3062730.1659222622</v>
      </c>
      <c r="R131" s="22">
        <f t="shared" si="18"/>
        <v>-30.55532047059387</v>
      </c>
      <c r="S131" s="20">
        <v>72.180000000000007</v>
      </c>
      <c r="T131" s="21">
        <v>58</v>
      </c>
      <c r="U131" s="20">
        <f t="shared" si="19"/>
        <v>0.80736097627912051</v>
      </c>
      <c r="V131" s="21">
        <f t="shared" si="20"/>
        <v>0.25952615932919781</v>
      </c>
      <c r="W131" s="22">
        <f t="shared" si="21"/>
        <v>0.5299192642332049</v>
      </c>
      <c r="X131" s="21">
        <f t="array" ref="X131:Z131">[1]!env_to_ecef(K131:M131,U131:W131)</f>
        <v>-0.69625272381849357</v>
      </c>
      <c r="Y131" s="21">
        <v>-0.71729414983926176</v>
      </c>
      <c r="Z131" s="21">
        <v>2.6856045533538681E-2</v>
      </c>
      <c r="AA131" s="27">
        <f t="shared" si="22"/>
        <v>0.24117149182295833</v>
      </c>
      <c r="AB131" s="20">
        <v>72.319999999999993</v>
      </c>
      <c r="AC131" s="21">
        <v>32.21</v>
      </c>
      <c r="AD131" s="22">
        <v>1334</v>
      </c>
      <c r="AE131" s="20">
        <f t="shared" si="23"/>
        <v>1075.3864464634778</v>
      </c>
      <c r="AF131" s="21">
        <f t="shared" si="24"/>
        <v>342.78602593159366</v>
      </c>
      <c r="AG131" s="21">
        <f t="shared" si="25"/>
        <v>711.05395800085284</v>
      </c>
      <c r="AH131" s="21">
        <f t="shared" si="26"/>
        <v>1334</v>
      </c>
      <c r="AI131" s="20">
        <f t="array" ref="AI131:AK131">[1]!env_to_ecef(K131:M131,AE131:AG131)</f>
        <v>-926.85560089712749</v>
      </c>
      <c r="AJ131" s="21">
        <v>-958.55553519628722</v>
      </c>
      <c r="AK131" s="21">
        <v>40.816430884932231</v>
      </c>
      <c r="AL131" s="21">
        <f t="shared" si="27"/>
        <v>1334.0000000000002</v>
      </c>
      <c r="AM131" s="20">
        <f t="shared" si="28"/>
        <v>1074.1693622602616</v>
      </c>
      <c r="AN131" s="21">
        <f t="shared" si="29"/>
        <v>-449.61589388828725</v>
      </c>
      <c r="AO131" s="21">
        <f>(Q132-Q130)/($B132-$B130)</f>
        <v>341.93898335634731</v>
      </c>
      <c r="AP131" s="28">
        <f t="shared" si="30"/>
        <v>2086.5750054289078</v>
      </c>
      <c r="AQ131" s="12">
        <v>77.010000000000005</v>
      </c>
      <c r="AR131" s="12">
        <v>25</v>
      </c>
      <c r="AS131" s="12">
        <v>1683</v>
      </c>
      <c r="AT131" s="27">
        <v>33532</v>
      </c>
      <c r="AU131" s="20">
        <v>249</v>
      </c>
      <c r="AV131" s="21">
        <v>476</v>
      </c>
      <c r="AW131" s="21">
        <v>4.22</v>
      </c>
      <c r="AX131" s="21">
        <v>5931</v>
      </c>
      <c r="AY131" s="21">
        <v>137055</v>
      </c>
      <c r="AZ131" s="22">
        <f>AX131*AD131</f>
        <v>7911954</v>
      </c>
      <c r="BA131">
        <f>AX131*AA131</f>
        <v>1430.3881180019659</v>
      </c>
    </row>
    <row r="132" spans="1:53" x14ac:dyDescent="0.25">
      <c r="B132" s="27">
        <v>126.7</v>
      </c>
      <c r="C132" s="20">
        <v>242186</v>
      </c>
      <c r="D132" s="21">
        <v>975679</v>
      </c>
      <c r="E132" s="22">
        <v>1217865</v>
      </c>
      <c r="F132" s="20">
        <v>13414.3</v>
      </c>
      <c r="G132" s="21">
        <v>39969254</v>
      </c>
      <c r="H132" s="22">
        <v>3.347</v>
      </c>
      <c r="I132" s="12">
        <v>6410994</v>
      </c>
      <c r="J132" s="20">
        <v>28.54</v>
      </c>
      <c r="K132" s="29">
        <f>DEGREES(ATAN([1]!Req()^2/[1]!Rpo()^2*TAN(RADIANS(J132))))</f>
        <v>28.701821396337877</v>
      </c>
      <c r="L132" s="21">
        <v>-80.27</v>
      </c>
      <c r="M132" s="22">
        <v>37728</v>
      </c>
      <c r="N132" s="21">
        <f>[1]!Req()/SQRT(1-[1]!e_WGS84()^2*SIN(RADIANS(K132))^2)</f>
        <v>6383066.6345839407</v>
      </c>
      <c r="O132" s="20">
        <f t="shared" si="31"/>
        <v>951818.07764126477</v>
      </c>
      <c r="P132" s="21">
        <f t="shared" si="32"/>
        <v>-5550863.4403684651</v>
      </c>
      <c r="Q132" s="22">
        <f>(N132*(1-[1]!e_WGS84()^2)+M132)*SIN(RADIANS(K132))</f>
        <v>3063074.025911143</v>
      </c>
      <c r="R132" s="22">
        <f t="shared" ref="R132:R195" si="33">SQRT(O132^2+P132^2+Q132^2)-I132</f>
        <v>-29.558142952620983</v>
      </c>
      <c r="S132" s="20">
        <v>72.19</v>
      </c>
      <c r="T132" s="21">
        <v>58.47</v>
      </c>
      <c r="U132" s="20">
        <f t="shared" ref="U132:U195" si="34">SIN(RADIANS(S132))*SIN(RADIANS(T132))</f>
        <v>0.81151767802385411</v>
      </c>
      <c r="V132" s="21">
        <f t="shared" ref="V132:V195" si="35">COS(RADIANS(S132))*SIN(RADIANS(T132))</f>
        <v>0.26070606786309475</v>
      </c>
      <c r="W132" s="22">
        <f t="shared" ref="W132:W195" si="36">COS(RADIANS(T132))</f>
        <v>0.52294493441865908</v>
      </c>
      <c r="X132" s="21">
        <f t="array" ref="X132:Z132">[1]!env_to_ecef(K132:M132,U132:W132)</f>
        <v>-0.70116253651064742</v>
      </c>
      <c r="Y132" s="21">
        <v>-0.71264726267766454</v>
      </c>
      <c r="Z132" s="21">
        <v>2.2471679776702197E-2</v>
      </c>
      <c r="AA132" s="27">
        <f t="shared" ref="AA132:AA195" si="37">DEGREES(ACOS((X132*AI132+Y132*AJ132+Z132*AK132)/AD132))</f>
        <v>0.36971125631739515</v>
      </c>
      <c r="AB132" s="20">
        <v>72.33</v>
      </c>
      <c r="AC132" s="21">
        <v>31.88</v>
      </c>
      <c r="AD132" s="22">
        <v>1361</v>
      </c>
      <c r="AE132" s="20">
        <f t="shared" ref="AE132:AE195" si="38">SIN(RADIANS(AB132))*COS(RADIANS(AC132))*AD132</f>
        <v>1101.1760783730458</v>
      </c>
      <c r="AF132" s="21">
        <f t="shared" ref="AF132:AF195" si="39">COS(RADIANS(AB132))*COS(RADIANS(AC132))*AD132</f>
        <v>350.79492187653545</v>
      </c>
      <c r="AG132" s="21">
        <f t="shared" ref="AG132:AG195" si="40">SIN(RADIANS(AC132))*AD132</f>
        <v>718.80120144904788</v>
      </c>
      <c r="AH132" s="21">
        <f t="shared" ref="AH132:AH195" si="41">SQRT(AE132^2+AF132^2+AG132^2)</f>
        <v>1361</v>
      </c>
      <c r="AI132" s="20">
        <f t="array" ref="AI132:AK132">[1]!env_to_ecef(K132:M132,AE132:AG132)</f>
        <v>-950.30844458772742</v>
      </c>
      <c r="AJ132" s="21">
        <v>-973.56442755934177</v>
      </c>
      <c r="AK132" s="21">
        <v>37.512205164513603</v>
      </c>
      <c r="AL132" s="21">
        <f t="shared" ref="AL132:AL195" si="42">SQRT(AI132^2+AJ132^2+AK132^2)</f>
        <v>1360.9999999999995</v>
      </c>
      <c r="AM132" s="20">
        <f t="shared" ref="AM132:AM195" si="43">(O133-O131)/($B133-$B131)</f>
        <v>1075.5417724328581</v>
      </c>
      <c r="AN132" s="21">
        <f t="shared" ref="AN132:AN195" si="44">(P133-P131)/($B133-$B131)</f>
        <v>-456.32599187688902</v>
      </c>
      <c r="AO132" s="21">
        <f>(Q133-Q131)/($B133-$B131)</f>
        <v>345.78099440527149</v>
      </c>
      <c r="AP132" s="28">
        <f t="shared" si="30"/>
        <v>2113.4413518168767</v>
      </c>
      <c r="AQ132" s="12">
        <v>76.930000000000007</v>
      </c>
      <c r="AR132" s="12">
        <v>24.85</v>
      </c>
      <c r="AS132" s="12">
        <v>1711</v>
      </c>
      <c r="AT132" s="27">
        <v>34668</v>
      </c>
      <c r="AU132" s="20">
        <v>250.8</v>
      </c>
      <c r="AV132" s="21">
        <v>433</v>
      </c>
      <c r="AW132" s="21">
        <v>4.29</v>
      </c>
      <c r="AX132" s="21">
        <v>5568</v>
      </c>
      <c r="AY132" s="21">
        <v>127944</v>
      </c>
      <c r="AZ132" s="22">
        <f>AX132*AD132</f>
        <v>7578048</v>
      </c>
      <c r="BA132">
        <f>AX132*AA132</f>
        <v>2058.552275175256</v>
      </c>
    </row>
    <row r="133" spans="1:53" x14ac:dyDescent="0.25">
      <c r="B133" s="27">
        <v>127.7</v>
      </c>
      <c r="C133" s="20">
        <v>242186</v>
      </c>
      <c r="D133" s="21">
        <v>962263</v>
      </c>
      <c r="E133" s="22">
        <v>1204449</v>
      </c>
      <c r="F133" s="20">
        <v>13417.6</v>
      </c>
      <c r="G133" s="21">
        <v>39981134</v>
      </c>
      <c r="H133" s="22">
        <v>3.3849999999999998</v>
      </c>
      <c r="I133" s="12">
        <v>6411717</v>
      </c>
      <c r="J133" s="20">
        <v>28.54</v>
      </c>
      <c r="K133" s="29">
        <f>DEGREES(ATAN([1]!Req()^2/[1]!Rpo()^2*TAN(RADIANS(J133))))</f>
        <v>28.701821396337877</v>
      </c>
      <c r="L133" s="21">
        <v>-80.260000000000005</v>
      </c>
      <c r="M133" s="22">
        <v>38452</v>
      </c>
      <c r="N133" s="21">
        <f>[1]!Req()/SQRT(1-[1]!e_WGS84()^2*SIN(RADIANS(K133))^2)</f>
        <v>6383066.6345839407</v>
      </c>
      <c r="O133" s="20">
        <f t="shared" si="31"/>
        <v>952894.3065143117</v>
      </c>
      <c r="P133" s="21">
        <f t="shared" si="32"/>
        <v>-5551323.1212413013</v>
      </c>
      <c r="Q133" s="22">
        <f>(N133*(1-[1]!e_WGS84()^2)+M133)*SIN(RADIANS(K133))</f>
        <v>3063421.7279110728</v>
      </c>
      <c r="R133" s="22">
        <f t="shared" si="33"/>
        <v>-28.560996330343187</v>
      </c>
      <c r="S133" s="20">
        <v>72.19</v>
      </c>
      <c r="T133" s="21">
        <v>58.94</v>
      </c>
      <c r="U133" s="20">
        <f t="shared" si="34"/>
        <v>0.81557448949724221</v>
      </c>
      <c r="V133" s="21">
        <f t="shared" si="35"/>
        <v>0.26200934861215297</v>
      </c>
      <c r="W133" s="22">
        <f t="shared" si="36"/>
        <v>0.51593541584305702</v>
      </c>
      <c r="X133" s="21">
        <f t="array" ref="X133:Z133">[1]!env_to_ecef(K133:M133,U133:W133)</f>
        <v>-0.70597073989193837</v>
      </c>
      <c r="Y133" s="21">
        <v>-0.70801318755524068</v>
      </c>
      <c r="Z133" s="21">
        <v>1.7962200986986809E-2</v>
      </c>
      <c r="AA133" s="27">
        <f t="shared" si="37"/>
        <v>0.49468149293638997</v>
      </c>
      <c r="AB133" s="20">
        <v>72.33</v>
      </c>
      <c r="AC133" s="21">
        <v>31.54</v>
      </c>
      <c r="AD133" s="22">
        <v>1389</v>
      </c>
      <c r="AE133" s="20">
        <f t="shared" si="38"/>
        <v>1127.9587052383536</v>
      </c>
      <c r="AF133" s="21">
        <f t="shared" si="39"/>
        <v>359.32689935351175</v>
      </c>
      <c r="AG133" s="21">
        <f t="shared" si="40"/>
        <v>726.57713883524332</v>
      </c>
      <c r="AH133" s="21">
        <f t="shared" si="41"/>
        <v>1389</v>
      </c>
      <c r="AI133" s="20">
        <f t="array" ref="AI133:AK133">[1]!env_to_ecef(K133:M133,AE133:AG133)</f>
        <v>-974.68800113119551</v>
      </c>
      <c r="AJ133" s="21">
        <v>-989.02192278076677</v>
      </c>
      <c r="AK133" s="21">
        <v>33.76294877391399</v>
      </c>
      <c r="AL133" s="21">
        <f t="shared" si="42"/>
        <v>1389</v>
      </c>
      <c r="AM133" s="20">
        <f t="shared" si="43"/>
        <v>1515.8292511231955</v>
      </c>
      <c r="AN133" s="21">
        <f t="shared" si="44"/>
        <v>-114.84028771799139</v>
      </c>
      <c r="AO133" s="21">
        <f>(Q134-Q132)/($B134-$B132)</f>
        <v>840.44523951737813</v>
      </c>
      <c r="AP133" s="28">
        <f t="shared" ref="AP133:AP196" si="45">SQRT((AM133-AI133)^2+(AJ133-AN133)^2+(AK133-AO133)^2)</f>
        <v>2760.0010929448763</v>
      </c>
      <c r="AQ133" s="12">
        <v>76.849999999999994</v>
      </c>
      <c r="AR133" s="12">
        <v>24.7</v>
      </c>
      <c r="AS133" s="12">
        <v>1739</v>
      </c>
      <c r="AT133" s="27">
        <v>35831</v>
      </c>
      <c r="AU133" s="20">
        <v>252.6</v>
      </c>
      <c r="AV133" s="21">
        <v>393</v>
      </c>
      <c r="AW133" s="21">
        <v>4.3600000000000003</v>
      </c>
      <c r="AX133" s="21">
        <v>5225</v>
      </c>
      <c r="AY133" s="21">
        <v>119490</v>
      </c>
      <c r="AZ133" s="22">
        <f>AX133*AD133</f>
        <v>7257525</v>
      </c>
      <c r="BA133">
        <f>AX133*AA133</f>
        <v>2584.7108005926375</v>
      </c>
    </row>
    <row r="134" spans="1:53" x14ac:dyDescent="0.25">
      <c r="B134" s="27">
        <v>128.69999999999999</v>
      </c>
      <c r="C134" s="20">
        <v>242186</v>
      </c>
      <c r="D134" s="21">
        <v>948844</v>
      </c>
      <c r="E134" s="22">
        <v>1191030</v>
      </c>
      <c r="F134" s="20">
        <v>13420.9</v>
      </c>
      <c r="G134" s="21">
        <v>39992832</v>
      </c>
      <c r="H134" s="22">
        <v>3.4239999999999999</v>
      </c>
      <c r="I134" s="12">
        <v>6412448</v>
      </c>
      <c r="J134" s="20">
        <v>28.55</v>
      </c>
      <c r="K134" s="29">
        <f>DEGREES(ATAN([1]!Req()^2/[1]!Rpo()^2*TAN(RADIANS(J134))))</f>
        <v>28.711857797312422</v>
      </c>
      <c r="L134" s="21">
        <v>-80.239999999999995</v>
      </c>
      <c r="M134" s="22">
        <v>39184</v>
      </c>
      <c r="N134" s="21">
        <f>[1]!Req()/SQRT(1-[1]!e_WGS84()^2*SIN(RADIANS(K134))^2)</f>
        <v>6383069.792846065</v>
      </c>
      <c r="O134" s="20">
        <f t="shared" si="31"/>
        <v>954849.73614351114</v>
      </c>
      <c r="P134" s="21">
        <f t="shared" si="32"/>
        <v>-5551093.1209439011</v>
      </c>
      <c r="Q134" s="22">
        <f>(N134*(1-[1]!e_WGS84()^2)+M134)*SIN(RADIANS(K134))</f>
        <v>3064754.9163901778</v>
      </c>
      <c r="R134" s="22">
        <f t="shared" si="33"/>
        <v>-30.705910212360322</v>
      </c>
      <c r="S134" s="20">
        <v>72.2</v>
      </c>
      <c r="T134" s="21">
        <v>59.41</v>
      </c>
      <c r="U134" s="20">
        <f t="shared" si="34"/>
        <v>0.8196223624439769</v>
      </c>
      <c r="V134" s="21">
        <f t="shared" si="35"/>
        <v>0.26315195177442585</v>
      </c>
      <c r="W134" s="22">
        <f t="shared" si="36"/>
        <v>0.5088911801741749</v>
      </c>
      <c r="X134" s="21">
        <f t="array" ref="X134:Z134">[1]!env_to_ecef(K134:M134,U134:W134)</f>
        <v>-0.7106676470517227</v>
      </c>
      <c r="Y134" s="21">
        <v>-0.70339492932793535</v>
      </c>
      <c r="Z134" s="21">
        <v>1.367731076334433E-2</v>
      </c>
      <c r="AA134" s="27">
        <f t="shared" si="37"/>
        <v>0.63153044540055758</v>
      </c>
      <c r="AB134" s="20">
        <v>72.34</v>
      </c>
      <c r="AC134" s="21">
        <v>31.21</v>
      </c>
      <c r="AD134" s="22">
        <v>1418</v>
      </c>
      <c r="AE134" s="20">
        <f t="shared" si="38"/>
        <v>1155.6243057975616</v>
      </c>
      <c r="AF134" s="21">
        <f t="shared" si="39"/>
        <v>367.91800966259592</v>
      </c>
      <c r="AG134" s="21">
        <f t="shared" si="40"/>
        <v>734.77398022508771</v>
      </c>
      <c r="AH134" s="21">
        <f t="shared" si="41"/>
        <v>1418</v>
      </c>
      <c r="AI134" s="20">
        <f t="array" ref="AI134:AK134">[1]!env_to_ecef(K134:M134,AE134:AG134)</f>
        <v>-999.69055109451574</v>
      </c>
      <c r="AJ134" s="21">
        <v>-1005.1986065932032</v>
      </c>
      <c r="AK134" s="21">
        <v>30.307810139074377</v>
      </c>
      <c r="AL134" s="21">
        <f t="shared" si="42"/>
        <v>1418</v>
      </c>
      <c r="AM134" s="20">
        <f t="shared" si="43"/>
        <v>1517.1241715242611</v>
      </c>
      <c r="AN134" s="21">
        <f t="shared" si="44"/>
        <v>-120.99998961668547</v>
      </c>
      <c r="AO134" s="21">
        <f>(Q135-Q133)/($B135-$B133)</f>
        <v>844.10389415687553</v>
      </c>
      <c r="AP134" s="28">
        <f t="shared" si="45"/>
        <v>2788.9832571416637</v>
      </c>
      <c r="AQ134" s="12">
        <v>76.78</v>
      </c>
      <c r="AR134" s="12">
        <v>24.54</v>
      </c>
      <c r="AS134" s="12">
        <v>1768</v>
      </c>
      <c r="AT134" s="27">
        <v>37022</v>
      </c>
      <c r="AU134" s="20">
        <v>254.4</v>
      </c>
      <c r="AV134" s="21">
        <v>356</v>
      </c>
      <c r="AW134" s="21">
        <v>4.43</v>
      </c>
      <c r="AX134" s="21">
        <v>4900</v>
      </c>
      <c r="AY134" s="21">
        <v>111641</v>
      </c>
      <c r="AZ134" s="22">
        <f>AX134*AD134</f>
        <v>6948200</v>
      </c>
      <c r="BA134">
        <f>AX134*AA134</f>
        <v>3094.4991824627323</v>
      </c>
    </row>
    <row r="135" spans="1:53" x14ac:dyDescent="0.25">
      <c r="B135" s="27">
        <v>129.69999999999999</v>
      </c>
      <c r="C135" s="20">
        <v>242186</v>
      </c>
      <c r="D135" s="21">
        <v>935421</v>
      </c>
      <c r="E135" s="22">
        <v>1177607</v>
      </c>
      <c r="F135" s="20">
        <v>13424.2</v>
      </c>
      <c r="G135" s="21">
        <v>40004365</v>
      </c>
      <c r="H135" s="22">
        <v>3.464</v>
      </c>
      <c r="I135" s="12">
        <v>6413186</v>
      </c>
      <c r="J135" s="20">
        <v>28.55</v>
      </c>
      <c r="K135" s="29">
        <f>DEGREES(ATAN([1]!Req()^2/[1]!Rpo()^2*TAN(RADIANS(J135))))</f>
        <v>28.711857797312422</v>
      </c>
      <c r="L135" s="21">
        <v>-80.23</v>
      </c>
      <c r="M135" s="22">
        <v>39923</v>
      </c>
      <c r="N135" s="21">
        <f>[1]!Req()/SQRT(1-[1]!e_WGS84()^2*SIN(RADIANS(K135))^2)</f>
        <v>6383069.792846065</v>
      </c>
      <c r="O135" s="20">
        <f t="shared" si="31"/>
        <v>955928.5548573602</v>
      </c>
      <c r="P135" s="21">
        <f t="shared" si="32"/>
        <v>-5551565.1212205347</v>
      </c>
      <c r="Q135" s="22">
        <f>(N135*(1-[1]!e_WGS84()^2)+M135)*SIN(RADIANS(K135))</f>
        <v>3065109.9356993865</v>
      </c>
      <c r="R135" s="22">
        <f t="shared" si="33"/>
        <v>-29.708822687156498</v>
      </c>
      <c r="S135" s="20">
        <v>72.2</v>
      </c>
      <c r="T135" s="21">
        <v>59.88</v>
      </c>
      <c r="U135" s="20">
        <f t="shared" si="34"/>
        <v>0.82356936648511825</v>
      </c>
      <c r="V135" s="21">
        <f t="shared" si="35"/>
        <v>0.26441919613558601</v>
      </c>
      <c r="W135" s="22">
        <f t="shared" si="36"/>
        <v>0.50181270141588841</v>
      </c>
      <c r="X135" s="21">
        <f t="array" ref="X135:Z135">[1]!env_to_ecef(K135:M135,U135:W135)</f>
        <v>-0.71538480700435403</v>
      </c>
      <c r="Y135" s="21">
        <v>-0.69867057646855779</v>
      </c>
      <c r="Z135" s="21">
        <v>9.1653414795345167E-3</v>
      </c>
      <c r="AA135" s="27">
        <f t="shared" si="37"/>
        <v>0.76951328576825662</v>
      </c>
      <c r="AB135" s="20">
        <v>72.34</v>
      </c>
      <c r="AC135" s="21">
        <v>30.88</v>
      </c>
      <c r="AD135" s="22">
        <v>1446</v>
      </c>
      <c r="AE135" s="20">
        <f t="shared" si="38"/>
        <v>1182.5360172603744</v>
      </c>
      <c r="AF135" s="21">
        <f t="shared" si="39"/>
        <v>376.48593547407205</v>
      </c>
      <c r="AG135" s="21">
        <f t="shared" si="40"/>
        <v>742.14749765271358</v>
      </c>
      <c r="AH135" s="21">
        <f t="shared" si="41"/>
        <v>1446</v>
      </c>
      <c r="AI135" s="20">
        <f t="array" ref="AI135:AK135">[1]!env_to_ecef(K135:M135,AE135:AG135)</f>
        <v>-1024.240637930707</v>
      </c>
      <c r="AJ135" s="21">
        <v>-1020.3693209227973</v>
      </c>
      <c r="AK135" s="21">
        <v>26.33561335621323</v>
      </c>
      <c r="AL135" s="21">
        <f t="shared" si="42"/>
        <v>1446</v>
      </c>
      <c r="AM135" s="20">
        <f t="shared" si="43"/>
        <v>1079.5115549599868</v>
      </c>
      <c r="AN135" s="21">
        <f t="shared" si="44"/>
        <v>-475.35372894350439</v>
      </c>
      <c r="AO135" s="21">
        <f>(Q136-Q134)/($B136-$B134)</f>
        <v>356.94092928548343</v>
      </c>
      <c r="AP135" s="28">
        <f t="shared" si="45"/>
        <v>2198.2072603632337</v>
      </c>
      <c r="AQ135" s="12">
        <v>76.709999999999994</v>
      </c>
      <c r="AR135" s="12">
        <v>24.38</v>
      </c>
      <c r="AS135" s="12">
        <v>1798</v>
      </c>
      <c r="AT135" s="27">
        <v>38241</v>
      </c>
      <c r="AU135" s="20">
        <v>256.2</v>
      </c>
      <c r="AV135" s="21">
        <v>323</v>
      </c>
      <c r="AW135" s="21">
        <v>4.51</v>
      </c>
      <c r="AX135" s="21">
        <v>4594</v>
      </c>
      <c r="AY135" s="21">
        <v>104350</v>
      </c>
      <c r="AZ135" s="22">
        <f>AX135*AD135</f>
        <v>6642924</v>
      </c>
      <c r="BA135">
        <f>AX135*AA135</f>
        <v>3535.144034819371</v>
      </c>
    </row>
    <row r="136" spans="1:53" x14ac:dyDescent="0.25">
      <c r="B136" s="27">
        <v>130.69999999999999</v>
      </c>
      <c r="C136" s="20">
        <v>242186</v>
      </c>
      <c r="D136" s="21">
        <v>921995</v>
      </c>
      <c r="E136" s="22">
        <v>1164181</v>
      </c>
      <c r="F136" s="20">
        <v>13427.6</v>
      </c>
      <c r="G136" s="21">
        <v>40015751</v>
      </c>
      <c r="H136" s="22">
        <v>3.5049999999999999</v>
      </c>
      <c r="I136" s="12">
        <v>6413932</v>
      </c>
      <c r="J136" s="20">
        <v>28.55</v>
      </c>
      <c r="K136" s="29">
        <f>DEGREES(ATAN([1]!Req()^2/[1]!Rpo()^2*TAN(RADIANS(J136))))</f>
        <v>28.711857797312422</v>
      </c>
      <c r="L136" s="21">
        <v>-80.22</v>
      </c>
      <c r="M136" s="22">
        <v>40670</v>
      </c>
      <c r="N136" s="21">
        <f>[1]!Req()/SQRT(1-[1]!e_WGS84()^2*SIN(RADIANS(K136))^2)</f>
        <v>6383069.792846065</v>
      </c>
      <c r="O136" s="20">
        <f t="shared" si="31"/>
        <v>957008.75925343111</v>
      </c>
      <c r="P136" s="21">
        <f t="shared" si="32"/>
        <v>-5552043.8284017881</v>
      </c>
      <c r="Q136" s="22">
        <f>(N136*(1-[1]!e_WGS84()^2)+M136)*SIN(RADIANS(K136))</f>
        <v>3065468.7982487488</v>
      </c>
      <c r="R136" s="22">
        <f t="shared" si="33"/>
        <v>-28.711766009218991</v>
      </c>
      <c r="S136" s="20">
        <v>72.209999999999994</v>
      </c>
      <c r="T136" s="21">
        <v>60.35</v>
      </c>
      <c r="U136" s="20">
        <f t="shared" si="34"/>
        <v>0.82750730818725515</v>
      </c>
      <c r="V136" s="21">
        <f t="shared" si="35"/>
        <v>0.26552422460575237</v>
      </c>
      <c r="W136" s="22">
        <f t="shared" si="36"/>
        <v>0.49470045587627787</v>
      </c>
      <c r="X136" s="21">
        <f t="array" ref="X136:Z136">[1]!env_to_ecef(K136:M136,U136:W136)</f>
        <v>-0.72011297501034677</v>
      </c>
      <c r="Y136" s="21">
        <v>-0.69384037094490503</v>
      </c>
      <c r="Z136" s="21">
        <v>4.7794213859506107E-3</v>
      </c>
      <c r="AA136" s="27">
        <f t="shared" si="37"/>
        <v>0.90811328436487115</v>
      </c>
      <c r="AB136" s="20">
        <v>72.349999999999994</v>
      </c>
      <c r="AC136" s="21">
        <v>30.55</v>
      </c>
      <c r="AD136" s="22">
        <v>1475</v>
      </c>
      <c r="AE136" s="20">
        <f t="shared" si="38"/>
        <v>1210.4540775249973</v>
      </c>
      <c r="AF136" s="21">
        <f t="shared" si="39"/>
        <v>385.14158920803447</v>
      </c>
      <c r="AG136" s="21">
        <f t="shared" si="40"/>
        <v>749.72787227461265</v>
      </c>
      <c r="AH136" s="21">
        <f t="shared" si="41"/>
        <v>1475.0000000000002</v>
      </c>
      <c r="AI136" s="20">
        <f t="array" ref="AI136:AK136">[1]!env_to_ecef(K136:M136,AE136:AG136)</f>
        <v>-1049.7392061208138</v>
      </c>
      <c r="AJ136" s="21">
        <v>-1035.9398982751845</v>
      </c>
      <c r="AK136" s="21">
        <v>22.385850317652398</v>
      </c>
      <c r="AL136" s="21">
        <f t="shared" si="42"/>
        <v>1475.0000000000002</v>
      </c>
      <c r="AM136" s="20">
        <f t="shared" si="43"/>
        <v>1035.1634216782986</v>
      </c>
      <c r="AN136" s="21">
        <f t="shared" si="44"/>
        <v>-217.00357201742008</v>
      </c>
      <c r="AO136" s="21">
        <f>(Q137-Q135)/($B137-$B135)</f>
        <v>851.73120101750828</v>
      </c>
      <c r="AP136" s="28">
        <f t="shared" si="45"/>
        <v>2388.5747601018638</v>
      </c>
      <c r="AQ136" s="12">
        <v>76.63</v>
      </c>
      <c r="AR136" s="12">
        <v>24.23</v>
      </c>
      <c r="AS136" s="12">
        <v>1828</v>
      </c>
      <c r="AT136" s="27">
        <v>39489</v>
      </c>
      <c r="AU136" s="20">
        <v>258.10000000000002</v>
      </c>
      <c r="AV136" s="21">
        <v>293</v>
      </c>
      <c r="AW136" s="21">
        <v>4.58</v>
      </c>
      <c r="AX136" s="21">
        <v>4303</v>
      </c>
      <c r="AY136" s="21">
        <v>97529</v>
      </c>
      <c r="AZ136" s="22">
        <f>AX136*AD136</f>
        <v>6346925</v>
      </c>
      <c r="BA136">
        <f>AX136*AA136</f>
        <v>3907.6114626220406</v>
      </c>
    </row>
    <row r="137" spans="1:53" x14ac:dyDescent="0.25">
      <c r="B137" s="27">
        <v>131.69999999999999</v>
      </c>
      <c r="C137" s="20">
        <v>242186</v>
      </c>
      <c r="D137" s="21">
        <v>908566</v>
      </c>
      <c r="E137" s="22">
        <v>1150752</v>
      </c>
      <c r="F137" s="20">
        <v>13430.9</v>
      </c>
      <c r="G137" s="21">
        <v>40026996</v>
      </c>
      <c r="H137" s="22">
        <v>3.5470000000000002</v>
      </c>
      <c r="I137" s="12">
        <v>6414686</v>
      </c>
      <c r="J137" s="20">
        <v>28.56</v>
      </c>
      <c r="K137" s="29">
        <f>DEGREES(ATAN([1]!Req()^2/[1]!Rpo()^2*TAN(RADIANS(J137))))</f>
        <v>28.721894178457248</v>
      </c>
      <c r="L137" s="21">
        <v>-80.209999999999994</v>
      </c>
      <c r="M137" s="22">
        <v>41425</v>
      </c>
      <c r="N137" s="21">
        <f>[1]!Req()/SQRT(1-[1]!e_WGS84()^2*SIN(RADIANS(K137))^2)</f>
        <v>6383072.9518136773</v>
      </c>
      <c r="O137" s="20">
        <f t="shared" si="31"/>
        <v>957998.8817007168</v>
      </c>
      <c r="P137" s="21">
        <f t="shared" si="32"/>
        <v>-5551999.1283645695</v>
      </c>
      <c r="Q137" s="22">
        <f>(N137*(1-[1]!e_WGS84()^2)+M137)*SIN(RADIANS(K137))</f>
        <v>3066813.3981014215</v>
      </c>
      <c r="R137" s="22">
        <f t="shared" si="33"/>
        <v>-30.857478684745729</v>
      </c>
      <c r="S137" s="20">
        <v>72.22</v>
      </c>
      <c r="T137" s="21">
        <v>60.82</v>
      </c>
      <c r="U137" s="20">
        <f t="shared" si="34"/>
        <v>0.83138997482374166</v>
      </c>
      <c r="V137" s="21">
        <f t="shared" si="35"/>
        <v>0.26661002918860705</v>
      </c>
      <c r="W137" s="22">
        <f t="shared" si="36"/>
        <v>0.48755492213557677</v>
      </c>
      <c r="X137" s="21">
        <f t="array" ref="X137:Z137">[1]!env_to_ecef(K137:M137,U137:W137)</f>
        <v>-0.72479492842559856</v>
      </c>
      <c r="Y137" s="21">
        <v>-0.68896449106695701</v>
      </c>
      <c r="Z137" s="21">
        <v>4.9170863356667871E-4</v>
      </c>
      <c r="AA137" s="27">
        <f t="shared" si="37"/>
        <v>1.0560537031133932</v>
      </c>
      <c r="AB137" s="20">
        <v>72.349999999999994</v>
      </c>
      <c r="AC137" s="21">
        <v>30.23</v>
      </c>
      <c r="AD137" s="22">
        <v>1505</v>
      </c>
      <c r="AE137" s="20">
        <f t="shared" si="38"/>
        <v>1239.1255150937388</v>
      </c>
      <c r="AF137" s="21">
        <f t="shared" si="39"/>
        <v>394.26425088941164</v>
      </c>
      <c r="AG137" s="21">
        <f t="shared" si="40"/>
        <v>757.72597838155696</v>
      </c>
      <c r="AH137" s="21">
        <f t="shared" si="41"/>
        <v>1505</v>
      </c>
      <c r="AI137" s="20">
        <f t="array" ref="AI137:AK137">[1]!env_to_ecef(K137:M137,AE137:AG137)</f>
        <v>-1075.8748759443952</v>
      </c>
      <c r="AJ137" s="21">
        <v>-1052.2264707460058</v>
      </c>
      <c r="AK137" s="21">
        <v>18.376767208548756</v>
      </c>
      <c r="AL137" s="21">
        <f t="shared" si="42"/>
        <v>1505</v>
      </c>
      <c r="AM137" s="20">
        <f t="shared" si="43"/>
        <v>1521.0417085833033</v>
      </c>
      <c r="AN137" s="21">
        <f t="shared" si="44"/>
        <v>-139.9478483707644</v>
      </c>
      <c r="AO137" s="21">
        <f>(Q138-Q136)/($B138-$B136)</f>
        <v>855.63304837048054</v>
      </c>
      <c r="AP137" s="28">
        <f t="shared" si="45"/>
        <v>2877.0168772850434</v>
      </c>
      <c r="AQ137" s="12">
        <v>76.56</v>
      </c>
      <c r="AR137" s="12">
        <v>24.07</v>
      </c>
      <c r="AS137" s="12">
        <v>1858</v>
      </c>
      <c r="AT137" s="27">
        <v>40766</v>
      </c>
      <c r="AU137" s="20">
        <v>259.89999999999998</v>
      </c>
      <c r="AV137" s="21">
        <v>265</v>
      </c>
      <c r="AW137" s="21">
        <v>4.66</v>
      </c>
      <c r="AX137" s="21">
        <v>4029</v>
      </c>
      <c r="AY137" s="21">
        <v>91194</v>
      </c>
      <c r="AZ137" s="22">
        <f>AX137*AD137</f>
        <v>6063645</v>
      </c>
      <c r="BA137">
        <f>AX137*AA137</f>
        <v>4254.8403698438615</v>
      </c>
    </row>
    <row r="138" spans="1:53" x14ac:dyDescent="0.25">
      <c r="B138" s="27">
        <v>132.69999999999999</v>
      </c>
      <c r="C138" s="20">
        <v>242186</v>
      </c>
      <c r="D138" s="21">
        <v>895133</v>
      </c>
      <c r="E138" s="22">
        <v>1137320</v>
      </c>
      <c r="F138" s="20">
        <v>13434.2</v>
      </c>
      <c r="G138" s="21">
        <v>40038116</v>
      </c>
      <c r="H138" s="22">
        <v>3.59</v>
      </c>
      <c r="I138" s="12">
        <v>6415447</v>
      </c>
      <c r="J138" s="20">
        <v>28.56</v>
      </c>
      <c r="K138" s="29">
        <f>DEGREES(ATAN([1]!Req()^2/[1]!Rpo()^2*TAN(RADIANS(J138))))</f>
        <v>28.721894178457248</v>
      </c>
      <c r="L138" s="21">
        <v>-80.19</v>
      </c>
      <c r="M138" s="22">
        <v>42188</v>
      </c>
      <c r="N138" s="21">
        <f>[1]!Req()/SQRT(1-[1]!e_WGS84()^2*SIN(RADIANS(K138))^2)</f>
        <v>6383072.9518136773</v>
      </c>
      <c r="O138" s="20">
        <f t="shared" si="31"/>
        <v>960050.84267059772</v>
      </c>
      <c r="P138" s="21">
        <f t="shared" si="32"/>
        <v>-5552323.7240985297</v>
      </c>
      <c r="Q138" s="22">
        <f>(N138*(1-[1]!e_WGS84()^2)+M138)*SIN(RADIANS(K138))</f>
        <v>3067180.0643454897</v>
      </c>
      <c r="R138" s="22">
        <f t="shared" si="33"/>
        <v>-28.860484984703362</v>
      </c>
      <c r="S138" s="20">
        <v>72.22</v>
      </c>
      <c r="T138" s="21">
        <v>61.29</v>
      </c>
      <c r="U138" s="20">
        <f t="shared" si="34"/>
        <v>0.83517036743674045</v>
      </c>
      <c r="V138" s="21">
        <f t="shared" si="35"/>
        <v>0.26782232500094194</v>
      </c>
      <c r="W138" s="22">
        <f t="shared" si="36"/>
        <v>0.48037658101396852</v>
      </c>
      <c r="X138" s="21">
        <f t="array" ref="X138:Z138">[1]!env_to_ecef(K138:M138,U138:W138)</f>
        <v>-0.72925282067963038</v>
      </c>
      <c r="Y138" s="21">
        <v>-0.68423252973057469</v>
      </c>
      <c r="Z138" s="21">
        <v>-4.0210433100479892E-3</v>
      </c>
      <c r="AA138" s="27">
        <f t="shared" si="37"/>
        <v>1.2061931489453743</v>
      </c>
      <c r="AB138" s="20">
        <v>72.36</v>
      </c>
      <c r="AC138" s="21">
        <v>29.91</v>
      </c>
      <c r="AD138" s="22">
        <v>1535</v>
      </c>
      <c r="AE138" s="20">
        <f t="shared" si="38"/>
        <v>1267.9894650685244</v>
      </c>
      <c r="AF138" s="21">
        <f t="shared" si="39"/>
        <v>403.2044690777953</v>
      </c>
      <c r="AG138" s="21">
        <f t="shared" si="40"/>
        <v>765.41091747565952</v>
      </c>
      <c r="AH138" s="21">
        <f t="shared" si="41"/>
        <v>1535</v>
      </c>
      <c r="AI138" s="20">
        <f t="array" ref="AI138:AK138">[1]!env_to_ecef(K138:M138,AE138:AG138)</f>
        <v>-1102.0691409851777</v>
      </c>
      <c r="AJ138" s="21">
        <v>-1068.3941815350229</v>
      </c>
      <c r="AK138" s="21">
        <v>14.229594172066925</v>
      </c>
      <c r="AL138" s="21">
        <f t="shared" si="42"/>
        <v>1535.0000000000002</v>
      </c>
      <c r="AM138" s="20">
        <f t="shared" si="43"/>
        <v>1522.188856173947</v>
      </c>
      <c r="AN138" s="21">
        <f t="shared" si="44"/>
        <v>-145.97819353593513</v>
      </c>
      <c r="AO138" s="21">
        <f>(Q139-Q137)/($B139-$B137)</f>
        <v>859.36560247372836</v>
      </c>
      <c r="AP138" s="28">
        <f t="shared" si="45"/>
        <v>2907.2041832485761</v>
      </c>
      <c r="AQ138" s="12">
        <v>76.5</v>
      </c>
      <c r="AR138" s="12">
        <v>23.9</v>
      </c>
      <c r="AS138" s="12">
        <v>1889</v>
      </c>
      <c r="AT138" s="27">
        <v>42073</v>
      </c>
      <c r="AU138" s="20">
        <v>261.8</v>
      </c>
      <c r="AV138" s="21">
        <v>241</v>
      </c>
      <c r="AW138" s="21">
        <v>4.7300000000000004</v>
      </c>
      <c r="AX138" s="21">
        <v>3771</v>
      </c>
      <c r="AY138" s="21">
        <v>85267</v>
      </c>
      <c r="AZ138" s="22">
        <f>AX138*AD138</f>
        <v>5788485</v>
      </c>
      <c r="BA138">
        <f>AX138*AA138</f>
        <v>4548.5543646730066</v>
      </c>
    </row>
    <row r="139" spans="1:53" x14ac:dyDescent="0.25">
      <c r="B139" s="27">
        <v>133.69999999999999</v>
      </c>
      <c r="C139" s="20">
        <v>242186</v>
      </c>
      <c r="D139" s="21">
        <v>881698</v>
      </c>
      <c r="E139" s="22">
        <v>1123884</v>
      </c>
      <c r="F139" s="20">
        <v>13437.5</v>
      </c>
      <c r="G139" s="21">
        <v>40049122</v>
      </c>
      <c r="H139" s="22">
        <v>3.6339999999999999</v>
      </c>
      <c r="I139" s="12">
        <v>6416216</v>
      </c>
      <c r="J139" s="20">
        <v>28.57</v>
      </c>
      <c r="K139" s="29">
        <f>DEGREES(ATAN([1]!Req()^2/[1]!Rpo()^2*TAN(RADIANS(J139))))</f>
        <v>28.731930539767966</v>
      </c>
      <c r="L139" s="21">
        <v>-80.180000000000007</v>
      </c>
      <c r="M139" s="22">
        <v>42958</v>
      </c>
      <c r="N139" s="21">
        <f>[1]!Req()/SQRT(1-[1]!e_WGS84()^2*SIN(RADIANS(K139))^2)</f>
        <v>6383076.1114863893</v>
      </c>
      <c r="O139" s="20">
        <f t="shared" si="31"/>
        <v>961043.25941306469</v>
      </c>
      <c r="P139" s="21">
        <f t="shared" si="32"/>
        <v>-5552291.0847516414</v>
      </c>
      <c r="Q139" s="22">
        <f>(N139*(1-[1]!e_WGS84()^2)+M139)*SIN(RADIANS(K139))</f>
        <v>3068532.129306369</v>
      </c>
      <c r="R139" s="22">
        <f t="shared" si="33"/>
        <v>-31.006963926367462</v>
      </c>
      <c r="S139" s="20">
        <v>72.23</v>
      </c>
      <c r="T139" s="21">
        <v>61.76</v>
      </c>
      <c r="U139" s="20">
        <f t="shared" si="34"/>
        <v>0.83894150123748767</v>
      </c>
      <c r="V139" s="21">
        <f t="shared" si="35"/>
        <v>0.26887018033487786</v>
      </c>
      <c r="W139" s="22">
        <f t="shared" si="36"/>
        <v>0.47316591553923315</v>
      </c>
      <c r="X139" s="21">
        <f t="array" ref="X139:Z139">[1]!env_to_ecef(K139:M139,U139:W139)</f>
        <v>-0.73384162839014377</v>
      </c>
      <c r="Y139" s="21">
        <v>-0.67926976351835844</v>
      </c>
      <c r="Z139" s="21">
        <v>-8.3098021285467616E-3</v>
      </c>
      <c r="AA139" s="27">
        <f t="shared" si="37"/>
        <v>1.3555502617821598</v>
      </c>
      <c r="AB139" s="20">
        <v>72.37</v>
      </c>
      <c r="AC139" s="21">
        <v>29.59</v>
      </c>
      <c r="AD139" s="22">
        <v>1566</v>
      </c>
      <c r="AE139" s="20">
        <f t="shared" si="38"/>
        <v>1297.8050038097072</v>
      </c>
      <c r="AF139" s="21">
        <f t="shared" si="39"/>
        <v>412.436030327737</v>
      </c>
      <c r="AG139" s="21">
        <f t="shared" si="40"/>
        <v>773.27530218802656</v>
      </c>
      <c r="AH139" s="21">
        <f t="shared" si="41"/>
        <v>1566</v>
      </c>
      <c r="AI139" s="20">
        <f t="array" ref="AI139:AK139">[1]!env_to_ecef(K139:M139,AE139:AG139)</f>
        <v>-1129.3287511690385</v>
      </c>
      <c r="AJ139" s="21">
        <v>-1084.8369619776881</v>
      </c>
      <c r="AK139" s="21">
        <v>10.066663300216646</v>
      </c>
      <c r="AL139" s="21">
        <f t="shared" si="42"/>
        <v>1566.0000000000002</v>
      </c>
      <c r="AM139" s="20">
        <f t="shared" si="43"/>
        <v>1038.965270777524</v>
      </c>
      <c r="AN139" s="21">
        <f t="shared" si="44"/>
        <v>-235.86900180298835</v>
      </c>
      <c r="AO139" s="21">
        <f>(Q140-Q138)/($B140-$B138)</f>
        <v>863.02954580914229</v>
      </c>
      <c r="AP139" s="28">
        <f t="shared" si="45"/>
        <v>2479.8772634850957</v>
      </c>
      <c r="AQ139" s="12">
        <v>76.430000000000007</v>
      </c>
      <c r="AR139" s="12">
        <v>23.74</v>
      </c>
      <c r="AS139" s="12">
        <v>1920</v>
      </c>
      <c r="AT139" s="27">
        <v>43410</v>
      </c>
      <c r="AU139" s="20">
        <v>263</v>
      </c>
      <c r="AV139" s="21">
        <v>218</v>
      </c>
      <c r="AW139" s="21">
        <v>4.8099999999999996</v>
      </c>
      <c r="AX139" s="21">
        <v>3537</v>
      </c>
      <c r="AY139" s="21">
        <v>79922</v>
      </c>
      <c r="AZ139" s="22">
        <f>AX139*AD139</f>
        <v>5538942</v>
      </c>
      <c r="BA139">
        <f>AX139*AA139</f>
        <v>4794.5812759234987</v>
      </c>
    </row>
    <row r="140" spans="1:53" x14ac:dyDescent="0.25">
      <c r="B140" s="27">
        <v>134.69999999999999</v>
      </c>
      <c r="C140" s="20">
        <v>242186</v>
      </c>
      <c r="D140" s="21">
        <v>868259</v>
      </c>
      <c r="E140" s="22">
        <v>1110445</v>
      </c>
      <c r="F140" s="20">
        <v>13440.8</v>
      </c>
      <c r="G140" s="21">
        <v>40060025</v>
      </c>
      <c r="H140" s="22">
        <v>3.6789999999999998</v>
      </c>
      <c r="I140" s="12">
        <v>6416993</v>
      </c>
      <c r="J140" s="20">
        <v>28.57</v>
      </c>
      <c r="K140" s="29">
        <f>DEGREES(ATAN([1]!Req()^2/[1]!Rpo()^2*TAN(RADIANS(J140))))</f>
        <v>28.731930539767966</v>
      </c>
      <c r="L140" s="21">
        <v>-80.17</v>
      </c>
      <c r="M140" s="22">
        <v>43736</v>
      </c>
      <c r="N140" s="21">
        <f>[1]!Req()/SQRT(1-[1]!e_WGS84()^2*SIN(RADIANS(K140))^2)</f>
        <v>6383076.1114863893</v>
      </c>
      <c r="O140" s="20">
        <f t="shared" si="31"/>
        <v>962128.77321215277</v>
      </c>
      <c r="P140" s="21">
        <f t="shared" si="32"/>
        <v>-5552795.4621021356</v>
      </c>
      <c r="Q140" s="22">
        <f>(N140*(1-[1]!e_WGS84()^2)+M140)*SIN(RADIANS(K140))</f>
        <v>3068906.123437108</v>
      </c>
      <c r="R140" s="22">
        <f t="shared" si="33"/>
        <v>-30.010029233060777</v>
      </c>
      <c r="S140" s="20">
        <v>72.239999999999995</v>
      </c>
      <c r="T140" s="21">
        <v>62.23</v>
      </c>
      <c r="U140" s="20">
        <f t="shared" si="34"/>
        <v>0.84265657093219826</v>
      </c>
      <c r="V140" s="21">
        <f t="shared" si="35"/>
        <v>0.26989864510002037</v>
      </c>
      <c r="W140" s="22">
        <f t="shared" si="36"/>
        <v>0.46592341091424305</v>
      </c>
      <c r="X140" s="21">
        <f t="array" ref="X140:Z140">[1]!env_to_ecef(K140:M140,U140:W140)</f>
        <v>-0.73838342618037789</v>
      </c>
      <c r="Y140" s="21">
        <v>-0.67426166922140873</v>
      </c>
      <c r="Z140" s="21">
        <v>-1.2693201364753576E-2</v>
      </c>
      <c r="AA140" s="27">
        <f t="shared" si="37"/>
        <v>1.5043423295725256</v>
      </c>
      <c r="AB140" s="20">
        <v>72.37</v>
      </c>
      <c r="AC140" s="21">
        <v>29.27</v>
      </c>
      <c r="AD140" s="22">
        <v>1597</v>
      </c>
      <c r="AE140" s="20">
        <f t="shared" si="38"/>
        <v>1327.6726619545846</v>
      </c>
      <c r="AF140" s="21">
        <f t="shared" si="39"/>
        <v>421.92782479940121</v>
      </c>
      <c r="AG140" s="21">
        <f t="shared" si="40"/>
        <v>780.81445514185589</v>
      </c>
      <c r="AH140" s="21">
        <f t="shared" si="41"/>
        <v>1597</v>
      </c>
      <c r="AI140" s="20">
        <f t="array" ref="AI140:AK140">[1]!env_to_ecef(K140:M140,AE140:AG140)</f>
        <v>-1156.6609125601783</v>
      </c>
      <c r="AJ140" s="21">
        <v>-1101.1429159741422</v>
      </c>
      <c r="AK140" s="21">
        <v>5.3676769108673739</v>
      </c>
      <c r="AL140" s="21">
        <f t="shared" si="42"/>
        <v>1597.0000000000002</v>
      </c>
      <c r="AM140" s="20">
        <f t="shared" si="43"/>
        <v>924.18129508568768</v>
      </c>
      <c r="AN140" s="21">
        <f t="shared" si="44"/>
        <v>-533.3550653513571</v>
      </c>
      <c r="AO140" s="21">
        <f>(Q141-Q139)/($B141-$B139)</f>
        <v>374.55496169743481</v>
      </c>
      <c r="AP140" s="28">
        <f t="shared" si="45"/>
        <v>2188.2839367146671</v>
      </c>
      <c r="AQ140" s="12">
        <v>76.36</v>
      </c>
      <c r="AR140" s="12">
        <v>23.57</v>
      </c>
      <c r="AS140" s="12">
        <v>1952</v>
      </c>
      <c r="AT140" s="27">
        <v>44778</v>
      </c>
      <c r="AU140" s="20">
        <v>264.10000000000002</v>
      </c>
      <c r="AV140" s="21">
        <v>197</v>
      </c>
      <c r="AW140" s="21">
        <v>4.9000000000000004</v>
      </c>
      <c r="AX140" s="21">
        <v>3317</v>
      </c>
      <c r="AY140" s="21">
        <v>74936</v>
      </c>
      <c r="AZ140" s="22">
        <f>AX140*AD140</f>
        <v>5297249</v>
      </c>
      <c r="BA140">
        <f>AX140*AA140</f>
        <v>4989.9035071920671</v>
      </c>
    </row>
    <row r="141" spans="1:53" x14ac:dyDescent="0.25">
      <c r="A141" s="28" t="s">
        <v>69</v>
      </c>
      <c r="B141" s="27">
        <v>134.89999999999998</v>
      </c>
      <c r="C141" s="20">
        <v>242186</v>
      </c>
      <c r="D141" s="21">
        <v>865570</v>
      </c>
      <c r="E141" s="22">
        <v>1107756</v>
      </c>
      <c r="F141" s="20">
        <v>13441.5</v>
      </c>
      <c r="G141" s="21">
        <v>40064144</v>
      </c>
      <c r="H141" s="22">
        <v>3.6880000000000002</v>
      </c>
      <c r="I141" s="12">
        <v>6417149</v>
      </c>
      <c r="J141" s="20">
        <v>28.57</v>
      </c>
      <c r="K141" s="29">
        <f>DEGREES(ATAN([1]!Req()^2/[1]!Rpo()^2*TAN(RADIANS(J141))))</f>
        <v>28.731930539767966</v>
      </c>
      <c r="L141" s="21">
        <v>-80.17</v>
      </c>
      <c r="M141" s="22">
        <v>43893</v>
      </c>
      <c r="N141" s="21">
        <f>[1]!Req()/SQRT(1-[1]!e_WGS84()^2*SIN(RADIANS(K141))^2)</f>
        <v>6383076.1114863893</v>
      </c>
      <c r="O141" s="20">
        <f t="shared" si="31"/>
        <v>962152.27696716751</v>
      </c>
      <c r="P141" s="21">
        <f t="shared" si="32"/>
        <v>-5552931.110830063</v>
      </c>
      <c r="Q141" s="22">
        <f>(N141*(1-[1]!e_WGS84()^2)+M141)*SIN(RADIANS(K141))</f>
        <v>3068981.5952604059</v>
      </c>
      <c r="R141" s="22">
        <f t="shared" si="33"/>
        <v>-29.010647719725966</v>
      </c>
      <c r="S141" s="20">
        <v>72.239999999999995</v>
      </c>
      <c r="T141" s="21">
        <v>62.29</v>
      </c>
      <c r="U141" s="20">
        <f t="shared" si="34"/>
        <v>0.84312076994677754</v>
      </c>
      <c r="V141" s="21">
        <f t="shared" si="35"/>
        <v>0.27004732570065121</v>
      </c>
      <c r="W141" s="22">
        <f t="shared" si="36"/>
        <v>0.46499656898334168</v>
      </c>
      <c r="X141" s="21">
        <f t="array" ref="X141:Z141">[1]!env_to_ecef(K141:M141,U141:W141)</f>
        <v>-0.73896736121930551</v>
      </c>
      <c r="Y141" s="21">
        <v>-0.67361054734561376</v>
      </c>
      <c r="Z141" s="21">
        <v>-1.3269120442568672E-2</v>
      </c>
      <c r="AA141" s="27">
        <f t="shared" si="37"/>
        <v>1.4943767730520559</v>
      </c>
      <c r="AB141" s="20">
        <v>72.37</v>
      </c>
      <c r="AC141" s="21">
        <v>29.2</v>
      </c>
      <c r="AD141" s="22">
        <v>1603</v>
      </c>
      <c r="AE141" s="20">
        <f t="shared" si="38"/>
        <v>1333.5723481858811</v>
      </c>
      <c r="AF141" s="21">
        <f t="shared" si="39"/>
        <v>423.80271599050644</v>
      </c>
      <c r="AG141" s="21">
        <f t="shared" si="40"/>
        <v>782.03903359938852</v>
      </c>
      <c r="AH141" s="21">
        <f t="shared" si="41"/>
        <v>1603</v>
      </c>
      <c r="AI141" s="20">
        <f t="array" ref="AI141:AK141">[1]!env_to_ecef(K141:M141,AE141:AG141)</f>
        <v>-1162.1367853618731</v>
      </c>
      <c r="AJ141" s="21">
        <v>-1104.0962350352488</v>
      </c>
      <c r="AK141" s="21">
        <v>4.3122951847384456</v>
      </c>
      <c r="AL141" s="21">
        <f t="shared" si="42"/>
        <v>1603</v>
      </c>
      <c r="AM141" s="20">
        <f t="shared" si="43"/>
        <v>2055.9881340729771</v>
      </c>
      <c r="AN141" s="21">
        <f t="shared" si="44"/>
        <v>-342.01798928808421</v>
      </c>
      <c r="AO141" s="21">
        <f>(Q142-Q140)/($B142-$B140)</f>
        <v>377.35911649046466</v>
      </c>
      <c r="AP141" s="28">
        <f t="shared" si="45"/>
        <v>3328.1008369060787</v>
      </c>
      <c r="AQ141" s="12">
        <v>76.349999999999994</v>
      </c>
      <c r="AR141" s="12">
        <v>23.54</v>
      </c>
      <c r="AS141" s="12">
        <v>1958</v>
      </c>
      <c r="AT141" s="27">
        <v>45057</v>
      </c>
      <c r="AU141" s="20">
        <v>264.3</v>
      </c>
      <c r="AV141" s="21">
        <v>193</v>
      </c>
      <c r="AW141" s="21">
        <v>4.92</v>
      </c>
      <c r="AX141" s="21">
        <v>3274</v>
      </c>
      <c r="AY141" s="21">
        <v>73977</v>
      </c>
      <c r="AZ141" s="22">
        <f>AX141*AD141</f>
        <v>5248222</v>
      </c>
      <c r="BA141">
        <f>AX141*AA141</f>
        <v>4892.589554972431</v>
      </c>
    </row>
    <row r="142" spans="1:53" x14ac:dyDescent="0.25">
      <c r="B142" s="27">
        <v>135.69999999999999</v>
      </c>
      <c r="C142" s="20">
        <v>242186</v>
      </c>
      <c r="D142" s="21">
        <v>856997</v>
      </c>
      <c r="E142" s="22">
        <v>1099183</v>
      </c>
      <c r="F142" s="20">
        <v>10716.8</v>
      </c>
      <c r="G142" s="21">
        <v>31942035</v>
      </c>
      <c r="H142" s="22">
        <v>2.9630000000000001</v>
      </c>
      <c r="I142" s="12">
        <v>6417777</v>
      </c>
      <c r="J142" s="20">
        <v>28.57</v>
      </c>
      <c r="K142" s="29">
        <f>DEGREES(ATAN([1]!Req()^2/[1]!Rpo()^2*TAN(RADIANS(J142))))</f>
        <v>28.731930539767966</v>
      </c>
      <c r="L142" s="21">
        <v>-80.150000000000006</v>
      </c>
      <c r="M142" s="22">
        <v>44521</v>
      </c>
      <c r="N142" s="21">
        <f>[1]!Req()/SQRT(1-[1]!e_WGS84()^2*SIN(RADIANS(K142))^2)</f>
        <v>6383076.1114863893</v>
      </c>
      <c r="O142" s="20">
        <f t="shared" si="31"/>
        <v>964184.76134622574</v>
      </c>
      <c r="P142" s="21">
        <f t="shared" si="32"/>
        <v>-5553137.4800914237</v>
      </c>
      <c r="Q142" s="22">
        <f>(N142*(1-[1]!e_WGS84()^2)+M142)*SIN(RADIANS(K142))</f>
        <v>3069283.4825535985</v>
      </c>
      <c r="R142" s="22">
        <f t="shared" si="33"/>
        <v>-29.013121366500854</v>
      </c>
      <c r="S142" s="20">
        <v>72.239999999999995</v>
      </c>
      <c r="T142" s="21">
        <v>62.53</v>
      </c>
      <c r="U142" s="20">
        <f t="shared" si="34"/>
        <v>0.84496831507679371</v>
      </c>
      <c r="V142" s="21">
        <f t="shared" si="35"/>
        <v>0.27063908507754764</v>
      </c>
      <c r="W142" s="22">
        <f t="shared" si="36"/>
        <v>0.46128411217456017</v>
      </c>
      <c r="X142" s="21">
        <f t="array" ref="X142:Z142">[1]!env_to_ecef(K142:M142,U142:W142)</f>
        <v>-0.74106072341923679</v>
      </c>
      <c r="Y142" s="21">
        <v>-0.67125739991106137</v>
      </c>
      <c r="Z142" s="21">
        <v>-1.5572644926238305E-2</v>
      </c>
      <c r="AA142" s="27">
        <f t="shared" si="37"/>
        <v>1.495097776855606</v>
      </c>
      <c r="AB142" s="20">
        <v>72.38</v>
      </c>
      <c r="AC142" s="21">
        <v>28.96</v>
      </c>
      <c r="AD142" s="22">
        <v>1623</v>
      </c>
      <c r="AE142" s="20">
        <f t="shared" si="38"/>
        <v>1353.4348869935379</v>
      </c>
      <c r="AF142" s="21">
        <f t="shared" si="39"/>
        <v>429.85487172001768</v>
      </c>
      <c r="AG142" s="21">
        <f t="shared" si="40"/>
        <v>785.85481860669199</v>
      </c>
      <c r="AH142" s="21">
        <f t="shared" si="41"/>
        <v>1623.0000000000002</v>
      </c>
      <c r="AI142" s="20">
        <f t="array" ref="AI142:AK142">[1]!env_to_ecef(K142:M142,AE142:AG142)</f>
        <v>-1180.2509627005388</v>
      </c>
      <c r="AJ142" s="21">
        <v>-1114.0628169637703</v>
      </c>
      <c r="AK142" s="21">
        <v>0.83958513577351823</v>
      </c>
      <c r="AL142" s="21">
        <f t="shared" si="42"/>
        <v>1623</v>
      </c>
      <c r="AM142" s="20">
        <f t="shared" si="43"/>
        <v>1682.1755000164289</v>
      </c>
      <c r="AN142" s="21">
        <f t="shared" si="44"/>
        <v>-104.98800849438476</v>
      </c>
      <c r="AO142" s="21">
        <f>(Q143-Q141)/($B143-$B141)</f>
        <v>924.150291490104</v>
      </c>
      <c r="AP142" s="28">
        <f t="shared" si="45"/>
        <v>3172.4154652281018</v>
      </c>
      <c r="AQ142" s="12">
        <v>76.31</v>
      </c>
      <c r="AR142" s="12">
        <v>23.4</v>
      </c>
      <c r="AS142" s="12">
        <v>1978</v>
      </c>
      <c r="AT142" s="27">
        <v>46175</v>
      </c>
      <c r="AU142" s="20">
        <v>265.2</v>
      </c>
      <c r="AV142" s="21">
        <v>179</v>
      </c>
      <c r="AW142" s="21">
        <v>4.97</v>
      </c>
      <c r="AX142" s="21">
        <v>3088</v>
      </c>
      <c r="AY142" s="21">
        <v>69763</v>
      </c>
      <c r="AZ142" s="22">
        <f>AX142*AD142</f>
        <v>5011824</v>
      </c>
      <c r="BA142">
        <f>AX142*AA142</f>
        <v>4616.8619349301116</v>
      </c>
    </row>
    <row r="143" spans="1:53" x14ac:dyDescent="0.25">
      <c r="B143" s="27">
        <v>136.69999999999999</v>
      </c>
      <c r="C143" s="20">
        <v>242186</v>
      </c>
      <c r="D143" s="21">
        <v>846280</v>
      </c>
      <c r="E143" s="22">
        <v>1088466</v>
      </c>
      <c r="F143" s="20">
        <v>10716.8</v>
      </c>
      <c r="G143" s="21">
        <v>31942719</v>
      </c>
      <c r="H143" s="22">
        <v>2.9929999999999999</v>
      </c>
      <c r="I143" s="12">
        <v>6418564</v>
      </c>
      <c r="J143" s="20">
        <v>28.58</v>
      </c>
      <c r="K143" s="29">
        <f>DEGREES(ATAN([1]!Req()^2/[1]!Rpo()^2*TAN(RADIANS(J143))))</f>
        <v>28.74196688124016</v>
      </c>
      <c r="L143" s="21">
        <v>-80.14</v>
      </c>
      <c r="M143" s="22">
        <v>45310</v>
      </c>
      <c r="N143" s="21">
        <f>[1]!Req()/SQRT(1-[1]!e_WGS84()^2*SIN(RADIANS(K143))^2)</f>
        <v>6383079.2718638089</v>
      </c>
      <c r="O143" s="20">
        <f t="shared" si="31"/>
        <v>965180.1928671971</v>
      </c>
      <c r="P143" s="21">
        <f t="shared" si="32"/>
        <v>-5553120.0892453529</v>
      </c>
      <c r="Q143" s="22">
        <f>(N143*(1-[1]!e_WGS84()^2)+M143)*SIN(RADIANS(K143))</f>
        <v>3070645.0657850881</v>
      </c>
      <c r="R143" s="22">
        <f t="shared" si="33"/>
        <v>-30.160382592119277</v>
      </c>
      <c r="S143" s="20">
        <v>72.25</v>
      </c>
      <c r="T143" s="21">
        <v>62.82</v>
      </c>
      <c r="U143" s="20">
        <f t="shared" si="34"/>
        <v>0.84722832812671722</v>
      </c>
      <c r="V143" s="21">
        <f t="shared" si="35"/>
        <v>0.27119992598431042</v>
      </c>
      <c r="W143" s="22">
        <f t="shared" si="36"/>
        <v>0.45678743433429952</v>
      </c>
      <c r="X143" s="21">
        <f t="array" ref="X143:Z143">[1]!env_to_ecef(K143:M143,U143:W143)</f>
        <v>-0.74379868510044267</v>
      </c>
      <c r="Y143" s="21">
        <v>-0.66815769755069665</v>
      </c>
      <c r="Z143" s="21">
        <v>-1.8133042949383726E-2</v>
      </c>
      <c r="AA143" s="27">
        <f t="shared" si="37"/>
        <v>1.4851603239112443</v>
      </c>
      <c r="AB143" s="20">
        <v>72.39</v>
      </c>
      <c r="AC143" s="21">
        <v>28.66</v>
      </c>
      <c r="AD143" s="22">
        <v>1647</v>
      </c>
      <c r="AE143" s="20">
        <f t="shared" si="38"/>
        <v>1377.4858740244224</v>
      </c>
      <c r="AF143" s="21">
        <f t="shared" si="39"/>
        <v>437.22888223650762</v>
      </c>
      <c r="AG143" s="21">
        <f t="shared" si="40"/>
        <v>789.91934487097296</v>
      </c>
      <c r="AH143" s="21">
        <f t="shared" si="41"/>
        <v>1647</v>
      </c>
      <c r="AI143" s="20">
        <f t="array" ref="AI143:AK143">[1]!env_to_ecef(K143:M143,AE143:AG143)</f>
        <v>-1202.5347962381384</v>
      </c>
      <c r="AJ143" s="21">
        <v>-1125.3918038010529</v>
      </c>
      <c r="AK143" s="21">
        <v>-3.5145090568713044</v>
      </c>
      <c r="AL143" s="21">
        <f t="shared" si="42"/>
        <v>1646.9999999999998</v>
      </c>
      <c r="AM143" s="20">
        <f t="shared" si="43"/>
        <v>1041.9011896835873</v>
      </c>
      <c r="AN143" s="21">
        <f t="shared" si="44"/>
        <v>-249.53784340946004</v>
      </c>
      <c r="AO143" s="21">
        <f>(Q144-Q142)/($B144-$B142)</f>
        <v>871.4549226006493</v>
      </c>
      <c r="AP143" s="28">
        <f t="shared" si="45"/>
        <v>2563.2371254273671</v>
      </c>
      <c r="AQ143" s="12">
        <v>76.260000000000005</v>
      </c>
      <c r="AR143" s="12">
        <v>23.22</v>
      </c>
      <c r="AS143" s="12">
        <v>2004</v>
      </c>
      <c r="AT143" s="27">
        <v>47598</v>
      </c>
      <c r="AU143" s="20">
        <v>266.2</v>
      </c>
      <c r="AV143" s="21">
        <v>162</v>
      </c>
      <c r="AW143" s="21">
        <v>5.03</v>
      </c>
      <c r="AX143" s="21">
        <v>2868</v>
      </c>
      <c r="AY143" s="21">
        <v>64796</v>
      </c>
      <c r="AZ143" s="22">
        <f>AX143*AD143</f>
        <v>4723596</v>
      </c>
      <c r="BA143">
        <f>AX143*AA143</f>
        <v>4259.4398089774486</v>
      </c>
    </row>
    <row r="144" spans="1:53" x14ac:dyDescent="0.25">
      <c r="B144" s="27">
        <v>137.69999999999999</v>
      </c>
      <c r="C144" s="20">
        <v>242186</v>
      </c>
      <c r="D144" s="21">
        <v>835563</v>
      </c>
      <c r="E144" s="22">
        <v>1077749</v>
      </c>
      <c r="F144" s="20">
        <v>10716.8</v>
      </c>
      <c r="G144" s="21">
        <v>31943339</v>
      </c>
      <c r="H144" s="22">
        <v>3.0219999999999998</v>
      </c>
      <c r="I144" s="12">
        <v>6419356</v>
      </c>
      <c r="J144" s="20">
        <v>28.58</v>
      </c>
      <c r="K144" s="29">
        <f>DEGREES(ATAN([1]!Req()^2/[1]!Rpo()^2*TAN(RADIANS(J144))))</f>
        <v>28.74196688124016</v>
      </c>
      <c r="L144" s="21">
        <v>-80.13</v>
      </c>
      <c r="M144" s="22">
        <v>46103</v>
      </c>
      <c r="N144" s="21">
        <f>[1]!Req()/SQRT(1-[1]!e_WGS84()^2*SIN(RADIANS(K144))^2)</f>
        <v>6383079.2718638089</v>
      </c>
      <c r="O144" s="20">
        <f t="shared" si="31"/>
        <v>966268.56372559292</v>
      </c>
      <c r="P144" s="21">
        <f t="shared" si="32"/>
        <v>-5553636.5557782426</v>
      </c>
      <c r="Q144" s="22">
        <f>(N144*(1-[1]!e_WGS84()^2)+M144)*SIN(RADIANS(K144))</f>
        <v>3071026.3923987998</v>
      </c>
      <c r="R144" s="22">
        <f t="shared" si="33"/>
        <v>-29.16350610461086</v>
      </c>
      <c r="S144" s="20">
        <v>72.260000000000005</v>
      </c>
      <c r="T144" s="21">
        <v>63.12</v>
      </c>
      <c r="U144" s="20">
        <f t="shared" si="34"/>
        <v>0.84954202796847955</v>
      </c>
      <c r="V144" s="21">
        <f t="shared" si="35"/>
        <v>0.27177709032656494</v>
      </c>
      <c r="W144" s="22">
        <f t="shared" si="36"/>
        <v>0.4521233856911509</v>
      </c>
      <c r="X144" s="21">
        <f t="array" ref="X144:Z144">[1]!env_to_ecef(K144:M144,U144:W144)</f>
        <v>-0.74661491899834809</v>
      </c>
      <c r="Y144" s="21">
        <v>-0.66492865020218894</v>
      </c>
      <c r="Z144" s="21">
        <v>-2.0881878971612866E-2</v>
      </c>
      <c r="AA144" s="27">
        <f t="shared" si="37"/>
        <v>1.4851888141160245</v>
      </c>
      <c r="AB144" s="20">
        <v>72.400000000000006</v>
      </c>
      <c r="AC144" s="21">
        <v>28.36</v>
      </c>
      <c r="AD144" s="22">
        <v>1672</v>
      </c>
      <c r="AE144" s="20">
        <f t="shared" si="38"/>
        <v>1402.455394619373</v>
      </c>
      <c r="AF144" s="21">
        <f t="shared" si="39"/>
        <v>444.8850568746293</v>
      </c>
      <c r="AG144" s="21">
        <f t="shared" si="40"/>
        <v>794.21669100609847</v>
      </c>
      <c r="AH144" s="21">
        <f t="shared" si="41"/>
        <v>1672</v>
      </c>
      <c r="AI144" s="20">
        <f t="array" ref="AI144:AK144">[1]!env_to_ecef(K144:M144,AE144:AG144)</f>
        <v>-1225.6613721106226</v>
      </c>
      <c r="AJ144" s="21">
        <v>-1137.2209986572088</v>
      </c>
      <c r="AK144" s="21">
        <v>-8.1609514767900464</v>
      </c>
      <c r="AL144" s="21">
        <f t="shared" si="42"/>
        <v>1672</v>
      </c>
      <c r="AM144" s="20">
        <f t="shared" si="43"/>
        <v>1573.4607881883276</v>
      </c>
      <c r="AN144" s="21">
        <f t="shared" si="44"/>
        <v>-433.62854069890454</v>
      </c>
      <c r="AO144" s="21">
        <f>(Q145-Q143)/($B145-$B143)</f>
        <v>382.28834539838135</v>
      </c>
      <c r="AP144" s="28">
        <f t="shared" si="45"/>
        <v>2912.4865439350592</v>
      </c>
      <c r="AQ144" s="12">
        <v>76.209999999999994</v>
      </c>
      <c r="AR144" s="12">
        <v>23.04</v>
      </c>
      <c r="AS144" s="12">
        <v>2029</v>
      </c>
      <c r="AT144" s="27">
        <v>49045</v>
      </c>
      <c r="AU144" s="20">
        <v>267.3</v>
      </c>
      <c r="AV144" s="21">
        <v>146</v>
      </c>
      <c r="AW144" s="21">
        <v>5.0999999999999996</v>
      </c>
      <c r="AX144" s="21">
        <v>2663</v>
      </c>
      <c r="AY144" s="21">
        <v>60198</v>
      </c>
      <c r="AZ144" s="22">
        <f>AX144*AD144</f>
        <v>4452536</v>
      </c>
      <c r="BA144">
        <f>AX144*AA144</f>
        <v>3955.0578119909733</v>
      </c>
    </row>
    <row r="145" spans="2:53" x14ac:dyDescent="0.25">
      <c r="B145" s="27">
        <v>138.69999999999999</v>
      </c>
      <c r="C145" s="20">
        <v>242186</v>
      </c>
      <c r="D145" s="21">
        <v>824846</v>
      </c>
      <c r="E145" s="22">
        <v>1067032</v>
      </c>
      <c r="F145" s="20">
        <v>10716.8</v>
      </c>
      <c r="G145" s="21">
        <v>31943901</v>
      </c>
      <c r="H145" s="22">
        <v>3.0529999999999999</v>
      </c>
      <c r="I145" s="12">
        <v>6420152</v>
      </c>
      <c r="J145" s="20">
        <v>28.58</v>
      </c>
      <c r="K145" s="29">
        <f>DEGREES(ATAN([1]!Req()^2/[1]!Rpo()^2*TAN(RADIANS(J145))))</f>
        <v>28.74196688124016</v>
      </c>
      <c r="L145" s="21">
        <v>-80.11</v>
      </c>
      <c r="M145" s="22">
        <v>46900</v>
      </c>
      <c r="N145" s="21">
        <f>[1]!Req()/SQRT(1-[1]!e_WGS84()^2*SIN(RADIANS(K145))^2)</f>
        <v>6383079.2718638089</v>
      </c>
      <c r="O145" s="20">
        <f t="shared" si="31"/>
        <v>968327.11444357375</v>
      </c>
      <c r="P145" s="21">
        <f t="shared" si="32"/>
        <v>-5553987.3463267507</v>
      </c>
      <c r="Q145" s="22">
        <f>(N145*(1-[1]!e_WGS84()^2)+M145)*SIN(RADIANS(K145))</f>
        <v>3071409.6424758849</v>
      </c>
      <c r="R145" s="22">
        <f t="shared" si="33"/>
        <v>-28.166644592769444</v>
      </c>
      <c r="S145" s="20">
        <v>72.27</v>
      </c>
      <c r="T145" s="21">
        <v>63.42</v>
      </c>
      <c r="U145" s="20">
        <f t="shared" si="34"/>
        <v>0.85183266309370198</v>
      </c>
      <c r="V145" s="21">
        <f t="shared" si="35"/>
        <v>0.27234600843323309</v>
      </c>
      <c r="W145" s="22">
        <f t="shared" si="36"/>
        <v>0.4474469418569948</v>
      </c>
      <c r="X145" s="21">
        <f t="array" ref="X145:Z145">[1]!env_to_ecef(K145:M145,U145:W145)</f>
        <v>-0.7492966284355822</v>
      </c>
      <c r="Y145" s="21">
        <v>-0.66181282243259409</v>
      </c>
      <c r="Z145" s="21">
        <v>-2.3629445166417767E-2</v>
      </c>
      <c r="AA145" s="27">
        <f t="shared" si="37"/>
        <v>1.4844995046437777</v>
      </c>
      <c r="AB145" s="20">
        <v>72.400000000000006</v>
      </c>
      <c r="AC145" s="21">
        <v>28.06</v>
      </c>
      <c r="AD145" s="22">
        <v>1697</v>
      </c>
      <c r="AE145" s="20">
        <f t="shared" si="38"/>
        <v>1427.4287120339411</v>
      </c>
      <c r="AF145" s="21">
        <f t="shared" si="39"/>
        <v>452.80705979960908</v>
      </c>
      <c r="AG145" s="21">
        <f t="shared" si="40"/>
        <v>798.26188601032277</v>
      </c>
      <c r="AH145" s="21">
        <f t="shared" si="41"/>
        <v>1697.0000000000002</v>
      </c>
      <c r="AI145" s="20">
        <f t="array" ref="AI145:AK145">[1]!env_to_ecef(K145:M145,AE145:AG145)</f>
        <v>-1248.6030451478316</v>
      </c>
      <c r="AJ145" s="21">
        <v>-1149.1850176258849</v>
      </c>
      <c r="AK145" s="21">
        <v>-13.16172145871235</v>
      </c>
      <c r="AL145" s="21">
        <f t="shared" si="42"/>
        <v>1697.0000000000002</v>
      </c>
      <c r="AM145" s="20">
        <f t="shared" si="43"/>
        <v>1528.0599988555186</v>
      </c>
      <c r="AN145" s="21">
        <f t="shared" si="44"/>
        <v>-171.72687452007085</v>
      </c>
      <c r="AO145" s="21">
        <f>(Q146-Q144)/($B146-$B144)</f>
        <v>875.73912569507957</v>
      </c>
      <c r="AP145" s="28">
        <f t="shared" si="45"/>
        <v>3074.9677717869736</v>
      </c>
      <c r="AQ145" s="12">
        <v>76.17</v>
      </c>
      <c r="AR145" s="12">
        <v>22.86</v>
      </c>
      <c r="AS145" s="12">
        <v>2055</v>
      </c>
      <c r="AT145" s="27">
        <v>50519</v>
      </c>
      <c r="AU145" s="20">
        <v>268.39999999999998</v>
      </c>
      <c r="AV145" s="21">
        <v>132</v>
      </c>
      <c r="AW145" s="21">
        <v>5.17</v>
      </c>
      <c r="AX145" s="21">
        <v>2472</v>
      </c>
      <c r="AY145" s="21">
        <v>55940</v>
      </c>
      <c r="AZ145" s="22">
        <f>AX145*AD145</f>
        <v>4194984</v>
      </c>
      <c r="BA145">
        <f>AX145*AA145</f>
        <v>3669.6827754794185</v>
      </c>
    </row>
    <row r="146" spans="2:53" x14ac:dyDescent="0.25">
      <c r="B146" s="27">
        <v>139.69999999999999</v>
      </c>
      <c r="C146" s="20">
        <v>242186</v>
      </c>
      <c r="D146" s="21">
        <v>814130</v>
      </c>
      <c r="E146" s="22">
        <v>1056316</v>
      </c>
      <c r="F146" s="20">
        <v>10716.8</v>
      </c>
      <c r="G146" s="21">
        <v>31944410</v>
      </c>
      <c r="H146" s="22">
        <v>3.0840000000000001</v>
      </c>
      <c r="I146" s="12">
        <v>6420953</v>
      </c>
      <c r="J146" s="20">
        <v>28.59</v>
      </c>
      <c r="K146" s="29">
        <f>DEGREES(ATAN([1]!Req()^2/[1]!Rpo()^2*TAN(RADIANS(J146))))</f>
        <v>28.752003202869453</v>
      </c>
      <c r="L146" s="21">
        <v>-80.099999999999994</v>
      </c>
      <c r="M146" s="22">
        <v>47702</v>
      </c>
      <c r="N146" s="21">
        <f>[1]!Req()/SQRT(1-[1]!e_WGS84()^2*SIN(RADIANS(K146))^2)</f>
        <v>6383082.4329455458</v>
      </c>
      <c r="O146" s="20">
        <f t="shared" si="31"/>
        <v>969324.68372330396</v>
      </c>
      <c r="P146" s="21">
        <f t="shared" si="32"/>
        <v>-5553980.0095272828</v>
      </c>
      <c r="Q146" s="22">
        <f>(N146*(1-[1]!e_WGS84()^2)+M146)*SIN(RADIANS(K146))</f>
        <v>3072777.8706501899</v>
      </c>
      <c r="R146" s="22">
        <f t="shared" si="33"/>
        <v>-30.314664077013731</v>
      </c>
      <c r="S146" s="20">
        <v>72.27</v>
      </c>
      <c r="T146" s="21">
        <v>63.72</v>
      </c>
      <c r="U146" s="20">
        <f t="shared" si="34"/>
        <v>0.85405252368509454</v>
      </c>
      <c r="V146" s="21">
        <f t="shared" si="35"/>
        <v>0.27305573723037529</v>
      </c>
      <c r="W146" s="22">
        <f t="shared" si="36"/>
        <v>0.4427582310389015</v>
      </c>
      <c r="X146" s="21">
        <f t="array" ref="X146:Z146">[1]!env_to_ecef(K146:M146,U146:W146)</f>
        <v>-0.75201524709659839</v>
      </c>
      <c r="Y146" s="21">
        <v>-0.65861619804689808</v>
      </c>
      <c r="Z146" s="21">
        <v>-2.6415370610520544E-2</v>
      </c>
      <c r="AA146" s="27">
        <f t="shared" si="37"/>
        <v>1.4952096214668693</v>
      </c>
      <c r="AB146" s="20">
        <v>72.41</v>
      </c>
      <c r="AC146" s="21">
        <v>27.77</v>
      </c>
      <c r="AD146" s="22">
        <v>1723</v>
      </c>
      <c r="AE146" s="20">
        <f t="shared" si="38"/>
        <v>1453.2706665539104</v>
      </c>
      <c r="AF146" s="21">
        <f t="shared" si="39"/>
        <v>460.72545894857365</v>
      </c>
      <c r="AG146" s="21">
        <f t="shared" si="40"/>
        <v>802.78603700524059</v>
      </c>
      <c r="AH146" s="21">
        <f t="shared" si="41"/>
        <v>1723.0000000000002</v>
      </c>
      <c r="AI146" s="20">
        <f t="array" ref="AI146:AK146">[1]!env_to_ecef(K146:M146,AE146:AG146)</f>
        <v>-1272.5224164459025</v>
      </c>
      <c r="AJ146" s="21">
        <v>-1161.5076566300065</v>
      </c>
      <c r="AK146" s="21">
        <v>-17.766913985036126</v>
      </c>
      <c r="AL146" s="21">
        <f t="shared" si="42"/>
        <v>1723</v>
      </c>
      <c r="AM146" s="20">
        <f t="shared" si="43"/>
        <v>1528.9739363763365</v>
      </c>
      <c r="AN146" s="21">
        <f t="shared" si="44"/>
        <v>-175.01514223171398</v>
      </c>
      <c r="AO146" s="21">
        <f>(Q147-Q145)/($B147-$B145)</f>
        <v>877.9649138848763</v>
      </c>
      <c r="AP146" s="28">
        <f t="shared" si="45"/>
        <v>3102.238676069162</v>
      </c>
      <c r="AQ146" s="12">
        <v>76.12</v>
      </c>
      <c r="AR146" s="12">
        <v>22.69</v>
      </c>
      <c r="AS146" s="12">
        <v>2081</v>
      </c>
      <c r="AT146" s="27">
        <v>52019</v>
      </c>
      <c r="AU146" s="20">
        <v>269.2</v>
      </c>
      <c r="AV146" s="21">
        <v>120</v>
      </c>
      <c r="AW146" s="21">
        <v>5.24</v>
      </c>
      <c r="AX146" s="21">
        <v>2298</v>
      </c>
      <c r="AY146" s="21">
        <v>52068</v>
      </c>
      <c r="AZ146" s="22">
        <f>AX146*AD146</f>
        <v>3959454</v>
      </c>
      <c r="BA146">
        <f>AX146*AA146</f>
        <v>3435.9917101308656</v>
      </c>
    </row>
    <row r="147" spans="2:53" x14ac:dyDescent="0.25">
      <c r="B147" s="27">
        <v>140.69999999999999</v>
      </c>
      <c r="C147" s="20">
        <v>242186</v>
      </c>
      <c r="D147" s="21">
        <v>803413</v>
      </c>
      <c r="E147" s="22">
        <v>1045599</v>
      </c>
      <c r="F147" s="20">
        <v>10716.8</v>
      </c>
      <c r="G147" s="21">
        <v>31944873</v>
      </c>
      <c r="H147" s="22">
        <v>3.1150000000000002</v>
      </c>
      <c r="I147" s="12">
        <v>6421758</v>
      </c>
      <c r="J147" s="20">
        <v>28.59</v>
      </c>
      <c r="K147" s="29">
        <f>DEGREES(ATAN([1]!Req()^2/[1]!Rpo()^2*TAN(RADIANS(J147))))</f>
        <v>28.752003202869453</v>
      </c>
      <c r="L147" s="21">
        <v>-80.08</v>
      </c>
      <c r="M147" s="22">
        <v>48508</v>
      </c>
      <c r="N147" s="21">
        <f>[1]!Req()/SQRT(1-[1]!e_WGS84()^2*SIN(RADIANS(K147))^2)</f>
        <v>6383082.4329455458</v>
      </c>
      <c r="O147" s="20">
        <f t="shared" si="31"/>
        <v>971385.06231632642</v>
      </c>
      <c r="P147" s="21">
        <f t="shared" si="32"/>
        <v>-5554337.3766112141</v>
      </c>
      <c r="Q147" s="22">
        <f>(N147*(1-[1]!e_WGS84()^2)+M147)*SIN(RADIANS(K147))</f>
        <v>3073165.5723036546</v>
      </c>
      <c r="R147" s="22">
        <f t="shared" si="33"/>
        <v>-29.317837845534086</v>
      </c>
      <c r="S147" s="20">
        <v>72.28</v>
      </c>
      <c r="T147" s="21">
        <v>64.010000000000005</v>
      </c>
      <c r="U147" s="20">
        <f t="shared" si="34"/>
        <v>0.85622389566207169</v>
      </c>
      <c r="V147" s="21">
        <f t="shared" si="35"/>
        <v>0.27358525768962161</v>
      </c>
      <c r="W147" s="22">
        <f t="shared" si="36"/>
        <v>0.43821427095904708</v>
      </c>
      <c r="X147" s="21">
        <f t="array" ref="X147:Z147">[1]!env_to_ecef(K147:M147,U147:W147)</f>
        <v>-0.75456661942815118</v>
      </c>
      <c r="Y147" s="21">
        <v>-0.65557945581302224</v>
      </c>
      <c r="Z147" s="21">
        <v>-2.9065339507278826E-2</v>
      </c>
      <c r="AA147" s="27">
        <f t="shared" si="37"/>
        <v>1.4952363806470546</v>
      </c>
      <c r="AB147" s="20">
        <v>72.42</v>
      </c>
      <c r="AC147" s="21">
        <v>27.48</v>
      </c>
      <c r="AD147" s="22">
        <v>1748</v>
      </c>
      <c r="AE147" s="20">
        <f t="shared" si="38"/>
        <v>1478.3493591240112</v>
      </c>
      <c r="AF147" s="21">
        <f t="shared" si="39"/>
        <v>468.39213407994765</v>
      </c>
      <c r="AG147" s="21">
        <f t="shared" si="40"/>
        <v>806.59530193874662</v>
      </c>
      <c r="AH147" s="21">
        <f t="shared" si="41"/>
        <v>1748.0000000000002</v>
      </c>
      <c r="AI147" s="20">
        <f t="array" ref="AI147:AK147">[1]!env_to_ecef(K147:M147,AE147:AG147)</f>
        <v>-1295.6100057310075</v>
      </c>
      <c r="AJ147" s="21">
        <v>-1173.1945350962226</v>
      </c>
      <c r="AK147" s="21">
        <v>-22.656033855390092</v>
      </c>
      <c r="AL147" s="21">
        <f t="shared" si="42"/>
        <v>1747.9999999999998</v>
      </c>
      <c r="AM147" s="20">
        <f t="shared" si="43"/>
        <v>1529.6191567062633</v>
      </c>
      <c r="AN147" s="21">
        <f t="shared" si="44"/>
        <v>-178.01020766794682</v>
      </c>
      <c r="AO147" s="21">
        <f>(Q148-Q146)/($B148-$B146)</f>
        <v>880.02719391486607</v>
      </c>
      <c r="AP147" s="28">
        <f t="shared" si="45"/>
        <v>3128.4418926268395</v>
      </c>
      <c r="AQ147" s="12">
        <v>76.08</v>
      </c>
      <c r="AR147" s="12">
        <v>22.51</v>
      </c>
      <c r="AS147" s="12">
        <v>2108</v>
      </c>
      <c r="AT147" s="27">
        <v>53545</v>
      </c>
      <c r="AU147" s="20">
        <v>269.2</v>
      </c>
      <c r="AV147" s="21">
        <v>108</v>
      </c>
      <c r="AW147" s="21">
        <v>5.31</v>
      </c>
      <c r="AX147" s="21">
        <v>2140</v>
      </c>
      <c r="AY147" s="21">
        <v>48612</v>
      </c>
      <c r="AZ147" s="22">
        <f>AX147*AD147</f>
        <v>3740720</v>
      </c>
      <c r="BA147">
        <f>AX147*AA147</f>
        <v>3199.8058545846966</v>
      </c>
    </row>
    <row r="148" spans="2:53" x14ac:dyDescent="0.25">
      <c r="B148" s="27">
        <v>141.69999999999999</v>
      </c>
      <c r="C148" s="20">
        <v>242186</v>
      </c>
      <c r="D148" s="21">
        <v>792696</v>
      </c>
      <c r="E148" s="22">
        <v>1034882</v>
      </c>
      <c r="F148" s="20">
        <v>10716.8</v>
      </c>
      <c r="G148" s="21">
        <v>31945293</v>
      </c>
      <c r="H148" s="22">
        <v>3.1480000000000001</v>
      </c>
      <c r="I148" s="12">
        <v>6422567</v>
      </c>
      <c r="J148" s="20">
        <v>28.6</v>
      </c>
      <c r="K148" s="29">
        <f>DEGREES(ATAN([1]!Req()^2/[1]!Rpo()^2*TAN(RADIANS(J148))))</f>
        <v>28.762039504651437</v>
      </c>
      <c r="L148" s="21">
        <v>-80.069999999999993</v>
      </c>
      <c r="M148" s="22">
        <v>49318</v>
      </c>
      <c r="N148" s="21">
        <f>[1]!Req()/SQRT(1-[1]!e_WGS84()^2*SIN(RADIANS(K148))^2)</f>
        <v>6383085.5947312098</v>
      </c>
      <c r="O148" s="20">
        <f t="shared" si="31"/>
        <v>972383.92203671648</v>
      </c>
      <c r="P148" s="21">
        <f t="shared" si="32"/>
        <v>-5554336.0299426187</v>
      </c>
      <c r="Q148" s="22">
        <f>(N148*(1-[1]!e_WGS84()^2)+M148)*SIN(RADIANS(K148))</f>
        <v>3074537.9250380197</v>
      </c>
      <c r="R148" s="22">
        <f t="shared" si="33"/>
        <v>-31.466594885103405</v>
      </c>
      <c r="S148" s="20">
        <v>72.290000000000006</v>
      </c>
      <c r="T148" s="21">
        <v>64.31</v>
      </c>
      <c r="U148" s="20">
        <f t="shared" si="34"/>
        <v>0.8584456299789095</v>
      </c>
      <c r="V148" s="21">
        <f t="shared" si="35"/>
        <v>0.27413004354089293</v>
      </c>
      <c r="W148" s="22">
        <f t="shared" si="36"/>
        <v>0.43350181037497576</v>
      </c>
      <c r="X148" s="21">
        <f t="array" ref="X148:Z148">[1]!env_to_ecef(K148:M148,U148:W148)</f>
        <v>-0.75730693878980693</v>
      </c>
      <c r="Y148" s="21">
        <v>-0.6522883085426765</v>
      </c>
      <c r="Z148" s="21">
        <v>-3.1720072499061142E-2</v>
      </c>
      <c r="AA148" s="27">
        <f t="shared" si="37"/>
        <v>1.5151934583971454</v>
      </c>
      <c r="AB148" s="20">
        <v>72.430000000000007</v>
      </c>
      <c r="AC148" s="21">
        <v>27.2</v>
      </c>
      <c r="AD148" s="22">
        <v>1775</v>
      </c>
      <c r="AE148" s="20">
        <f t="shared" si="38"/>
        <v>1505.0652480949304</v>
      </c>
      <c r="AF148" s="21">
        <f t="shared" si="39"/>
        <v>476.56761367391641</v>
      </c>
      <c r="AG148" s="21">
        <f t="shared" si="40"/>
        <v>811.34882052918215</v>
      </c>
      <c r="AH148" s="21">
        <f t="shared" si="41"/>
        <v>1775.0000000000002</v>
      </c>
      <c r="AI148" s="20">
        <f t="array" ref="AI148:AK148">[1]!env_to_ecef(K148:M148,AE148:AG148)</f>
        <v>-1320.3232511569227</v>
      </c>
      <c r="AJ148" s="21">
        <v>-1186.0110755571659</v>
      </c>
      <c r="AK148" s="21">
        <v>-27.372268998911863</v>
      </c>
      <c r="AL148" s="21">
        <f t="shared" si="42"/>
        <v>1775.0000000000002</v>
      </c>
      <c r="AM148" s="20">
        <f t="shared" si="43"/>
        <v>1530.5391728514223</v>
      </c>
      <c r="AN148" s="21">
        <f t="shared" si="44"/>
        <v>-181.29637212818488</v>
      </c>
      <c r="AO148" s="21">
        <f>(Q149-Q147)/($B149-$B147)</f>
        <v>882.25435816752724</v>
      </c>
      <c r="AP148" s="28">
        <f t="shared" si="45"/>
        <v>3156.6261731094032</v>
      </c>
      <c r="AQ148" s="12">
        <v>76.03</v>
      </c>
      <c r="AR148" s="12">
        <v>22.34</v>
      </c>
      <c r="AS148" s="12">
        <v>2134</v>
      </c>
      <c r="AT148" s="27">
        <v>55098</v>
      </c>
      <c r="AU148" s="20">
        <v>269.2</v>
      </c>
      <c r="AV148" s="21">
        <v>98</v>
      </c>
      <c r="AW148" s="21">
        <v>5.39</v>
      </c>
      <c r="AX148" s="21">
        <v>1993</v>
      </c>
      <c r="AY148" s="21">
        <v>45391</v>
      </c>
      <c r="AZ148" s="22">
        <f>AX148*AD148</f>
        <v>3537575</v>
      </c>
      <c r="BA148">
        <f>AX148*AA148</f>
        <v>3019.7805625855108</v>
      </c>
    </row>
    <row r="149" spans="2:53" x14ac:dyDescent="0.25">
      <c r="B149" s="27">
        <v>142.69999999999999</v>
      </c>
      <c r="C149" s="20">
        <v>242186</v>
      </c>
      <c r="D149" s="21">
        <v>781979</v>
      </c>
      <c r="E149" s="22">
        <v>1024165</v>
      </c>
      <c r="F149" s="20">
        <v>10716.8</v>
      </c>
      <c r="G149" s="21">
        <v>31945675</v>
      </c>
      <c r="H149" s="22">
        <v>3.181</v>
      </c>
      <c r="I149" s="12">
        <v>6423380</v>
      </c>
      <c r="J149" s="20">
        <v>28.6</v>
      </c>
      <c r="K149" s="29">
        <f>DEGREES(ATAN([1]!Req()^2/[1]!Rpo()^2*TAN(RADIANS(J149))))</f>
        <v>28.762039504651437</v>
      </c>
      <c r="L149" s="21">
        <v>-80.05</v>
      </c>
      <c r="M149" s="22">
        <v>50133</v>
      </c>
      <c r="N149" s="21">
        <f>[1]!Req()/SQRT(1-[1]!e_WGS84()^2*SIN(RADIANS(K149))^2)</f>
        <v>6383085.5947312098</v>
      </c>
      <c r="O149" s="20">
        <f t="shared" si="31"/>
        <v>974446.14066202927</v>
      </c>
      <c r="P149" s="21">
        <f t="shared" si="32"/>
        <v>-5554699.9693554705</v>
      </c>
      <c r="Q149" s="22">
        <f>(N149*(1-[1]!e_WGS84()^2)+M149)*SIN(RADIANS(K149))</f>
        <v>3074930.0810199897</v>
      </c>
      <c r="R149" s="22">
        <f t="shared" si="33"/>
        <v>-29.469803909771144</v>
      </c>
      <c r="S149" s="20">
        <v>72.3</v>
      </c>
      <c r="T149" s="21">
        <v>64.61</v>
      </c>
      <c r="U149" s="20">
        <f t="shared" si="34"/>
        <v>0.86064404444581477</v>
      </c>
      <c r="V149" s="21">
        <f t="shared" si="35"/>
        <v>0.27466655086740432</v>
      </c>
      <c r="W149" s="22">
        <f t="shared" si="36"/>
        <v>0.42877746511979137</v>
      </c>
      <c r="X149" s="21">
        <f t="array" ref="X149:Z149">[1]!env_to_ecef(K149:M149,U149:W149)</f>
        <v>-0.75991554448137522</v>
      </c>
      <c r="Y149" s="21">
        <v>-0.64910755998906933</v>
      </c>
      <c r="Z149" s="21">
        <v>-3.446361589577765E-2</v>
      </c>
      <c r="AA149" s="27">
        <f t="shared" si="37"/>
        <v>1.5351514559445669</v>
      </c>
      <c r="AB149" s="20">
        <v>72.44</v>
      </c>
      <c r="AC149" s="21">
        <v>26.92</v>
      </c>
      <c r="AD149" s="22">
        <v>1801</v>
      </c>
      <c r="AE149" s="20">
        <f t="shared" si="38"/>
        <v>1531.0130025592928</v>
      </c>
      <c r="AF149" s="21">
        <f t="shared" si="39"/>
        <v>484.48978807276416</v>
      </c>
      <c r="AG149" s="21">
        <f t="shared" si="40"/>
        <v>815.39550602611655</v>
      </c>
      <c r="AH149" s="21">
        <f t="shared" si="41"/>
        <v>1801</v>
      </c>
      <c r="AI149" s="20">
        <f t="array" ref="AI149:AK149">[1]!env_to_ecef(K149:M149,AE149:AG149)</f>
        <v>-1344.1950317475241</v>
      </c>
      <c r="AJ149" s="21">
        <v>-1198.2040337704943</v>
      </c>
      <c r="AK149" s="21">
        <v>-32.369894676820593</v>
      </c>
      <c r="AL149" s="21">
        <f t="shared" si="42"/>
        <v>1800.9999999999998</v>
      </c>
      <c r="AM149" s="20">
        <f t="shared" si="43"/>
        <v>1531.2644642102532</v>
      </c>
      <c r="AN149" s="21">
        <f t="shared" si="44"/>
        <v>-184.7207928141579</v>
      </c>
      <c r="AO149" s="21">
        <f>(Q150-Q148)/($B150-$B148)</f>
        <v>884.55978974653408</v>
      </c>
      <c r="AP149" s="28">
        <f t="shared" si="45"/>
        <v>3183.7361132433425</v>
      </c>
      <c r="AQ149" s="12">
        <v>75.989999999999995</v>
      </c>
      <c r="AR149" s="12">
        <v>22.16</v>
      </c>
      <c r="AS149" s="12">
        <v>2162</v>
      </c>
      <c r="AT149" s="27">
        <v>56678</v>
      </c>
      <c r="AU149" s="20">
        <v>269.2</v>
      </c>
      <c r="AV149" s="21">
        <v>88</v>
      </c>
      <c r="AW149" s="21">
        <v>5.48</v>
      </c>
      <c r="AX149" s="21">
        <v>1854</v>
      </c>
      <c r="AY149" s="21">
        <v>42385</v>
      </c>
      <c r="AZ149" s="22">
        <f>AX149*AD149</f>
        <v>3339054</v>
      </c>
      <c r="BA149">
        <f>AX149*AA149</f>
        <v>2846.1707993212272</v>
      </c>
    </row>
    <row r="150" spans="2:53" x14ac:dyDescent="0.25">
      <c r="B150" s="27">
        <v>143.69999999999999</v>
      </c>
      <c r="C150" s="20">
        <v>242186</v>
      </c>
      <c r="D150" s="21">
        <v>771262</v>
      </c>
      <c r="E150" s="22">
        <v>1013448</v>
      </c>
      <c r="F150" s="20">
        <v>10716.8</v>
      </c>
      <c r="G150" s="21">
        <v>31946022</v>
      </c>
      <c r="H150" s="22">
        <v>3.214</v>
      </c>
      <c r="I150" s="12">
        <v>6424198</v>
      </c>
      <c r="J150" s="20">
        <v>28.61</v>
      </c>
      <c r="K150" s="29">
        <f>DEGREES(ATAN([1]!Req()^2/[1]!Rpo()^2*TAN(RADIANS(J150))))</f>
        <v>28.772075786581748</v>
      </c>
      <c r="L150" s="21">
        <v>-80.040000000000006</v>
      </c>
      <c r="M150" s="22">
        <v>50952</v>
      </c>
      <c r="N150" s="21">
        <f>[1]!Req()/SQRT(1-[1]!e_WGS84()^2*SIN(RADIANS(K150))^2)</f>
        <v>6383088.7572204126</v>
      </c>
      <c r="O150" s="20">
        <f t="shared" si="31"/>
        <v>975446.45096513699</v>
      </c>
      <c r="P150" s="21">
        <f t="shared" si="32"/>
        <v>-5554705.471528247</v>
      </c>
      <c r="Q150" s="22">
        <f>(N150*(1-[1]!e_WGS84()^2)+M150)*SIN(RADIANS(K150))</f>
        <v>3076307.0446175127</v>
      </c>
      <c r="R150" s="22">
        <f t="shared" si="33"/>
        <v>-31.619302061386406</v>
      </c>
      <c r="S150" s="20">
        <v>72.31</v>
      </c>
      <c r="T150" s="21">
        <v>64.900000000000006</v>
      </c>
      <c r="U150" s="20">
        <f t="shared" si="34"/>
        <v>0.86274855320611454</v>
      </c>
      <c r="V150" s="21">
        <f t="shared" si="35"/>
        <v>0.27517228000515215</v>
      </c>
      <c r="W150" s="22">
        <f t="shared" si="36"/>
        <v>0.42419942274539008</v>
      </c>
      <c r="X150" s="21">
        <f t="array" ref="X150:Z150">[1]!env_to_ecef(K150:M150,U150:W150)</f>
        <v>-0.76252595228680797</v>
      </c>
      <c r="Y150" s="21">
        <v>-0.64589750296994008</v>
      </c>
      <c r="Z150" s="21">
        <v>-3.7021449813492924E-2</v>
      </c>
      <c r="AA150" s="27">
        <f t="shared" si="37"/>
        <v>1.5444355266540915</v>
      </c>
      <c r="AB150" s="20">
        <v>72.44</v>
      </c>
      <c r="AC150" s="21">
        <v>26.64</v>
      </c>
      <c r="AD150" s="22">
        <v>1828</v>
      </c>
      <c r="AE150" s="20">
        <f t="shared" si="38"/>
        <v>1557.8029195069787</v>
      </c>
      <c r="AF150" s="21">
        <f t="shared" si="39"/>
        <v>492.96746994925667</v>
      </c>
      <c r="AG150" s="21">
        <f t="shared" si="40"/>
        <v>819.64451901257894</v>
      </c>
      <c r="AH150" s="21">
        <f t="shared" si="41"/>
        <v>1828</v>
      </c>
      <c r="AI150" s="20">
        <f t="array" ref="AI150:AK150">[1]!env_to_ecef(K150:M150,AE150:AG150)</f>
        <v>-1369.0211140595959</v>
      </c>
      <c r="AJ150" s="21">
        <v>-1210.7651306897969</v>
      </c>
      <c r="AK150" s="21">
        <v>-37.589726851113483</v>
      </c>
      <c r="AL150" s="21">
        <f t="shared" si="42"/>
        <v>1827.9999999999998</v>
      </c>
      <c r="AM150" s="20">
        <f t="shared" si="43"/>
        <v>1532.1907062548562</v>
      </c>
      <c r="AN150" s="21">
        <f t="shared" si="44"/>
        <v>-188.00482061970979</v>
      </c>
      <c r="AO150" s="21">
        <f>(Q151-Q149)/($B151-$B149)</f>
        <v>886.78832985693589</v>
      </c>
      <c r="AP150" s="28">
        <f t="shared" si="45"/>
        <v>3212.0933158783391</v>
      </c>
      <c r="AQ150" s="12">
        <v>75.95</v>
      </c>
      <c r="AR150" s="12">
        <v>21.99</v>
      </c>
      <c r="AS150" s="12">
        <v>2189</v>
      </c>
      <c r="AT150" s="27">
        <v>58285</v>
      </c>
      <c r="AU150" s="20">
        <v>268.60000000000002</v>
      </c>
      <c r="AV150" s="21">
        <v>80</v>
      </c>
      <c r="AW150" s="21">
        <v>5.56</v>
      </c>
      <c r="AX150" s="21">
        <v>1728</v>
      </c>
      <c r="AY150" s="21">
        <v>39673</v>
      </c>
      <c r="AZ150" s="22">
        <f>AX150*AD150</f>
        <v>3158784</v>
      </c>
      <c r="BA150">
        <f>AX150*AA150</f>
        <v>2668.7845900582702</v>
      </c>
    </row>
    <row r="151" spans="2:53" x14ac:dyDescent="0.25">
      <c r="B151" s="27">
        <v>144.69999999999999</v>
      </c>
      <c r="C151" s="20">
        <v>242186</v>
      </c>
      <c r="D151" s="21">
        <v>760545</v>
      </c>
      <c r="E151" s="22">
        <v>1002731</v>
      </c>
      <c r="F151" s="20">
        <v>10716.8</v>
      </c>
      <c r="G151" s="21">
        <v>31946337</v>
      </c>
      <c r="H151" s="22">
        <v>3.2490000000000001</v>
      </c>
      <c r="I151" s="12">
        <v>6425020</v>
      </c>
      <c r="J151" s="20">
        <v>28.61</v>
      </c>
      <c r="K151" s="29">
        <f>DEGREES(ATAN([1]!Req()^2/[1]!Rpo()^2*TAN(RADIANS(J151))))</f>
        <v>28.772075786581748</v>
      </c>
      <c r="L151" s="21">
        <v>-80.02</v>
      </c>
      <c r="M151" s="22">
        <v>51776</v>
      </c>
      <c r="N151" s="21">
        <f>[1]!Req()/SQRT(1-[1]!e_WGS84()^2*SIN(RADIANS(K151))^2)</f>
        <v>6383088.7572204126</v>
      </c>
      <c r="O151" s="20">
        <f t="shared" si="31"/>
        <v>977510.52207453898</v>
      </c>
      <c r="P151" s="21">
        <f t="shared" si="32"/>
        <v>-5555075.9789967099</v>
      </c>
      <c r="Q151" s="22">
        <f>(N151*(1-[1]!e_WGS84()^2)+M151)*SIN(RADIANS(K151))</f>
        <v>3076703.6576797036</v>
      </c>
      <c r="R151" s="22">
        <f t="shared" si="33"/>
        <v>-29.622546321712434</v>
      </c>
      <c r="S151" s="20">
        <v>72.319999999999993</v>
      </c>
      <c r="T151" s="21">
        <v>65.2</v>
      </c>
      <c r="U151" s="20">
        <f t="shared" si="34"/>
        <v>0.8649009248668158</v>
      </c>
      <c r="V151" s="21">
        <f t="shared" si="35"/>
        <v>0.27569247486301152</v>
      </c>
      <c r="W151" s="22">
        <f t="shared" si="36"/>
        <v>0.4194520824461771</v>
      </c>
      <c r="X151" s="21">
        <f t="array" ref="X151:Z151">[1]!env_to_ecef(K151:M151,U151:W151)</f>
        <v>-0.76509801637834751</v>
      </c>
      <c r="Y151" s="21">
        <v>-0.64268497217781151</v>
      </c>
      <c r="Z151" s="21">
        <v>-3.9762442967248096E-2</v>
      </c>
      <c r="AA151" s="27">
        <f t="shared" si="37"/>
        <v>1.574371873662034</v>
      </c>
      <c r="AB151" s="20">
        <v>72.45</v>
      </c>
      <c r="AC151" s="21">
        <v>26.37</v>
      </c>
      <c r="AD151" s="22">
        <v>1856</v>
      </c>
      <c r="AE151" s="20">
        <f t="shared" si="38"/>
        <v>1585.4731000303179</v>
      </c>
      <c r="AF151" s="21">
        <f t="shared" si="39"/>
        <v>501.41930048638329</v>
      </c>
      <c r="AG151" s="21">
        <f t="shared" si="40"/>
        <v>824.37232739824503</v>
      </c>
      <c r="AH151" s="21">
        <f t="shared" si="41"/>
        <v>1855.9999999999998</v>
      </c>
      <c r="AI151" s="20">
        <f t="array" ref="AI151:AK151">[1]!env_to_ecef(K151:M151,AE151:AG151)</f>
        <v>-1394.4266656206887</v>
      </c>
      <c r="AJ151" s="21">
        <v>-1224.1262448648777</v>
      </c>
      <c r="AK151" s="21">
        <v>-42.722486338935482</v>
      </c>
      <c r="AL151" s="21">
        <f t="shared" si="42"/>
        <v>1855.9999999999995</v>
      </c>
      <c r="AM151" s="20">
        <f t="shared" si="43"/>
        <v>2064.4881755897077</v>
      </c>
      <c r="AN151" s="21">
        <f t="shared" si="44"/>
        <v>-371.42017751233652</v>
      </c>
      <c r="AO151" s="21">
        <f>(Q152-Q150)/($B152-$B150)</f>
        <v>397.33505198871717</v>
      </c>
      <c r="AP151" s="28">
        <f t="shared" si="45"/>
        <v>3589.5473465444593</v>
      </c>
      <c r="AQ151" s="12">
        <v>75.91</v>
      </c>
      <c r="AR151" s="12">
        <v>21.82</v>
      </c>
      <c r="AS151" s="12">
        <v>2217</v>
      </c>
      <c r="AT151" s="27">
        <v>59920</v>
      </c>
      <c r="AU151" s="20">
        <v>267.60000000000002</v>
      </c>
      <c r="AV151" s="21">
        <v>72</v>
      </c>
      <c r="AW151" s="21">
        <v>5.66</v>
      </c>
      <c r="AX151" s="21">
        <v>1612</v>
      </c>
      <c r="AY151" s="21">
        <v>37196</v>
      </c>
      <c r="AZ151" s="22">
        <f>AX151*AD151</f>
        <v>2991872</v>
      </c>
      <c r="BA151">
        <f>AX151*AA151</f>
        <v>2537.8874603431987</v>
      </c>
    </row>
    <row r="152" spans="2:53" x14ac:dyDescent="0.25">
      <c r="B152" s="27">
        <v>145.69999999999999</v>
      </c>
      <c r="C152" s="20">
        <v>242186</v>
      </c>
      <c r="D152" s="21">
        <v>749829</v>
      </c>
      <c r="E152" s="22">
        <v>992015</v>
      </c>
      <c r="F152" s="20">
        <v>10716.8</v>
      </c>
      <c r="G152" s="21">
        <v>31946623</v>
      </c>
      <c r="H152" s="22">
        <v>3.2839999999999998</v>
      </c>
      <c r="I152" s="12">
        <v>6425846</v>
      </c>
      <c r="J152" s="20">
        <v>28.61</v>
      </c>
      <c r="K152" s="29">
        <f>DEGREES(ATAN([1]!Req()^2/[1]!Rpo()^2*TAN(RADIANS(J152))))</f>
        <v>28.772075786581748</v>
      </c>
      <c r="L152" s="21">
        <v>-80</v>
      </c>
      <c r="M152" s="22">
        <v>52603</v>
      </c>
      <c r="N152" s="21">
        <f>[1]!Req()/SQRT(1-[1]!e_WGS84()^2*SIN(RADIANS(K152))^2)</f>
        <v>6383088.7572204126</v>
      </c>
      <c r="O152" s="20">
        <f t="shared" si="31"/>
        <v>979575.4273163164</v>
      </c>
      <c r="P152" s="21">
        <f t="shared" si="32"/>
        <v>-5555448.3118832717</v>
      </c>
      <c r="Q152" s="22">
        <f>(N152*(1-[1]!e_WGS84()^2)+M152)*SIN(RADIANS(K152))</f>
        <v>3077101.7147214902</v>
      </c>
      <c r="R152" s="22">
        <f t="shared" si="33"/>
        <v>-28.625801556743681</v>
      </c>
      <c r="S152" s="20">
        <v>72.319999999999993</v>
      </c>
      <c r="T152" s="21">
        <v>65.5</v>
      </c>
      <c r="U152" s="20">
        <f t="shared" si="34"/>
        <v>0.86698157134945275</v>
      </c>
      <c r="V152" s="21">
        <f t="shared" si="35"/>
        <v>0.27635569369145885</v>
      </c>
      <c r="W152" s="22">
        <f t="shared" si="36"/>
        <v>0.41469324265623914</v>
      </c>
      <c r="X152" s="21">
        <f t="array" ref="X152:Z152">[1]!env_to_ecef(K152:M152,U152:W152)</f>
        <v>-0.76759157647945686</v>
      </c>
      <c r="Y152" s="21">
        <v>-0.6395197299370734</v>
      </c>
      <c r="Z152" s="21">
        <v>-4.2634337557825863E-2</v>
      </c>
      <c r="AA152" s="27">
        <f t="shared" si="37"/>
        <v>1.6049980120119567</v>
      </c>
      <c r="AB152" s="20">
        <v>72.459999999999994</v>
      </c>
      <c r="AC152" s="21">
        <v>26.1</v>
      </c>
      <c r="AD152" s="22">
        <v>1883</v>
      </c>
      <c r="AE152" s="20">
        <f t="shared" si="38"/>
        <v>1612.3665548353306</v>
      </c>
      <c r="AF152" s="21">
        <f t="shared" si="39"/>
        <v>509.61504287877028</v>
      </c>
      <c r="AG152" s="21">
        <f t="shared" si="40"/>
        <v>828.40545683868822</v>
      </c>
      <c r="AH152" s="21">
        <f t="shared" si="41"/>
        <v>1883</v>
      </c>
      <c r="AI152" s="20">
        <f t="array" ref="AI152:AK152">[1]!env_to_ecef(K152:M152,AE152:AG152)</f>
        <v>-1419.185268695202</v>
      </c>
      <c r="AJ152" s="21">
        <v>-1236.6493109733187</v>
      </c>
      <c r="AK152" s="21">
        <v>-47.965141381449541</v>
      </c>
      <c r="AL152" s="21">
        <f t="shared" si="42"/>
        <v>1882.9999999999998</v>
      </c>
      <c r="AM152" s="20">
        <f t="shared" si="43"/>
        <v>1533.7008854808519</v>
      </c>
      <c r="AN152" s="21">
        <f t="shared" si="44"/>
        <v>-193.84547764714807</v>
      </c>
      <c r="AO152" s="21">
        <f>(Q153-Q151)/($B153-$B151)</f>
        <v>890.84491513599642</v>
      </c>
      <c r="AP152" s="28">
        <f t="shared" si="45"/>
        <v>3269.3027997636882</v>
      </c>
      <c r="AQ152" s="12">
        <v>75.87</v>
      </c>
      <c r="AR152" s="12">
        <v>21.65</v>
      </c>
      <c r="AS152" s="12">
        <v>2246</v>
      </c>
      <c r="AT152" s="27">
        <v>61583</v>
      </c>
      <c r="AU152" s="20">
        <v>266.60000000000002</v>
      </c>
      <c r="AV152" s="21">
        <v>65</v>
      </c>
      <c r="AW152" s="21">
        <v>5.75</v>
      </c>
      <c r="AX152" s="21">
        <v>1502</v>
      </c>
      <c r="AY152" s="21">
        <v>34871</v>
      </c>
      <c r="AZ152" s="22">
        <f>AX152*AD152</f>
        <v>2828266</v>
      </c>
      <c r="BA152">
        <f>AX152*AA152</f>
        <v>2410.7070140419592</v>
      </c>
    </row>
    <row r="153" spans="2:53" x14ac:dyDescent="0.25">
      <c r="B153" s="27">
        <v>146.69999999999999</v>
      </c>
      <c r="C153" s="20">
        <v>242186</v>
      </c>
      <c r="D153" s="21">
        <v>739112</v>
      </c>
      <c r="E153" s="22">
        <v>981298</v>
      </c>
      <c r="F153" s="20">
        <v>10716.8</v>
      </c>
      <c r="G153" s="21">
        <v>31946883</v>
      </c>
      <c r="H153" s="22">
        <v>3.32</v>
      </c>
      <c r="I153" s="12">
        <v>6426677</v>
      </c>
      <c r="J153" s="20">
        <v>28.62</v>
      </c>
      <c r="K153" s="29">
        <f>DEGREES(ATAN([1]!Req()^2/[1]!Rpo()^2*TAN(RADIANS(J153))))</f>
        <v>28.782112048655975</v>
      </c>
      <c r="L153" s="21">
        <v>-79.989999999999995</v>
      </c>
      <c r="M153" s="22">
        <v>53435</v>
      </c>
      <c r="N153" s="21">
        <f>[1]!Req()/SQRT(1-[1]!e_WGS84()^2*SIN(RADIANS(K153))^2)</f>
        <v>6383091.9204127602</v>
      </c>
      <c r="O153" s="20">
        <f t="shared" si="31"/>
        <v>980577.92384550069</v>
      </c>
      <c r="P153" s="21">
        <f t="shared" si="32"/>
        <v>-5555463.6699520042</v>
      </c>
      <c r="Q153" s="22">
        <f>(N153*(1-[1]!e_WGS84()^2)+M153)*SIN(RADIANS(K153))</f>
        <v>3078485.3475099755</v>
      </c>
      <c r="R153" s="22">
        <f t="shared" si="33"/>
        <v>-30.77605680283159</v>
      </c>
      <c r="S153" s="20">
        <v>72.33</v>
      </c>
      <c r="T153" s="21">
        <v>65.790000000000006</v>
      </c>
      <c r="U153" s="20">
        <f t="shared" si="34"/>
        <v>0.8690186006113424</v>
      </c>
      <c r="V153" s="21">
        <f t="shared" si="35"/>
        <v>0.27683793545634833</v>
      </c>
      <c r="W153" s="22">
        <f t="shared" si="36"/>
        <v>0.41008222258928845</v>
      </c>
      <c r="X153" s="21">
        <f t="array" ref="X153:Z153">[1]!env_to_ecef(K153:M153,U153:W153)</f>
        <v>-0.77014678156015393</v>
      </c>
      <c r="Y153" s="21">
        <v>-0.63626392779194951</v>
      </c>
      <c r="Z153" s="21">
        <v>-4.5190143209522915E-2</v>
      </c>
      <c r="AA153" s="27">
        <f t="shared" si="37"/>
        <v>1.6249591692199654</v>
      </c>
      <c r="AB153" s="20">
        <v>72.47</v>
      </c>
      <c r="AC153" s="21">
        <v>25.83</v>
      </c>
      <c r="AD153" s="22">
        <v>1911</v>
      </c>
      <c r="AE153" s="20">
        <f t="shared" si="38"/>
        <v>1640.1921522688922</v>
      </c>
      <c r="AF153" s="21">
        <f t="shared" si="39"/>
        <v>518.09493415183113</v>
      </c>
      <c r="AG153" s="21">
        <f t="shared" si="40"/>
        <v>832.62737334401197</v>
      </c>
      <c r="AH153" s="21">
        <f t="shared" si="41"/>
        <v>1910.9999999999998</v>
      </c>
      <c r="AI153" s="20">
        <f t="array" ref="AI153:AK153">[1]!env_to_ecef(K153:M153,AE153:AG153)</f>
        <v>-1445.0170926220189</v>
      </c>
      <c r="AJ153" s="21">
        <v>-1249.4066392255725</v>
      </c>
      <c r="AK153" s="21">
        <v>-53.194472356318897</v>
      </c>
      <c r="AL153" s="21">
        <f t="shared" si="42"/>
        <v>1910.9999999999998</v>
      </c>
      <c r="AM153" s="20">
        <f t="shared" si="43"/>
        <v>1534.7125059801037</v>
      </c>
      <c r="AN153" s="21">
        <f t="shared" si="44"/>
        <v>-197.55807342985645</v>
      </c>
      <c r="AO153" s="21">
        <f>(Q154-Q152)/($B154-$B152)</f>
        <v>893.31580123002641</v>
      </c>
      <c r="AP153" s="28">
        <f t="shared" si="45"/>
        <v>3298.6445070902337</v>
      </c>
      <c r="AQ153" s="12">
        <v>75.83</v>
      </c>
      <c r="AR153" s="12">
        <v>21.48</v>
      </c>
      <c r="AS153" s="12">
        <v>2274</v>
      </c>
      <c r="AT153" s="27">
        <v>63275</v>
      </c>
      <c r="AU153" s="20">
        <v>265.60000000000002</v>
      </c>
      <c r="AV153" s="21">
        <v>58</v>
      </c>
      <c r="AW153" s="21">
        <v>5.85</v>
      </c>
      <c r="AX153" s="21">
        <v>1398</v>
      </c>
      <c r="AY153" s="21">
        <v>32685</v>
      </c>
      <c r="AZ153" s="22">
        <f>AX153*AD153</f>
        <v>2671578</v>
      </c>
      <c r="BA153">
        <f>AX153*AA153</f>
        <v>2271.6929185695117</v>
      </c>
    </row>
    <row r="154" spans="2:53" x14ac:dyDescent="0.25">
      <c r="B154" s="27">
        <v>147.69999999999999</v>
      </c>
      <c r="C154" s="20">
        <v>242186</v>
      </c>
      <c r="D154" s="21">
        <v>728395</v>
      </c>
      <c r="E154" s="22">
        <v>970581</v>
      </c>
      <c r="F154" s="20">
        <v>10716.8</v>
      </c>
      <c r="G154" s="21">
        <v>31947120</v>
      </c>
      <c r="H154" s="22">
        <v>3.3559999999999999</v>
      </c>
      <c r="I154" s="12">
        <v>6427512</v>
      </c>
      <c r="J154" s="20">
        <v>28.62</v>
      </c>
      <c r="K154" s="29">
        <f>DEGREES(ATAN([1]!Req()^2/[1]!Rpo()^2*TAN(RADIANS(J154))))</f>
        <v>28.782112048655975</v>
      </c>
      <c r="L154" s="21">
        <v>-79.97</v>
      </c>
      <c r="M154" s="22">
        <v>54272</v>
      </c>
      <c r="N154" s="21">
        <f>[1]!Req()/SQRT(1-[1]!e_WGS84()^2*SIN(RADIANS(K154))^2)</f>
        <v>6383091.9204127602</v>
      </c>
      <c r="O154" s="20">
        <f t="shared" si="31"/>
        <v>982644.85232827661</v>
      </c>
      <c r="P154" s="21">
        <f t="shared" si="32"/>
        <v>-5555843.4280301314</v>
      </c>
      <c r="Q154" s="22">
        <f>(N154*(1-[1]!e_WGS84()^2)+M154)*SIN(RADIANS(K154))</f>
        <v>3078888.3463239502</v>
      </c>
      <c r="R154" s="22">
        <f t="shared" si="33"/>
        <v>-28.779351166449487</v>
      </c>
      <c r="S154" s="20">
        <v>72.34</v>
      </c>
      <c r="T154" s="21">
        <v>66.09</v>
      </c>
      <c r="U154" s="20">
        <f t="shared" si="34"/>
        <v>0.87110097857522784</v>
      </c>
      <c r="V154" s="21">
        <f t="shared" si="35"/>
        <v>0.2773338503220098</v>
      </c>
      <c r="W154" s="22">
        <f t="shared" si="36"/>
        <v>0.40530114802557543</v>
      </c>
      <c r="X154" s="21">
        <f t="array" ref="X154:Z154">[1]!env_to_ecef(K154:M154,U154:W154)</f>
        <v>-0.77266342045673819</v>
      </c>
      <c r="Y154" s="21">
        <v>-0.63300415648192254</v>
      </c>
      <c r="Z154" s="21">
        <v>-4.7926783375304566E-2</v>
      </c>
      <c r="AA154" s="27">
        <f t="shared" si="37"/>
        <v>1.664861957930472</v>
      </c>
      <c r="AB154" s="20">
        <v>72.48</v>
      </c>
      <c r="AC154" s="21">
        <v>25.57</v>
      </c>
      <c r="AD154" s="22">
        <v>1940</v>
      </c>
      <c r="AE154" s="20">
        <f t="shared" si="38"/>
        <v>1668.8149267328026</v>
      </c>
      <c r="AF154" s="21">
        <f t="shared" si="39"/>
        <v>526.81583296117469</v>
      </c>
      <c r="AG154" s="21">
        <f t="shared" si="40"/>
        <v>837.33017290386351</v>
      </c>
      <c r="AH154" s="21">
        <f t="shared" si="41"/>
        <v>1939.9999999999998</v>
      </c>
      <c r="AI154" s="20">
        <f t="array" ref="AI154:AK154">[1]!env_to_ecef(K154:M154,AE154:AG154)</f>
        <v>-1471.3170315012942</v>
      </c>
      <c r="AJ154" s="21">
        <v>-1263.0895926323346</v>
      </c>
      <c r="AK154" s="21">
        <v>-58.57366130012673</v>
      </c>
      <c r="AL154" s="21">
        <f t="shared" si="42"/>
        <v>1939.9999999999998</v>
      </c>
      <c r="AM154" s="20">
        <f t="shared" si="43"/>
        <v>2020.283157988335</v>
      </c>
      <c r="AN154" s="21">
        <f t="shared" si="44"/>
        <v>-115.09449950931594</v>
      </c>
      <c r="AO154" s="21">
        <f>(Q155-Q153)/($B155-$B153)</f>
        <v>895.62758306483738</v>
      </c>
      <c r="AP154" s="28">
        <f t="shared" si="45"/>
        <v>3797.3233509705474</v>
      </c>
      <c r="AQ154" s="12">
        <v>75.790000000000006</v>
      </c>
      <c r="AR154" s="12">
        <v>21.32</v>
      </c>
      <c r="AS154" s="12">
        <v>2303</v>
      </c>
      <c r="AT154" s="27">
        <v>64995</v>
      </c>
      <c r="AU154" s="20">
        <v>264.7</v>
      </c>
      <c r="AV154" s="21">
        <v>53</v>
      </c>
      <c r="AW154" s="21">
        <v>5.95</v>
      </c>
      <c r="AX154" s="21">
        <v>1300</v>
      </c>
      <c r="AY154" s="21">
        <v>30626</v>
      </c>
      <c r="AZ154" s="22">
        <f>AX154*AD154</f>
        <v>2522000</v>
      </c>
      <c r="BA154">
        <f>AX154*AA154</f>
        <v>2164.3205453096134</v>
      </c>
    </row>
    <row r="155" spans="2:53" x14ac:dyDescent="0.25">
      <c r="B155" s="27">
        <v>148.69999999999999</v>
      </c>
      <c r="C155" s="20">
        <v>242186</v>
      </c>
      <c r="D155" s="21">
        <v>717678</v>
      </c>
      <c r="E155" s="22">
        <v>959864</v>
      </c>
      <c r="F155" s="20">
        <v>10716.8</v>
      </c>
      <c r="G155" s="21">
        <v>31947335</v>
      </c>
      <c r="H155" s="22">
        <v>3.3940000000000001</v>
      </c>
      <c r="I155" s="12">
        <v>6428351</v>
      </c>
      <c r="J155" s="20">
        <v>28.63</v>
      </c>
      <c r="K155" s="29">
        <f>DEGREES(ATAN([1]!Req()^2/[1]!Rpo()^2*TAN(RADIANS(J155))))</f>
        <v>28.792148290869743</v>
      </c>
      <c r="L155" s="21">
        <v>-79.95</v>
      </c>
      <c r="M155" s="22">
        <v>55113</v>
      </c>
      <c r="N155" s="21">
        <f>[1]!Req()/SQRT(1-[1]!e_WGS84()^2*SIN(RADIANS(K155))^2)</f>
        <v>6383095.0843078643</v>
      </c>
      <c r="O155" s="20">
        <f t="shared" si="31"/>
        <v>984618.49016147736</v>
      </c>
      <c r="P155" s="21">
        <f t="shared" si="32"/>
        <v>-5555693.8589510228</v>
      </c>
      <c r="Q155" s="22">
        <f>(N155*(1-[1]!e_WGS84()^2)+M155)*SIN(RADIANS(K155))</f>
        <v>3080276.6026761052</v>
      </c>
      <c r="R155" s="22">
        <f t="shared" si="33"/>
        <v>-29.930346756242216</v>
      </c>
      <c r="S155" s="20">
        <v>72.349999999999994</v>
      </c>
      <c r="T155" s="21">
        <v>66.39</v>
      </c>
      <c r="U155" s="20">
        <f t="shared" si="34"/>
        <v>0.87315967305590114</v>
      </c>
      <c r="V155" s="21">
        <f t="shared" si="35"/>
        <v>0.27782144763453265</v>
      </c>
      <c r="W155" s="22">
        <f t="shared" si="36"/>
        <v>0.40050896192615271</v>
      </c>
      <c r="X155" s="21">
        <f t="array" ref="X155:Z155">[1]!env_to_ecef(K155:M155,U155:W155)</f>
        <v>-0.77515995957002803</v>
      </c>
      <c r="Y155" s="21">
        <v>-0.62973728514414595</v>
      </c>
      <c r="Z155" s="21">
        <v>-5.0576563531670504E-2</v>
      </c>
      <c r="AA155" s="27">
        <f t="shared" si="37"/>
        <v>1.7047691241930125</v>
      </c>
      <c r="AB155" s="20">
        <v>72.489999999999995</v>
      </c>
      <c r="AC155" s="21">
        <v>25.31</v>
      </c>
      <c r="AD155" s="22">
        <v>1969</v>
      </c>
      <c r="AE155" s="20">
        <f t="shared" si="38"/>
        <v>1697.5147629180119</v>
      </c>
      <c r="AF155" s="21">
        <f t="shared" si="39"/>
        <v>535.5500924049544</v>
      </c>
      <c r="AG155" s="21">
        <f t="shared" si="40"/>
        <v>841.77831297821524</v>
      </c>
      <c r="AH155" s="21">
        <f t="shared" si="41"/>
        <v>1968.9999999999998</v>
      </c>
      <c r="AI155" s="20">
        <f t="array" ref="AI155:AK155">[1]!env_to_ecef(K155:M155,AE155:AG155)</f>
        <v>-1497.7193407937293</v>
      </c>
      <c r="AJ155" s="21">
        <v>-1276.6021047680326</v>
      </c>
      <c r="AK155" s="21">
        <v>-63.912771135551452</v>
      </c>
      <c r="AL155" s="21">
        <f t="shared" si="42"/>
        <v>1968.9999999999998</v>
      </c>
      <c r="AM155" s="20">
        <f t="shared" si="43"/>
        <v>1536.3152533397661</v>
      </c>
      <c r="AN155" s="21">
        <f t="shared" si="44"/>
        <v>-203.82371537527069</v>
      </c>
      <c r="AO155" s="21">
        <f>(Q156-Q154)/($B156-$B154)</f>
        <v>897.61836451874115</v>
      </c>
      <c r="AP155" s="28">
        <f t="shared" si="45"/>
        <v>3358.6844918776706</v>
      </c>
      <c r="AQ155" s="12">
        <v>75.75</v>
      </c>
      <c r="AR155" s="12">
        <v>21.15</v>
      </c>
      <c r="AS155" s="12">
        <v>2333</v>
      </c>
      <c r="AT155" s="27">
        <v>66745</v>
      </c>
      <c r="AU155" s="20">
        <v>263.7</v>
      </c>
      <c r="AV155" s="21">
        <v>47</v>
      </c>
      <c r="AW155" s="21">
        <v>6.05</v>
      </c>
      <c r="AX155" s="21">
        <v>1208</v>
      </c>
      <c r="AY155" s="21">
        <v>28683</v>
      </c>
      <c r="AZ155" s="22">
        <f>AX155*AD155</f>
        <v>2378552</v>
      </c>
      <c r="BA155">
        <f>AX155*AA155</f>
        <v>2059.3611020251592</v>
      </c>
    </row>
    <row r="156" spans="2:53" x14ac:dyDescent="0.25">
      <c r="B156" s="27">
        <v>149.69999999999999</v>
      </c>
      <c r="C156" s="20">
        <v>242186</v>
      </c>
      <c r="D156" s="21">
        <v>706961</v>
      </c>
      <c r="E156" s="22">
        <v>949147</v>
      </c>
      <c r="F156" s="20">
        <v>10716.8</v>
      </c>
      <c r="G156" s="21">
        <v>31947530</v>
      </c>
      <c r="H156" s="22">
        <v>3.4319999999999999</v>
      </c>
      <c r="I156" s="12">
        <v>6429195</v>
      </c>
      <c r="J156" s="20">
        <v>28.63</v>
      </c>
      <c r="K156" s="29">
        <f>DEGREES(ATAN([1]!Req()^2/[1]!Rpo()^2*TAN(RADIANS(J156))))</f>
        <v>28.792148290869743</v>
      </c>
      <c r="L156" s="21">
        <v>-79.94</v>
      </c>
      <c r="M156" s="22">
        <v>55958</v>
      </c>
      <c r="N156" s="21">
        <f>[1]!Req()/SQRT(1-[1]!e_WGS84()^2*SIN(RADIANS(K156))^2)</f>
        <v>6383095.0843078643</v>
      </c>
      <c r="O156" s="20">
        <f t="shared" si="31"/>
        <v>985717.48283495614</v>
      </c>
      <c r="P156" s="21">
        <f t="shared" si="32"/>
        <v>-5556251.0754608819</v>
      </c>
      <c r="Q156" s="22">
        <f>(N156*(1-[1]!e_WGS84()^2)+M156)*SIN(RADIANS(K156))</f>
        <v>3080683.5830529877</v>
      </c>
      <c r="R156" s="22">
        <f t="shared" si="33"/>
        <v>-28.933672355487943</v>
      </c>
      <c r="S156" s="20">
        <v>72.36</v>
      </c>
      <c r="T156" s="21">
        <v>66.69</v>
      </c>
      <c r="U156" s="20">
        <f t="shared" si="34"/>
        <v>0.87519462477166421</v>
      </c>
      <c r="V156" s="21">
        <f t="shared" si="35"/>
        <v>0.27830072231848446</v>
      </c>
      <c r="W156" s="22">
        <f t="shared" si="36"/>
        <v>0.39570579567122327</v>
      </c>
      <c r="X156" s="21">
        <f t="array" ref="X156:Z156">[1]!env_to_ecef(K156:M156,U156:W156)</f>
        <v>-0.77774866989076785</v>
      </c>
      <c r="Y156" s="21">
        <v>-0.62631067003538354</v>
      </c>
      <c r="Z156" s="21">
        <v>-5.3309952944743E-2</v>
      </c>
      <c r="AA156" s="27">
        <f t="shared" si="37"/>
        <v>1.7446803656377623</v>
      </c>
      <c r="AB156" s="20">
        <v>72.5</v>
      </c>
      <c r="AC156" s="21">
        <v>25.05</v>
      </c>
      <c r="AD156" s="22">
        <v>1998</v>
      </c>
      <c r="AE156" s="20">
        <f t="shared" si="38"/>
        <v>1726.2900526873129</v>
      </c>
      <c r="AF156" s="21">
        <f t="shared" si="39"/>
        <v>544.29716286614632</v>
      </c>
      <c r="AG156" s="21">
        <f t="shared" si="40"/>
        <v>845.97118892353399</v>
      </c>
      <c r="AH156" s="21">
        <f t="shared" si="41"/>
        <v>1997.9999999999998</v>
      </c>
      <c r="AI156" s="20">
        <f t="array" ref="AI156:AK156">[1]!env_to_ecef(K156:M156,AE156:AG156)</f>
        <v>-1524.4516222794903</v>
      </c>
      <c r="AJ156" s="21">
        <v>-1289.6560750783442</v>
      </c>
      <c r="AK156" s="21">
        <v>-69.559034948387932</v>
      </c>
      <c r="AL156" s="21">
        <f t="shared" si="42"/>
        <v>1998.0000000000002</v>
      </c>
      <c r="AM156" s="20">
        <f t="shared" si="43"/>
        <v>1537.0934974215925</v>
      </c>
      <c r="AN156" s="21">
        <f t="shared" si="44"/>
        <v>-206.97124265320599</v>
      </c>
      <c r="AO156" s="21">
        <f>(Q157-Q155)/($B157-$B155)</f>
        <v>899.93278620787896</v>
      </c>
      <c r="AP156" s="28">
        <f t="shared" si="45"/>
        <v>3388.979102564349</v>
      </c>
      <c r="AQ156" s="12">
        <v>75.709999999999994</v>
      </c>
      <c r="AR156" s="12">
        <v>20.98</v>
      </c>
      <c r="AS156" s="12">
        <v>2363</v>
      </c>
      <c r="AT156" s="27">
        <v>68525</v>
      </c>
      <c r="AU156" s="20">
        <v>261.60000000000002</v>
      </c>
      <c r="AV156" s="21">
        <v>42</v>
      </c>
      <c r="AW156" s="21">
        <v>6.16</v>
      </c>
      <c r="AX156" s="21">
        <v>1125</v>
      </c>
      <c r="AY156" s="21">
        <v>26981</v>
      </c>
      <c r="AZ156" s="22">
        <f>AX156*AD156</f>
        <v>2247750</v>
      </c>
      <c r="BA156">
        <f>AX156*AA156</f>
        <v>1962.7654113424826</v>
      </c>
    </row>
    <row r="157" spans="2:53" x14ac:dyDescent="0.25">
      <c r="B157" s="27">
        <v>150.69999999999999</v>
      </c>
      <c r="C157" s="20">
        <v>242186</v>
      </c>
      <c r="D157" s="21">
        <v>696244</v>
      </c>
      <c r="E157" s="22">
        <v>938431</v>
      </c>
      <c r="F157" s="20">
        <v>10716.8</v>
      </c>
      <c r="G157" s="21">
        <v>31947707</v>
      </c>
      <c r="H157" s="22">
        <v>3.4710000000000001</v>
      </c>
      <c r="I157" s="12">
        <v>6430044</v>
      </c>
      <c r="J157" s="20">
        <v>28.64</v>
      </c>
      <c r="K157" s="29">
        <f>DEGREES(ATAN([1]!Req()^2/[1]!Rpo()^2*TAN(RADIANS(J157))))</f>
        <v>28.802184513218688</v>
      </c>
      <c r="L157" s="21">
        <v>-79.92</v>
      </c>
      <c r="M157" s="22">
        <v>56808</v>
      </c>
      <c r="N157" s="21">
        <f>[1]!Req()/SQRT(1-[1]!e_WGS84()^2*SIN(RADIANS(K157))^2)</f>
        <v>6383098.2489053328</v>
      </c>
      <c r="O157" s="20">
        <f t="shared" si="31"/>
        <v>987692.67715632054</v>
      </c>
      <c r="P157" s="21">
        <f t="shared" si="32"/>
        <v>-5556107.8014363293</v>
      </c>
      <c r="Q157" s="22">
        <f>(N157*(1-[1]!e_WGS84()^2)+M157)*SIN(RADIANS(K157))</f>
        <v>3082076.468248521</v>
      </c>
      <c r="R157" s="22">
        <f t="shared" si="33"/>
        <v>-31.085407904349267</v>
      </c>
      <c r="S157" s="20">
        <v>72.37</v>
      </c>
      <c r="T157" s="21">
        <v>66.98</v>
      </c>
      <c r="U157" s="20">
        <f t="shared" si="34"/>
        <v>0.87714074254895402</v>
      </c>
      <c r="V157" s="21">
        <f t="shared" si="35"/>
        <v>0.27875100252630747</v>
      </c>
      <c r="W157" s="22">
        <f t="shared" si="36"/>
        <v>0.39105242148751368</v>
      </c>
      <c r="X157" s="21">
        <f t="array" ref="X157:Z157">[1]!env_to_ecef(K157:M157,U157:W157)</f>
        <v>-0.78012016563096365</v>
      </c>
      <c r="Y157" s="21">
        <v>-0.62313075465728884</v>
      </c>
      <c r="Z157" s="21">
        <v>-5.5862239269077685E-2</v>
      </c>
      <c r="AA157" s="27">
        <f t="shared" si="37"/>
        <v>1.7845946966889779</v>
      </c>
      <c r="AB157" s="20">
        <v>72.510000000000005</v>
      </c>
      <c r="AC157" s="21">
        <v>24.8</v>
      </c>
      <c r="AD157" s="22">
        <v>2028</v>
      </c>
      <c r="AE157" s="20">
        <f t="shared" si="38"/>
        <v>1755.863488239489</v>
      </c>
      <c r="AF157" s="21">
        <f t="shared" si="39"/>
        <v>553.28472801485157</v>
      </c>
      <c r="AG157" s="21">
        <f t="shared" si="40"/>
        <v>850.64882320084712</v>
      </c>
      <c r="AH157" s="21">
        <f t="shared" si="41"/>
        <v>2028.0000000000002</v>
      </c>
      <c r="AI157" s="20">
        <f t="array" ref="AI157:AK157">[1]!env_to_ecef(K157:M157,AE157:AG157)</f>
        <v>-1551.6408966217703</v>
      </c>
      <c r="AJ157" s="21">
        <v>-1303.6750858125974</v>
      </c>
      <c r="AK157" s="21">
        <v>-75.005323559772648</v>
      </c>
      <c r="AL157" s="21">
        <f t="shared" si="42"/>
        <v>2028.0000000000002</v>
      </c>
      <c r="AM157" s="20">
        <f t="shared" si="43"/>
        <v>2022.985501224699</v>
      </c>
      <c r="AN157" s="21">
        <f t="shared" si="44"/>
        <v>-124.61678941082209</v>
      </c>
      <c r="AO157" s="21">
        <f>(Q158-Q156)/($B158-$B156)</f>
        <v>902.40657645487227</v>
      </c>
      <c r="AP157" s="28">
        <f t="shared" si="45"/>
        <v>3888.8901209451678</v>
      </c>
      <c r="AQ157" s="12">
        <v>75.680000000000007</v>
      </c>
      <c r="AR157" s="12">
        <v>20.82</v>
      </c>
      <c r="AS157" s="12">
        <v>2393</v>
      </c>
      <c r="AT157" s="27">
        <v>70334</v>
      </c>
      <c r="AU157" s="20">
        <v>258.5</v>
      </c>
      <c r="AV157" s="21">
        <v>38</v>
      </c>
      <c r="AW157" s="21">
        <v>6.29</v>
      </c>
      <c r="AX157" s="21">
        <v>1052</v>
      </c>
      <c r="AY157" s="21">
        <v>25504</v>
      </c>
      <c r="AZ157" s="22">
        <f>AX157*AD157</f>
        <v>2133456</v>
      </c>
      <c r="BA157">
        <f>AX157*AA157</f>
        <v>1877.3936209168046</v>
      </c>
    </row>
    <row r="158" spans="2:53" x14ac:dyDescent="0.25">
      <c r="B158" s="27">
        <v>151.69999999999999</v>
      </c>
      <c r="C158" s="20">
        <v>242186</v>
      </c>
      <c r="D158" s="21">
        <v>685528</v>
      </c>
      <c r="E158" s="22">
        <v>927714</v>
      </c>
      <c r="F158" s="20">
        <v>10716.8</v>
      </c>
      <c r="G158" s="21">
        <v>31947868</v>
      </c>
      <c r="H158" s="22">
        <v>3.512</v>
      </c>
      <c r="I158" s="12">
        <v>6430896</v>
      </c>
      <c r="J158" s="20">
        <v>28.64</v>
      </c>
      <c r="K158" s="29">
        <f>DEGREES(ATAN([1]!Req()^2/[1]!Rpo()^2*TAN(RADIANS(J158))))</f>
        <v>28.802184513218688</v>
      </c>
      <c r="L158" s="21">
        <v>-79.900000000000006</v>
      </c>
      <c r="M158" s="22">
        <v>57663</v>
      </c>
      <c r="N158" s="21">
        <f>[1]!Req()/SQRT(1-[1]!e_WGS84()^2*SIN(RADIANS(K158))^2)</f>
        <v>6383098.2489053328</v>
      </c>
      <c r="O158" s="20">
        <f t="shared" si="31"/>
        <v>989763.45383740554</v>
      </c>
      <c r="P158" s="21">
        <f t="shared" si="32"/>
        <v>-5556500.3090397036</v>
      </c>
      <c r="Q158" s="22">
        <f>(N158*(1-[1]!e_WGS84()^2)+M158)*SIN(RADIANS(K158))</f>
        <v>3082488.3962058974</v>
      </c>
      <c r="R158" s="22">
        <f t="shared" si="33"/>
        <v>-28.088772583752871</v>
      </c>
      <c r="S158" s="20">
        <v>72.38</v>
      </c>
      <c r="T158" s="21">
        <v>67.28</v>
      </c>
      <c r="U158" s="20">
        <f t="shared" si="34"/>
        <v>0.87912883241833484</v>
      </c>
      <c r="V158" s="21">
        <f t="shared" si="35"/>
        <v>0.27921388396009073</v>
      </c>
      <c r="W158" s="22">
        <f t="shared" si="36"/>
        <v>0.38622804534976002</v>
      </c>
      <c r="X158" s="21">
        <f t="array" ref="X158:Z158">[1]!env_to_ecef(K158:M158,U158:W158)</f>
        <v>-0.78256214727825357</v>
      </c>
      <c r="Y158" s="21">
        <v>-0.61980919822986458</v>
      </c>
      <c r="Z158" s="21">
        <v>-5.8592178973831094E-2</v>
      </c>
      <c r="AA158" s="27">
        <f t="shared" si="37"/>
        <v>1.8344883569147334</v>
      </c>
      <c r="AB158" s="20">
        <v>72.52</v>
      </c>
      <c r="AC158" s="21">
        <v>24.55</v>
      </c>
      <c r="AD158" s="22">
        <v>2058</v>
      </c>
      <c r="AE158" s="20">
        <f t="shared" si="38"/>
        <v>1785.5114228220045</v>
      </c>
      <c r="AF158" s="21">
        <f t="shared" si="39"/>
        <v>562.28444300612171</v>
      </c>
      <c r="AG158" s="21">
        <f t="shared" si="40"/>
        <v>855.0726075167164</v>
      </c>
      <c r="AH158" s="21">
        <f t="shared" si="41"/>
        <v>2058</v>
      </c>
      <c r="AI158" s="20">
        <f t="array" ref="AI158:AK158">[1]!env_to_ecef(K158:M158,AE158:AG158)</f>
        <v>-1578.9340278370457</v>
      </c>
      <c r="AJ158" s="21">
        <v>-1317.5010824196738</v>
      </c>
      <c r="AK158" s="21">
        <v>-80.760346465772727</v>
      </c>
      <c r="AL158" s="21">
        <f t="shared" si="42"/>
        <v>2058</v>
      </c>
      <c r="AM158" s="20">
        <f t="shared" si="43"/>
        <v>2023.6808633556357</v>
      </c>
      <c r="AN158" s="21">
        <f t="shared" si="44"/>
        <v>-127.15761037403718</v>
      </c>
      <c r="AO158" s="21">
        <f>(Q159-Q157)/($B159-$B157)</f>
        <v>904.48282060003839</v>
      </c>
      <c r="AP158" s="28">
        <f t="shared" si="45"/>
        <v>3920.0071089138073</v>
      </c>
      <c r="AQ158" s="12">
        <v>75.64</v>
      </c>
      <c r="AR158" s="12">
        <v>20.66</v>
      </c>
      <c r="AS158" s="12">
        <v>2424</v>
      </c>
      <c r="AT158" s="27">
        <v>72174</v>
      </c>
      <c r="AU158" s="20">
        <v>255.3</v>
      </c>
      <c r="AV158" s="21">
        <v>34</v>
      </c>
      <c r="AW158" s="21">
        <v>6.42</v>
      </c>
      <c r="AX158" s="21">
        <v>981</v>
      </c>
      <c r="AY158" s="21">
        <v>24093</v>
      </c>
      <c r="AZ158" s="22">
        <f>AX158*AD158</f>
        <v>2018898</v>
      </c>
      <c r="BA158">
        <f>AX158*AA158</f>
        <v>1799.6330781333536</v>
      </c>
    </row>
    <row r="159" spans="2:53" x14ac:dyDescent="0.25">
      <c r="B159" s="27">
        <v>152.69999999999999</v>
      </c>
      <c r="C159" s="20">
        <v>242186</v>
      </c>
      <c r="D159" s="21">
        <v>674811</v>
      </c>
      <c r="E159" s="22">
        <v>916997</v>
      </c>
      <c r="F159" s="20">
        <v>10716.8</v>
      </c>
      <c r="G159" s="21">
        <v>31948015</v>
      </c>
      <c r="H159" s="22">
        <v>3.5529999999999999</v>
      </c>
      <c r="I159" s="12">
        <v>6431754</v>
      </c>
      <c r="J159" s="20">
        <v>28.65</v>
      </c>
      <c r="K159" s="29">
        <f>DEGREES(ATAN([1]!Req()^2/[1]!Rpo()^2*TAN(RADIANS(J159))))</f>
        <v>28.812220715698395</v>
      </c>
      <c r="L159" s="21">
        <v>-79.88</v>
      </c>
      <c r="M159" s="22">
        <v>58521</v>
      </c>
      <c r="N159" s="21">
        <f>[1]!Req()/SQRT(1-[1]!e_WGS84()^2*SIN(RADIANS(K159))^2)</f>
        <v>6383101.4142047763</v>
      </c>
      <c r="O159" s="20">
        <f t="shared" si="31"/>
        <v>991740.03888303181</v>
      </c>
      <c r="P159" s="21">
        <f t="shared" si="32"/>
        <v>-5556362.1166570773</v>
      </c>
      <c r="Q159" s="22">
        <f>(N159*(1-[1]!e_WGS84()^2)+M159)*SIN(RADIANS(K159))</f>
        <v>3083885.4338897211</v>
      </c>
      <c r="R159" s="22">
        <f t="shared" si="33"/>
        <v>-31.241243771277368</v>
      </c>
      <c r="S159" s="20">
        <v>72.39</v>
      </c>
      <c r="T159" s="21">
        <v>67.58</v>
      </c>
      <c r="U159" s="20">
        <f t="shared" si="34"/>
        <v>0.88109300742729679</v>
      </c>
      <c r="V159" s="21">
        <f t="shared" si="35"/>
        <v>0.27966842930906871</v>
      </c>
      <c r="W159" s="22">
        <f t="shared" si="36"/>
        <v>0.3813930805750414</v>
      </c>
      <c r="X159" s="21">
        <f t="array" ref="X159:Z159">[1]!env_to_ecef(K159:M159,U159:W159)</f>
        <v>-0.78498344974789735</v>
      </c>
      <c r="Y159" s="21">
        <v>-0.61648269972543668</v>
      </c>
      <c r="Z159" s="21">
        <v>-6.1237770706711186E-2</v>
      </c>
      <c r="AA159" s="27">
        <f t="shared" si="37"/>
        <v>1.8843874912038761</v>
      </c>
      <c r="AB159" s="20">
        <v>72.53</v>
      </c>
      <c r="AC159" s="21">
        <v>24.3</v>
      </c>
      <c r="AD159" s="22">
        <v>2089</v>
      </c>
      <c r="AE159" s="20">
        <f t="shared" si="38"/>
        <v>1816.1016768524441</v>
      </c>
      <c r="AF159" s="21">
        <f t="shared" si="39"/>
        <v>571.56939005799529</v>
      </c>
      <c r="AG159" s="21">
        <f t="shared" si="40"/>
        <v>859.65349512607236</v>
      </c>
      <c r="AH159" s="21">
        <f t="shared" si="41"/>
        <v>2089</v>
      </c>
      <c r="AI159" s="20">
        <f t="array" ref="AI159:AK159">[1]!env_to_ecef(K159:M159,AE159:AG159)</f>
        <v>-1607.0943497636017</v>
      </c>
      <c r="AJ159" s="21">
        <v>-1331.7976079845776</v>
      </c>
      <c r="AK159" s="21">
        <v>-86.509434886980159</v>
      </c>
      <c r="AL159" s="21">
        <f t="shared" si="42"/>
        <v>2089</v>
      </c>
      <c r="AM159" s="20">
        <f t="shared" si="43"/>
        <v>2024.6704006998916</v>
      </c>
      <c r="AN159" s="21">
        <f t="shared" si="44"/>
        <v>-130.25106277689338</v>
      </c>
      <c r="AO159" s="21">
        <f>(Q160-Q158)/($B160-$B158)</f>
        <v>906.7171690617688</v>
      </c>
      <c r="AP159" s="28">
        <f t="shared" si="45"/>
        <v>3952.2055095606106</v>
      </c>
      <c r="AQ159" s="12">
        <v>75.61</v>
      </c>
      <c r="AR159" s="12">
        <v>20.49</v>
      </c>
      <c r="AS159" s="12">
        <v>2455</v>
      </c>
      <c r="AT159" s="27">
        <v>74045</v>
      </c>
      <c r="AU159" s="20">
        <v>252.1</v>
      </c>
      <c r="AV159" s="21">
        <v>30</v>
      </c>
      <c r="AW159" s="21">
        <v>6.56</v>
      </c>
      <c r="AX159" s="21">
        <v>914</v>
      </c>
      <c r="AY159" s="21">
        <v>22737</v>
      </c>
      <c r="AZ159" s="22">
        <f>AX159*AD159</f>
        <v>1909346</v>
      </c>
      <c r="BA159">
        <f>AX159*AA159</f>
        <v>1722.3301669603427</v>
      </c>
    </row>
    <row r="160" spans="2:53" x14ac:dyDescent="0.25">
      <c r="B160" s="27">
        <v>153.69999999999999</v>
      </c>
      <c r="C160" s="20">
        <v>242186</v>
      </c>
      <c r="D160" s="21">
        <v>664094</v>
      </c>
      <c r="E160" s="22">
        <v>906280</v>
      </c>
      <c r="F160" s="20">
        <v>10716.8</v>
      </c>
      <c r="G160" s="21">
        <v>31948148</v>
      </c>
      <c r="H160" s="22">
        <v>3.5950000000000002</v>
      </c>
      <c r="I160" s="12">
        <v>6432615</v>
      </c>
      <c r="J160" s="20">
        <v>28.65</v>
      </c>
      <c r="K160" s="29">
        <f>DEGREES(ATAN([1]!Req()^2/[1]!Rpo()^2*TAN(RADIANS(J160))))</f>
        <v>28.812220715698395</v>
      </c>
      <c r="L160" s="21">
        <v>-79.86</v>
      </c>
      <c r="M160" s="22">
        <v>59385</v>
      </c>
      <c r="N160" s="21">
        <f>[1]!Req()/SQRT(1-[1]!e_WGS84()^2*SIN(RADIANS(K160))^2)</f>
        <v>6383101.4142047763</v>
      </c>
      <c r="O160" s="20">
        <f t="shared" si="31"/>
        <v>993812.79463880532</v>
      </c>
      <c r="P160" s="21">
        <f t="shared" si="32"/>
        <v>-5556760.8111652574</v>
      </c>
      <c r="Q160" s="22">
        <f>(N160*(1-[1]!e_WGS84()^2)+M160)*SIN(RADIANS(K160))</f>
        <v>3084301.830544021</v>
      </c>
      <c r="R160" s="22">
        <f t="shared" si="33"/>
        <v>-28.244643569923937</v>
      </c>
      <c r="S160" s="20">
        <v>72.400000000000006</v>
      </c>
      <c r="T160" s="21">
        <v>67.87</v>
      </c>
      <c r="U160" s="20">
        <f t="shared" si="34"/>
        <v>0.88297055377034284</v>
      </c>
      <c r="V160" s="21">
        <f t="shared" si="35"/>
        <v>0.28009475847847093</v>
      </c>
      <c r="W160" s="22">
        <f t="shared" si="36"/>
        <v>0.37670934080187229</v>
      </c>
      <c r="X160" s="21">
        <f t="array" ref="X160:Z160">[1]!env_to_ecef(K160:M160,U160:W160)</f>
        <v>-0.78730276585408587</v>
      </c>
      <c r="Y160" s="21">
        <v>-0.61324966858411134</v>
      </c>
      <c r="Z160" s="21">
        <v>-6.3868606216077373E-2</v>
      </c>
      <c r="AA160" s="27">
        <f t="shared" si="37"/>
        <v>1.924313662585849</v>
      </c>
      <c r="AB160" s="20">
        <v>72.540000000000006</v>
      </c>
      <c r="AC160" s="21">
        <v>24.05</v>
      </c>
      <c r="AD160" s="22">
        <v>2120</v>
      </c>
      <c r="AE160" s="20">
        <f t="shared" si="38"/>
        <v>1846.7668434237512</v>
      </c>
      <c r="AF160" s="21">
        <f t="shared" si="39"/>
        <v>580.86620205104884</v>
      </c>
      <c r="AG160" s="21">
        <f t="shared" si="40"/>
        <v>863.97145864054096</v>
      </c>
      <c r="AH160" s="21">
        <f t="shared" si="41"/>
        <v>2120</v>
      </c>
      <c r="AI160" s="20">
        <f t="array" ref="AI160:AK160">[1]!env_to_ecef(K160:M160,AE160:AG160)</f>
        <v>-1635.3606616970792</v>
      </c>
      <c r="AJ160" s="21">
        <v>-1345.8920827749439</v>
      </c>
      <c r="AK160" s="21">
        <v>-92.574336062506973</v>
      </c>
      <c r="AL160" s="21">
        <f t="shared" si="42"/>
        <v>2120</v>
      </c>
      <c r="AM160" s="20">
        <f t="shared" si="43"/>
        <v>2025.5265626357286</v>
      </c>
      <c r="AN160" s="21">
        <f t="shared" si="44"/>
        <v>-133.65139452880248</v>
      </c>
      <c r="AO160" s="21">
        <f>(Q161-Q159)/($B161-$B159)</f>
        <v>909.27799240220338</v>
      </c>
      <c r="AP160" s="28">
        <f t="shared" si="45"/>
        <v>3984.3858803550656</v>
      </c>
      <c r="AQ160" s="12">
        <v>75.569999999999993</v>
      </c>
      <c r="AR160" s="12">
        <v>20.329999999999998</v>
      </c>
      <c r="AS160" s="12">
        <v>2487</v>
      </c>
      <c r="AT160" s="27">
        <v>75947</v>
      </c>
      <c r="AU160" s="20">
        <v>248.9</v>
      </c>
      <c r="AV160" s="21">
        <v>27</v>
      </c>
      <c r="AW160" s="21">
        <v>6.7</v>
      </c>
      <c r="AX160" s="21">
        <v>849</v>
      </c>
      <c r="AY160" s="21">
        <v>21427</v>
      </c>
      <c r="AZ160" s="22">
        <f>AX160*AD160</f>
        <v>1799880</v>
      </c>
      <c r="BA160">
        <f>AX160*AA160</f>
        <v>1633.7422995353859</v>
      </c>
    </row>
    <row r="161" spans="1:53" x14ac:dyDescent="0.25">
      <c r="B161" s="27">
        <v>154.69999999999999</v>
      </c>
      <c r="C161" s="20">
        <v>242186</v>
      </c>
      <c r="D161" s="21">
        <v>653377</v>
      </c>
      <c r="E161" s="22">
        <v>895563</v>
      </c>
      <c r="F161" s="20">
        <v>10716.8</v>
      </c>
      <c r="G161" s="21">
        <v>31948268</v>
      </c>
      <c r="H161" s="22">
        <v>3.6379999999999999</v>
      </c>
      <c r="I161" s="12">
        <v>6433481</v>
      </c>
      <c r="J161" s="20">
        <v>28.66</v>
      </c>
      <c r="K161" s="29">
        <f>DEGREES(ATAN([1]!Req()^2/[1]!Rpo()^2*TAN(RADIANS(J161))))</f>
        <v>28.822256898304527</v>
      </c>
      <c r="L161" s="21">
        <v>-79.84</v>
      </c>
      <c r="M161" s="22">
        <v>60253</v>
      </c>
      <c r="N161" s="21">
        <f>[1]!Req()/SQRT(1-[1]!e_WGS84()^2*SIN(RADIANS(K161))^2)</f>
        <v>6383104.5802058028</v>
      </c>
      <c r="O161" s="20">
        <f t="shared" si="31"/>
        <v>995791.09200830327</v>
      </c>
      <c r="P161" s="21">
        <f t="shared" si="32"/>
        <v>-5556629.4194461349</v>
      </c>
      <c r="Q161" s="22">
        <f>(N161*(1-[1]!e_WGS84()^2)+M161)*SIN(RADIANS(K161))</f>
        <v>3085703.9898745255</v>
      </c>
      <c r="R161" s="22">
        <f t="shared" si="33"/>
        <v>-29.39785788487643</v>
      </c>
      <c r="S161" s="20">
        <v>72.41</v>
      </c>
      <c r="T161" s="21">
        <v>68.17</v>
      </c>
      <c r="U161" s="20">
        <f t="shared" si="34"/>
        <v>0.8848875339799358</v>
      </c>
      <c r="V161" s="21">
        <f t="shared" si="35"/>
        <v>0.28053288667658793</v>
      </c>
      <c r="W161" s="22">
        <f t="shared" si="36"/>
        <v>0.37185393866383709</v>
      </c>
      <c r="X161" s="21">
        <f t="array" ref="X161:Z161">[1]!env_to_ecef(K161:M161,U161:W161)</f>
        <v>-0.78968672262591721</v>
      </c>
      <c r="Y161" s="21">
        <v>-0.60989430760454177</v>
      </c>
      <c r="Z161" s="21">
        <v>-6.651175580237087E-2</v>
      </c>
      <c r="AA161" s="27">
        <f t="shared" si="37"/>
        <v>1.9841999073018388</v>
      </c>
      <c r="AB161" s="20">
        <v>72.55</v>
      </c>
      <c r="AC161" s="21">
        <v>23.81</v>
      </c>
      <c r="AD161" s="22">
        <v>2151</v>
      </c>
      <c r="AE161" s="20">
        <f t="shared" si="38"/>
        <v>1877.3607667152446</v>
      </c>
      <c r="AF161" s="21">
        <f t="shared" si="39"/>
        <v>590.12889522144917</v>
      </c>
      <c r="AG161" s="21">
        <f t="shared" si="40"/>
        <v>868.36941368467239</v>
      </c>
      <c r="AH161" s="21">
        <f t="shared" si="41"/>
        <v>2151</v>
      </c>
      <c r="AI161" s="20">
        <f t="array" ref="AI161:AK161">[1]!env_to_ecef(K161:M161,AE161:AG161)</f>
        <v>-1663.5346942037618</v>
      </c>
      <c r="AJ161" s="21">
        <v>-1360.0636686468586</v>
      </c>
      <c r="AK161" s="21">
        <v>-98.387694389317687</v>
      </c>
      <c r="AL161" s="21">
        <f t="shared" si="42"/>
        <v>2151</v>
      </c>
      <c r="AM161" s="20">
        <f t="shared" si="43"/>
        <v>1541.4958973912289</v>
      </c>
      <c r="AN161" s="21">
        <f t="shared" si="44"/>
        <v>-223.34902657661587</v>
      </c>
      <c r="AO161" s="21">
        <f>(Q162-Q160)/($B162-$B160)</f>
        <v>911.27266864129342</v>
      </c>
      <c r="AP161" s="28">
        <f t="shared" si="45"/>
        <v>3547.3589216812725</v>
      </c>
      <c r="AQ161" s="12">
        <v>75.540000000000006</v>
      </c>
      <c r="AR161" s="12">
        <v>20.170000000000002</v>
      </c>
      <c r="AS161" s="12">
        <v>2519</v>
      </c>
      <c r="AT161" s="27">
        <v>77881</v>
      </c>
      <c r="AU161" s="20">
        <v>245.7</v>
      </c>
      <c r="AV161" s="21">
        <v>24</v>
      </c>
      <c r="AW161" s="21">
        <v>6.84</v>
      </c>
      <c r="AX161" s="21">
        <v>789</v>
      </c>
      <c r="AY161" s="21">
        <v>20185</v>
      </c>
      <c r="AZ161" s="22">
        <f>AX161*AD161</f>
        <v>1697139</v>
      </c>
      <c r="BA161">
        <f>AX161*AA161</f>
        <v>1565.5337268611509</v>
      </c>
    </row>
    <row r="162" spans="1:53" x14ac:dyDescent="0.25">
      <c r="B162" s="27">
        <v>155.69999999999999</v>
      </c>
      <c r="C162" s="20">
        <v>242186</v>
      </c>
      <c r="D162" s="21">
        <v>642660</v>
      </c>
      <c r="E162" s="22">
        <v>884846</v>
      </c>
      <c r="F162" s="20">
        <v>10716.8</v>
      </c>
      <c r="G162" s="21">
        <v>31948378</v>
      </c>
      <c r="H162" s="22">
        <v>3.6819999999999999</v>
      </c>
      <c r="I162" s="12">
        <v>6434352</v>
      </c>
      <c r="J162" s="20">
        <v>28.66</v>
      </c>
      <c r="K162" s="29">
        <f>DEGREES(ATAN([1]!Req()^2/[1]!Rpo()^2*TAN(RADIANS(J162))))</f>
        <v>28.822256898304527</v>
      </c>
      <c r="L162" s="21">
        <v>-79.83</v>
      </c>
      <c r="M162" s="22">
        <v>61125</v>
      </c>
      <c r="N162" s="21">
        <f>[1]!Req()/SQRT(1-[1]!e_WGS84()^2*SIN(RADIANS(K162))^2)</f>
        <v>6383104.5802058028</v>
      </c>
      <c r="O162" s="20">
        <f t="shared" si="31"/>
        <v>996895.78643358778</v>
      </c>
      <c r="P162" s="21">
        <f t="shared" si="32"/>
        <v>-5557207.5092184106</v>
      </c>
      <c r="Q162" s="22">
        <f>(N162*(1-[1]!e_WGS84()^2)+M162)*SIN(RADIANS(K162))</f>
        <v>3086124.3758813036</v>
      </c>
      <c r="R162" s="22">
        <f t="shared" si="33"/>
        <v>-28.401288842782378</v>
      </c>
      <c r="S162" s="20">
        <v>72.42</v>
      </c>
      <c r="T162" s="21">
        <v>68.47</v>
      </c>
      <c r="U162" s="20">
        <f t="shared" si="34"/>
        <v>0.88678043298433884</v>
      </c>
      <c r="V162" s="21">
        <f t="shared" si="35"/>
        <v>0.28096266751993898</v>
      </c>
      <c r="W162" s="22">
        <f t="shared" si="36"/>
        <v>0.36698834196223296</v>
      </c>
      <c r="X162" s="21">
        <f t="array" ref="X162:Z162">[1]!env_to_ecef(K162:M162,U162:W162)</f>
        <v>-0.79215952562623704</v>
      </c>
      <c r="Y162" s="21">
        <v>-0.60637442501116734</v>
      </c>
      <c r="Z162" s="21">
        <v>-6.9233970361313651E-2</v>
      </c>
      <c r="AA162" s="27">
        <f t="shared" si="37"/>
        <v>2.0440926741348213</v>
      </c>
      <c r="AB162" s="20">
        <v>72.56</v>
      </c>
      <c r="AC162" s="21">
        <v>23.57</v>
      </c>
      <c r="AD162" s="22">
        <v>2183</v>
      </c>
      <c r="AE162" s="20">
        <f t="shared" si="38"/>
        <v>1908.8994997359434</v>
      </c>
      <c r="AF162" s="21">
        <f t="shared" si="39"/>
        <v>599.67670334810578</v>
      </c>
      <c r="AG162" s="21">
        <f t="shared" si="40"/>
        <v>872.91440094055838</v>
      </c>
      <c r="AH162" s="21">
        <f t="shared" si="41"/>
        <v>2183</v>
      </c>
      <c r="AI162" s="20">
        <f t="array" ref="AI162:AK162">[1]!env_to_ecef(K162:M162,AE162:AG162)</f>
        <v>-1692.8246661657081</v>
      </c>
      <c r="AJ162" s="21">
        <v>-1374.3727735392074</v>
      </c>
      <c r="AK162" s="21">
        <v>-104.56160373246661</v>
      </c>
      <c r="AL162" s="21">
        <f t="shared" si="42"/>
        <v>2183</v>
      </c>
      <c r="AM162" s="20">
        <f t="shared" si="43"/>
        <v>1542.2929921470932</v>
      </c>
      <c r="AN162" s="21">
        <f t="shared" si="44"/>
        <v>-226.48770939325914</v>
      </c>
      <c r="AO162" s="21">
        <f>(Q163-Q161)/($B163-$B161)</f>
        <v>913.59523644647561</v>
      </c>
      <c r="AP162" s="28">
        <f t="shared" si="45"/>
        <v>3580.5404249665744</v>
      </c>
      <c r="AQ162" s="12">
        <v>75.510000000000005</v>
      </c>
      <c r="AR162" s="12">
        <v>20.010000000000002</v>
      </c>
      <c r="AS162" s="12">
        <v>2551</v>
      </c>
      <c r="AT162" s="27">
        <v>79847</v>
      </c>
      <c r="AU162" s="20">
        <v>242.4</v>
      </c>
      <c r="AV162" s="21">
        <v>21</v>
      </c>
      <c r="AW162" s="21">
        <v>6.99</v>
      </c>
      <c r="AX162" s="21">
        <v>730</v>
      </c>
      <c r="AY162" s="21">
        <v>18957</v>
      </c>
      <c r="AZ162" s="22">
        <f>AX162*AD162</f>
        <v>1593590</v>
      </c>
      <c r="BA162">
        <f>AX162*AA162</f>
        <v>1492.1876521184195</v>
      </c>
    </row>
    <row r="163" spans="1:53" x14ac:dyDescent="0.25">
      <c r="B163" s="27">
        <v>156.69999999999999</v>
      </c>
      <c r="C163" s="20">
        <v>242186</v>
      </c>
      <c r="D163" s="21">
        <v>631943</v>
      </c>
      <c r="E163" s="22">
        <v>874130</v>
      </c>
      <c r="F163" s="20">
        <v>10716.8</v>
      </c>
      <c r="G163" s="21">
        <v>31948476</v>
      </c>
      <c r="H163" s="22">
        <v>3.7269999999999999</v>
      </c>
      <c r="I163" s="12">
        <v>6435227</v>
      </c>
      <c r="J163" s="20">
        <v>28.67</v>
      </c>
      <c r="K163" s="29">
        <f>DEGREES(ATAN([1]!Req()^2/[1]!Rpo()^2*TAN(RADIANS(J163))))</f>
        <v>28.83229306103269</v>
      </c>
      <c r="L163" s="21">
        <v>-79.81</v>
      </c>
      <c r="M163" s="22">
        <v>62002</v>
      </c>
      <c r="N163" s="21">
        <f>[1]!Req()/SQRT(1-[1]!e_WGS84()^2*SIN(RADIANS(K163))^2)</f>
        <v>6383107.7469080202</v>
      </c>
      <c r="O163" s="20">
        <f t="shared" si="31"/>
        <v>998875.67799259746</v>
      </c>
      <c r="P163" s="21">
        <f t="shared" si="32"/>
        <v>-5557082.3948649215</v>
      </c>
      <c r="Q163" s="22">
        <f>(N163*(1-[1]!e_WGS84()^2)+M163)*SIN(RADIANS(K163))</f>
        <v>3087531.1803474184</v>
      </c>
      <c r="R163" s="22">
        <f t="shared" si="33"/>
        <v>-29.555241964757442</v>
      </c>
      <c r="S163" s="20">
        <v>72.430000000000007</v>
      </c>
      <c r="T163" s="21">
        <v>68.760000000000005</v>
      </c>
      <c r="U163" s="20">
        <f t="shared" si="34"/>
        <v>0.88858893029100239</v>
      </c>
      <c r="V163" s="21">
        <f t="shared" si="35"/>
        <v>0.2813650149598903</v>
      </c>
      <c r="W163" s="22">
        <f t="shared" si="36"/>
        <v>0.36227536670454558</v>
      </c>
      <c r="X163" s="21">
        <f t="array" ref="X163:Z163">[1]!env_to_ecef(K163:M163,U163:W163)</f>
        <v>-0.79442173899168811</v>
      </c>
      <c r="Y163" s="21">
        <v>-0.60311014332691348</v>
      </c>
      <c r="Z163" s="21">
        <v>-7.1779214495646171E-2</v>
      </c>
      <c r="AA163" s="27">
        <f t="shared" si="37"/>
        <v>2.0940101856279352</v>
      </c>
      <c r="AB163" s="20">
        <v>72.569999999999993</v>
      </c>
      <c r="AC163" s="21">
        <v>23.33</v>
      </c>
      <c r="AD163" s="22">
        <v>2216</v>
      </c>
      <c r="AE163" s="20">
        <f t="shared" si="38"/>
        <v>1941.3864789789704</v>
      </c>
      <c r="AF163" s="21">
        <f t="shared" si="39"/>
        <v>609.51016374812787</v>
      </c>
      <c r="AG163" s="21">
        <f t="shared" si="40"/>
        <v>877.59438211816575</v>
      </c>
      <c r="AH163" s="21">
        <f t="shared" si="41"/>
        <v>2216</v>
      </c>
      <c r="AI163" s="20">
        <f t="array" ref="AI163:AK163">[1]!env_to_ecef(K163:M163,AE163:AG163)</f>
        <v>-1722.7518624530687</v>
      </c>
      <c r="AJ163" s="21">
        <v>-1389.4314954402168</v>
      </c>
      <c r="AK163" s="21">
        <v>-110.73454697267778</v>
      </c>
      <c r="AL163" s="21">
        <f t="shared" si="42"/>
        <v>2216</v>
      </c>
      <c r="AM163" s="20">
        <f t="shared" si="43"/>
        <v>1980.19077096408</v>
      </c>
      <c r="AN163" s="21">
        <f t="shared" si="44"/>
        <v>123.90034254593775</v>
      </c>
      <c r="AO163" s="21">
        <f>(Q164-Q162)/($B164-$B162)</f>
        <v>1407.8561544127297</v>
      </c>
      <c r="AP163" s="28">
        <f t="shared" si="45"/>
        <v>4278.7936520209878</v>
      </c>
      <c r="AQ163" s="12">
        <v>75.48</v>
      </c>
      <c r="AR163" s="12">
        <v>19.850000000000001</v>
      </c>
      <c r="AS163" s="12">
        <v>2584</v>
      </c>
      <c r="AT163" s="27">
        <v>81845</v>
      </c>
      <c r="AU163" s="20">
        <v>239.1</v>
      </c>
      <c r="AV163" s="21">
        <v>19</v>
      </c>
      <c r="AW163" s="21">
        <v>7.14</v>
      </c>
      <c r="AX163" s="21">
        <v>675</v>
      </c>
      <c r="AY163" s="21">
        <v>17783</v>
      </c>
      <c r="AZ163" s="22">
        <f>AX163*AD163</f>
        <v>1495800</v>
      </c>
      <c r="BA163">
        <f>AX163*AA163</f>
        <v>1413.4568752988562</v>
      </c>
    </row>
    <row r="164" spans="1:53" x14ac:dyDescent="0.25">
      <c r="B164" s="27">
        <v>157.69999999999999</v>
      </c>
      <c r="C164" s="20">
        <v>242186</v>
      </c>
      <c r="D164" s="21">
        <v>621227</v>
      </c>
      <c r="E164" s="22">
        <v>863413</v>
      </c>
      <c r="F164" s="20">
        <v>10716.8</v>
      </c>
      <c r="G164" s="21">
        <v>31948565</v>
      </c>
      <c r="H164" s="22">
        <v>3.7730000000000001</v>
      </c>
      <c r="I164" s="12">
        <v>6436107</v>
      </c>
      <c r="J164" s="20">
        <v>28.68</v>
      </c>
      <c r="K164" s="29">
        <f>DEGREES(ATAN([1]!Req()^2/[1]!Rpo()^2*TAN(RADIANS(J164))))</f>
        <v>28.84232920387851</v>
      </c>
      <c r="L164" s="21">
        <v>-79.790000000000006</v>
      </c>
      <c r="M164" s="22">
        <v>62883</v>
      </c>
      <c r="N164" s="21">
        <f>[1]!Req()/SQRT(1-[1]!e_WGS84()^2*SIN(RADIANS(K164))^2)</f>
        <v>6383110.9143110402</v>
      </c>
      <c r="O164" s="20">
        <f t="shared" si="31"/>
        <v>1000856.1679755159</v>
      </c>
      <c r="P164" s="21">
        <f t="shared" si="32"/>
        <v>-5556959.7085333187</v>
      </c>
      <c r="Q164" s="22">
        <f>(N164*(1-[1]!e_WGS84()^2)+M164)*SIN(RADIANS(K164))</f>
        <v>3088940.088190129</v>
      </c>
      <c r="R164" s="22">
        <f t="shared" si="33"/>
        <v>-31.709913238883018</v>
      </c>
      <c r="S164" s="20">
        <v>72.44</v>
      </c>
      <c r="T164" s="21">
        <v>69.06</v>
      </c>
      <c r="U164" s="20">
        <f t="shared" si="34"/>
        <v>0.89043431289461883</v>
      </c>
      <c r="V164" s="21">
        <f t="shared" si="35"/>
        <v>0.28177835905108445</v>
      </c>
      <c r="W164" s="22">
        <f t="shared" si="36"/>
        <v>0.3573901100903133</v>
      </c>
      <c r="X164" s="21">
        <f t="array" ref="X164:Z164">[1]!env_to_ecef(K164:M164,U164:W164)</f>
        <v>-0.79674827758761768</v>
      </c>
      <c r="Y164" s="21">
        <v>-0.59971164543709743</v>
      </c>
      <c r="Z164" s="21">
        <v>-7.4418576231299133E-2</v>
      </c>
      <c r="AA164" s="27">
        <f t="shared" si="37"/>
        <v>2.1539134191163924</v>
      </c>
      <c r="AB164" s="20">
        <v>72.58</v>
      </c>
      <c r="AC164" s="21">
        <v>23.09</v>
      </c>
      <c r="AD164" s="22">
        <v>2249</v>
      </c>
      <c r="AE164" s="20">
        <f t="shared" si="38"/>
        <v>1973.9473463400443</v>
      </c>
      <c r="AF164" s="21">
        <f t="shared" si="39"/>
        <v>619.35439053158814</v>
      </c>
      <c r="AG164" s="21">
        <f t="shared" si="40"/>
        <v>882.00510928584913</v>
      </c>
      <c r="AH164" s="21">
        <f t="shared" si="41"/>
        <v>2249</v>
      </c>
      <c r="AI164" s="20">
        <f t="array" ref="AI164:AK164">[1]!env_to_ecef(K164:M164,AE164:AG164)</f>
        <v>-1752.781963297746</v>
      </c>
      <c r="AJ164" s="21">
        <v>-1404.299526229755</v>
      </c>
      <c r="AK164" s="21">
        <v>-117.0437087971244</v>
      </c>
      <c r="AL164" s="21">
        <f t="shared" si="42"/>
        <v>2249</v>
      </c>
      <c r="AM164" s="20">
        <f t="shared" si="43"/>
        <v>2029.0039170513046</v>
      </c>
      <c r="AN164" s="21">
        <f t="shared" si="44"/>
        <v>-145.68242778535932</v>
      </c>
      <c r="AO164" s="21">
        <f>(Q165-Q163)/($B165-$B163)</f>
        <v>918.15753950574435</v>
      </c>
      <c r="AP164" s="28">
        <f t="shared" si="45"/>
        <v>4117.9683182112822</v>
      </c>
      <c r="AQ164" s="12">
        <v>75.45</v>
      </c>
      <c r="AR164" s="12">
        <v>19.690000000000001</v>
      </c>
      <c r="AS164" s="12">
        <v>2617</v>
      </c>
      <c r="AT164" s="27">
        <v>83877</v>
      </c>
      <c r="AU164" s="20">
        <v>235.9</v>
      </c>
      <c r="AV164" s="21">
        <v>17</v>
      </c>
      <c r="AW164" s="21">
        <v>7.3</v>
      </c>
      <c r="AX164" s="21">
        <v>623</v>
      </c>
      <c r="AY164" s="21">
        <v>16652</v>
      </c>
      <c r="AZ164" s="22">
        <f>AX164*AD164</f>
        <v>1401127</v>
      </c>
      <c r="BA164">
        <f>AX164*AA164</f>
        <v>1341.8880601095125</v>
      </c>
    </row>
    <row r="165" spans="1:53" x14ac:dyDescent="0.25">
      <c r="B165" s="27">
        <v>158.69999999999999</v>
      </c>
      <c r="C165" s="20">
        <v>242186</v>
      </c>
      <c r="D165" s="21">
        <v>610510</v>
      </c>
      <c r="E165" s="22">
        <v>852696</v>
      </c>
      <c r="F165" s="20">
        <v>10716.8</v>
      </c>
      <c r="G165" s="21">
        <v>31948645</v>
      </c>
      <c r="H165" s="22">
        <v>3.8210000000000002</v>
      </c>
      <c r="I165" s="12">
        <v>6436991</v>
      </c>
      <c r="J165" s="20">
        <v>28.68</v>
      </c>
      <c r="K165" s="29">
        <f>DEGREES(ATAN([1]!Req()^2/[1]!Rpo()^2*TAN(RADIANS(J165))))</f>
        <v>28.84232920387851</v>
      </c>
      <c r="L165" s="21">
        <v>-79.77</v>
      </c>
      <c r="M165" s="22">
        <v>63769</v>
      </c>
      <c r="N165" s="21">
        <f>[1]!Req()/SQRT(1-[1]!e_WGS84()^2*SIN(RADIANS(K165))^2)</f>
        <v>6383110.9143110402</v>
      </c>
      <c r="O165" s="20">
        <f t="shared" si="31"/>
        <v>1002933.6858267001</v>
      </c>
      <c r="P165" s="21">
        <f t="shared" si="32"/>
        <v>-5557373.7597204922</v>
      </c>
      <c r="Q165" s="22">
        <f>(N165*(1-[1]!e_WGS84()^2)+M165)*SIN(RADIANS(K165))</f>
        <v>3089367.4954264299</v>
      </c>
      <c r="R165" s="22">
        <f t="shared" si="33"/>
        <v>-29.713399529457092</v>
      </c>
      <c r="S165" s="20">
        <v>72.45</v>
      </c>
      <c r="T165" s="21">
        <v>69.36</v>
      </c>
      <c r="U165" s="20">
        <f t="shared" si="34"/>
        <v>0.89225545374139048</v>
      </c>
      <c r="V165" s="21">
        <f t="shared" si="35"/>
        <v>0.28218334670049799</v>
      </c>
      <c r="W165" s="22">
        <f t="shared" si="36"/>
        <v>0.35249505544567855</v>
      </c>
      <c r="X165" s="21">
        <f t="array" ref="X165:Z165">[1]!env_to_ecef(K165:M165,U165:W165)</f>
        <v>-0.79905790084480499</v>
      </c>
      <c r="Y165" s="21">
        <v>-0.59628576075660411</v>
      </c>
      <c r="Z165" s="21">
        <v>-7.7134704358100964E-2</v>
      </c>
      <c r="AA165" s="27">
        <f t="shared" si="37"/>
        <v>2.2238042948987324</v>
      </c>
      <c r="AB165" s="20">
        <v>72.59</v>
      </c>
      <c r="AC165" s="21">
        <v>22.86</v>
      </c>
      <c r="AD165" s="22">
        <v>2282</v>
      </c>
      <c r="AE165" s="20">
        <f t="shared" si="38"/>
        <v>2006.4329185125548</v>
      </c>
      <c r="AF165" s="21">
        <f t="shared" si="39"/>
        <v>629.1625634114564</v>
      </c>
      <c r="AG165" s="21">
        <f t="shared" si="40"/>
        <v>886.51306381277732</v>
      </c>
      <c r="AH165" s="21">
        <f t="shared" si="41"/>
        <v>2282</v>
      </c>
      <c r="AI165" s="20">
        <f t="array" ref="AI165:AK165">[1]!env_to_ecef(K165:M165,AE165:AG165)</f>
        <v>-1782.7191975949099</v>
      </c>
      <c r="AJ165" s="21">
        <v>-1419.222941337541</v>
      </c>
      <c r="AK165" s="21">
        <v>-123.46054150124343</v>
      </c>
      <c r="AL165" s="21">
        <f t="shared" si="42"/>
        <v>2282.0000000000005</v>
      </c>
      <c r="AM165" s="20">
        <f t="shared" si="43"/>
        <v>2029.8776976835798</v>
      </c>
      <c r="AN165" s="21">
        <f t="shared" si="44"/>
        <v>-149.07457841187716</v>
      </c>
      <c r="AO165" s="21">
        <f>(Q166-Q164)/($B166-$B164)</f>
        <v>920.72574479063042</v>
      </c>
      <c r="AP165" s="28">
        <f t="shared" si="45"/>
        <v>4152.0473203240272</v>
      </c>
      <c r="AQ165" s="12">
        <v>75.42</v>
      </c>
      <c r="AR165" s="12">
        <v>19.53</v>
      </c>
      <c r="AS165" s="12">
        <v>2651</v>
      </c>
      <c r="AT165" s="27">
        <v>85942</v>
      </c>
      <c r="AU165" s="20">
        <v>232.6</v>
      </c>
      <c r="AV165" s="21">
        <v>15</v>
      </c>
      <c r="AW165" s="21">
        <v>7.46</v>
      </c>
      <c r="AX165" s="21">
        <v>574</v>
      </c>
      <c r="AY165" s="21">
        <v>15557</v>
      </c>
      <c r="AZ165" s="22">
        <f>AX165*AD165</f>
        <v>1309868</v>
      </c>
      <c r="BA165">
        <f>AX165*AA165</f>
        <v>1276.4636652718725</v>
      </c>
    </row>
    <row r="166" spans="1:53" x14ac:dyDescent="0.25">
      <c r="B166" s="27">
        <v>159.69999999999999</v>
      </c>
      <c r="C166" s="20">
        <v>242186</v>
      </c>
      <c r="D166" s="21">
        <v>599793</v>
      </c>
      <c r="E166" s="22">
        <v>841979</v>
      </c>
      <c r="F166" s="20">
        <v>10716.8</v>
      </c>
      <c r="G166" s="21">
        <v>31948717</v>
      </c>
      <c r="H166" s="22">
        <v>3.8690000000000002</v>
      </c>
      <c r="I166" s="12">
        <v>6437880</v>
      </c>
      <c r="J166" s="20">
        <v>28.69</v>
      </c>
      <c r="K166" s="29">
        <f>DEGREES(ATAN([1]!Req()^2/[1]!Rpo()^2*TAN(RADIANS(J166))))</f>
        <v>28.852365326837628</v>
      </c>
      <c r="L166" s="21">
        <v>-79.75</v>
      </c>
      <c r="M166" s="22">
        <v>64660</v>
      </c>
      <c r="N166" s="21">
        <f>[1]!Req()/SQRT(1-[1]!e_WGS84()^2*SIN(RADIANS(K166))^2)</f>
        <v>6383114.0824144697</v>
      </c>
      <c r="O166" s="20">
        <f t="shared" si="31"/>
        <v>1004915.9233708831</v>
      </c>
      <c r="P166" s="21">
        <f t="shared" si="32"/>
        <v>-5557257.8576901425</v>
      </c>
      <c r="Q166" s="22">
        <f>(N166*(1-[1]!e_WGS84()^2)+M166)*SIN(RADIANS(K166))</f>
        <v>3090781.5396797103</v>
      </c>
      <c r="R166" s="22">
        <f t="shared" si="33"/>
        <v>-30.868812778033316</v>
      </c>
      <c r="S166" s="20">
        <v>72.459999999999994</v>
      </c>
      <c r="T166" s="21">
        <v>69.66</v>
      </c>
      <c r="U166" s="20">
        <f t="shared" si="34"/>
        <v>0.8940523000418894</v>
      </c>
      <c r="V166" s="21">
        <f t="shared" si="35"/>
        <v>0.28257997528871026</v>
      </c>
      <c r="W166" s="22">
        <f t="shared" si="36"/>
        <v>0.34759033697103719</v>
      </c>
      <c r="X166" s="21">
        <f t="array" ref="X166:Z166">[1]!env_to_ecef(K166:M166,U166:W166)</f>
        <v>-0.80134584201452175</v>
      </c>
      <c r="Y166" s="21">
        <v>-0.59285869756637588</v>
      </c>
      <c r="Z166" s="21">
        <v>-7.9770960918980449E-2</v>
      </c>
      <c r="AA166" s="27">
        <f t="shared" si="37"/>
        <v>2.29370169252857</v>
      </c>
      <c r="AB166" s="20">
        <v>72.599999999999994</v>
      </c>
      <c r="AC166" s="21">
        <v>22.63</v>
      </c>
      <c r="AD166" s="22">
        <v>2316</v>
      </c>
      <c r="AE166" s="20">
        <f t="shared" si="38"/>
        <v>2039.8686263238737</v>
      </c>
      <c r="AF166" s="21">
        <f t="shared" si="39"/>
        <v>639.25607824886799</v>
      </c>
      <c r="AG166" s="21">
        <f t="shared" si="40"/>
        <v>891.14738049406253</v>
      </c>
      <c r="AH166" s="21">
        <f t="shared" si="41"/>
        <v>2316</v>
      </c>
      <c r="AI166" s="20">
        <f t="array" ref="AI166:AK166">[1]!env_to_ecef(K166:M166,AE166:AG166)</f>
        <v>-1813.532954464202</v>
      </c>
      <c r="AJ166" s="21">
        <v>-1434.6032722266295</v>
      </c>
      <c r="AK166" s="21">
        <v>-129.87561121700196</v>
      </c>
      <c r="AL166" s="21">
        <f t="shared" si="42"/>
        <v>2316</v>
      </c>
      <c r="AM166" s="20">
        <f t="shared" si="43"/>
        <v>2278.8506089320213</v>
      </c>
      <c r="AN166" s="21">
        <f t="shared" si="44"/>
        <v>35.541515741426515</v>
      </c>
      <c r="AO166" s="21">
        <f>(Q167-Q165)/($B167-$B165)</f>
        <v>1180.0037483697133</v>
      </c>
      <c r="AP166" s="28">
        <f t="shared" si="45"/>
        <v>4541.4439184268822</v>
      </c>
      <c r="AQ166" s="12">
        <v>75.39</v>
      </c>
      <c r="AR166" s="12">
        <v>19.38</v>
      </c>
      <c r="AS166" s="12">
        <v>2686</v>
      </c>
      <c r="AT166" s="27">
        <v>88041</v>
      </c>
      <c r="AU166" s="20">
        <v>229.3</v>
      </c>
      <c r="AV166" s="21">
        <v>13</v>
      </c>
      <c r="AW166" s="21">
        <v>7.62</v>
      </c>
      <c r="AX166" s="21">
        <v>527</v>
      </c>
      <c r="AY166" s="21">
        <v>14495</v>
      </c>
      <c r="AZ166" s="22">
        <f>AX166*AD166</f>
        <v>1220532</v>
      </c>
      <c r="BA166">
        <f>AX166*AA166</f>
        <v>1208.7807919625563</v>
      </c>
    </row>
    <row r="167" spans="1:53" x14ac:dyDescent="0.25">
      <c r="A167" s="28" t="s">
        <v>68</v>
      </c>
      <c r="B167" s="27">
        <v>161.32999999999998</v>
      </c>
      <c r="C167" s="20">
        <v>242186</v>
      </c>
      <c r="D167" s="21">
        <v>582325</v>
      </c>
      <c r="E167" s="22">
        <v>824511</v>
      </c>
      <c r="F167" s="20">
        <v>10716.8</v>
      </c>
      <c r="G167" s="21">
        <v>31949238</v>
      </c>
      <c r="H167" s="22">
        <v>3.9510000000000001</v>
      </c>
      <c r="I167" s="12">
        <v>6439338</v>
      </c>
      <c r="J167" s="20">
        <v>28.7</v>
      </c>
      <c r="K167" s="29">
        <f>DEGREES(ATAN([1]!Req()^2/[1]!Rpo()^2*TAN(RADIANS(J167))))</f>
        <v>28.862401429905681</v>
      </c>
      <c r="L167" s="21">
        <v>-79.709999999999994</v>
      </c>
      <c r="M167" s="22">
        <v>66121</v>
      </c>
      <c r="N167" s="21">
        <f>[1]!Req()/SQRT(1-[1]!e_WGS84()^2*SIN(RADIANS(K167))^2)</f>
        <v>6383117.2512179185</v>
      </c>
      <c r="O167" s="20">
        <f t="shared" si="31"/>
        <v>1008927.0629281913</v>
      </c>
      <c r="P167" s="21">
        <f t="shared" si="32"/>
        <v>-5557280.2855340922</v>
      </c>
      <c r="Q167" s="22">
        <f>(N167*(1-[1]!e_WGS84()^2)+M167)*SIN(RADIANS(K167))</f>
        <v>3092470.9052846422</v>
      </c>
      <c r="R167" s="22">
        <f t="shared" si="33"/>
        <v>-31.027170795947313</v>
      </c>
      <c r="S167" s="20">
        <v>72.48</v>
      </c>
      <c r="T167" s="21">
        <v>70.14</v>
      </c>
      <c r="U167" s="20">
        <f t="shared" si="34"/>
        <v>0.89689636031957587</v>
      </c>
      <c r="V167" s="21">
        <f t="shared" si="35"/>
        <v>0.28313457386593477</v>
      </c>
      <c r="W167" s="22">
        <f t="shared" si="36"/>
        <v>0.33972302236859542</v>
      </c>
      <c r="X167" s="21">
        <f t="array" ref="X167:Z167">[1]!env_to_ecef(K167:M167,U167:W167)</f>
        <v>-0.80491052733550472</v>
      </c>
      <c r="Y167" s="21">
        <v>-0.58742394822808619</v>
      </c>
      <c r="Z167" s="21">
        <v>-8.3977068492574164E-2</v>
      </c>
      <c r="AA167" s="27">
        <f t="shared" si="37"/>
        <v>2.3935677637037842</v>
      </c>
      <c r="AB167" s="20">
        <v>72.62</v>
      </c>
      <c r="AC167" s="21">
        <v>22.25</v>
      </c>
      <c r="AD167" s="22">
        <v>2372</v>
      </c>
      <c r="AE167" s="20">
        <f t="shared" si="38"/>
        <v>2095.1511501384502</v>
      </c>
      <c r="AF167" s="21">
        <f t="shared" si="39"/>
        <v>655.77748942036715</v>
      </c>
      <c r="AG167" s="21">
        <f t="shared" si="40"/>
        <v>898.15452035997089</v>
      </c>
      <c r="AH167" s="21">
        <f t="shared" si="41"/>
        <v>2372</v>
      </c>
      <c r="AI167" s="20">
        <f t="array" ref="AI167:AK167">[1]!env_to_ecef(K167:M167,AE167:AG167)</f>
        <v>-1864.3994956941181</v>
      </c>
      <c r="AJ167" s="21">
        <v>-1459.65128599643</v>
      </c>
      <c r="AK167" s="21">
        <v>-140.7716013423389</v>
      </c>
      <c r="AL167" s="21">
        <f t="shared" si="42"/>
        <v>2372</v>
      </c>
      <c r="AM167" s="20">
        <f t="shared" si="43"/>
        <v>2516.5987977100303</v>
      </c>
      <c r="AN167" s="21">
        <f t="shared" si="44"/>
        <v>-66.593876160215586</v>
      </c>
      <c r="AO167" s="21">
        <f>(Q168-Q166)/($B168-$B166)</f>
        <v>925.053648322355</v>
      </c>
      <c r="AP167" s="28">
        <f t="shared" si="45"/>
        <v>4719.0823744381114</v>
      </c>
      <c r="AQ167" s="12">
        <v>75.34</v>
      </c>
      <c r="AR167" s="12">
        <v>19.12</v>
      </c>
      <c r="AS167" s="12">
        <v>2743</v>
      </c>
      <c r="AT167" s="27">
        <v>91537</v>
      </c>
      <c r="AU167" s="20">
        <v>223.8</v>
      </c>
      <c r="AV167" s="21">
        <v>10</v>
      </c>
      <c r="AW167" s="21">
        <v>7.9</v>
      </c>
      <c r="AX167" s="21">
        <v>456</v>
      </c>
      <c r="AY167" s="21">
        <v>12831</v>
      </c>
      <c r="AZ167" s="22">
        <f>AX167*AD167</f>
        <v>1081632</v>
      </c>
      <c r="BA167">
        <f>AX167*AA167</f>
        <v>1091.4669002489256</v>
      </c>
    </row>
    <row r="168" spans="1:53" x14ac:dyDescent="0.25">
      <c r="A168" s="27">
        <f>B167-B3</f>
        <v>161.32999999999998</v>
      </c>
      <c r="B168" s="27">
        <v>161.69999999999999</v>
      </c>
      <c r="C168" s="20">
        <v>242186</v>
      </c>
      <c r="D168" s="21">
        <v>582325</v>
      </c>
      <c r="E168" s="22">
        <v>824511</v>
      </c>
      <c r="F168" s="20">
        <v>0</v>
      </c>
      <c r="G168" s="21">
        <v>0</v>
      </c>
      <c r="H168" s="22">
        <v>0</v>
      </c>
      <c r="I168" s="12">
        <v>6439670</v>
      </c>
      <c r="J168" s="20">
        <v>28.7</v>
      </c>
      <c r="K168" s="29">
        <f>DEGREES(ATAN([1]!Req()^2/[1]!Rpo()^2*TAN(RADIANS(J168))))</f>
        <v>28.862401429905681</v>
      </c>
      <c r="L168" s="21">
        <v>-79.7</v>
      </c>
      <c r="M168" s="22">
        <v>66454</v>
      </c>
      <c r="N168" s="21">
        <f>[1]!Req()/SQRT(1-[1]!e_WGS84()^2*SIN(RADIANS(K168))^2)</f>
        <v>6383117.2512179185</v>
      </c>
      <c r="O168" s="20">
        <f t="shared" si="31"/>
        <v>1009949.1209663032</v>
      </c>
      <c r="P168" s="21">
        <f t="shared" si="32"/>
        <v>-5557391.0454424629</v>
      </c>
      <c r="Q168" s="22">
        <f>(N168*(1-[1]!e_WGS84()^2)+M168)*SIN(RADIANS(K168))</f>
        <v>3092631.646976355</v>
      </c>
      <c r="R168" s="22">
        <f t="shared" si="33"/>
        <v>-30.028481067158282</v>
      </c>
      <c r="S168" s="20">
        <v>72.489999999999995</v>
      </c>
      <c r="T168" s="21">
        <v>70.25</v>
      </c>
      <c r="U168" s="20">
        <f t="shared" si="34"/>
        <v>0.8975661099165313</v>
      </c>
      <c r="V168" s="21">
        <f t="shared" si="35"/>
        <v>0.28317374529282408</v>
      </c>
      <c r="W168" s="22">
        <f t="shared" si="36"/>
        <v>0.3379167180033269</v>
      </c>
      <c r="X168" s="21">
        <f t="array" ref="X168:Z168">[1]!env_to_ecef(K168:M168,U168:W168)</f>
        <v>-0.80574641822250515</v>
      </c>
      <c r="Y168" s="21">
        <v>-0.58614634382839559</v>
      </c>
      <c r="Z168" s="21">
        <v>-8.4883291278130962E-2</v>
      </c>
      <c r="AA168" s="27">
        <f t="shared" si="37"/>
        <v>2.4330296533532896</v>
      </c>
      <c r="AB168" s="20">
        <v>72.62</v>
      </c>
      <c r="AC168" s="21">
        <v>22.18</v>
      </c>
      <c r="AD168" s="22">
        <v>2376</v>
      </c>
      <c r="AE168" s="20">
        <f t="shared" si="38"/>
        <v>2099.7316930952429</v>
      </c>
      <c r="AF168" s="21">
        <f t="shared" si="39"/>
        <v>657.21118882682231</v>
      </c>
      <c r="AG168" s="21">
        <f t="shared" si="40"/>
        <v>896.98175583019554</v>
      </c>
      <c r="AH168" s="21">
        <f t="shared" si="41"/>
        <v>2376.0000000000005</v>
      </c>
      <c r="AI168" s="20">
        <f t="array" ref="AI168:AK168">[1]!env_to_ecef(K168:M168,AE168:AG168)</f>
        <v>-1868.7113414464211</v>
      </c>
      <c r="AJ168" s="21">
        <v>-1460.4660454540044</v>
      </c>
      <c r="AK168" s="21">
        <v>-142.59331129285141</v>
      </c>
      <c r="AL168" s="21">
        <f t="shared" si="42"/>
        <v>2376</v>
      </c>
      <c r="AM168" s="20">
        <f t="shared" si="43"/>
        <v>1588.3301445364282</v>
      </c>
      <c r="AN168" s="21">
        <f t="shared" si="44"/>
        <v>-511.26668503256553</v>
      </c>
      <c r="AO168" s="21">
        <f>(Q169-Q167)/($B169-$B167)</f>
        <v>433.71654525189672</v>
      </c>
      <c r="AP168" s="28">
        <f t="shared" si="45"/>
        <v>3631.0120231667652</v>
      </c>
      <c r="AQ168" s="12">
        <v>75.34</v>
      </c>
      <c r="AR168" s="12">
        <v>19.059999999999999</v>
      </c>
      <c r="AS168" s="12">
        <v>2747</v>
      </c>
      <c r="AT168" s="27">
        <v>92341</v>
      </c>
      <c r="AU168" s="20">
        <v>222.6</v>
      </c>
      <c r="AV168" s="21">
        <v>10</v>
      </c>
      <c r="AW168" s="21">
        <v>7.93</v>
      </c>
      <c r="AX168" s="21">
        <v>438</v>
      </c>
      <c r="AY168" s="21">
        <v>12336</v>
      </c>
      <c r="AZ168" s="22">
        <f>AX168*AD168</f>
        <v>1040688</v>
      </c>
      <c r="BA168">
        <f>AX168*AA168</f>
        <v>1065.6669881687408</v>
      </c>
    </row>
    <row r="169" spans="1:53" x14ac:dyDescent="0.25">
      <c r="A169" s="28" t="s">
        <v>67</v>
      </c>
      <c r="B169" s="27">
        <v>162</v>
      </c>
      <c r="C169" s="20">
        <v>242153</v>
      </c>
      <c r="D169" s="21">
        <v>582325</v>
      </c>
      <c r="E169" s="22">
        <v>824477</v>
      </c>
      <c r="F169" s="20">
        <v>0</v>
      </c>
      <c r="G169" s="21">
        <v>403020</v>
      </c>
      <c r="H169" s="22">
        <v>0.05</v>
      </c>
      <c r="I169" s="12">
        <v>6439939</v>
      </c>
      <c r="J169" s="20">
        <v>28.7</v>
      </c>
      <c r="K169" s="29">
        <f>DEGREES(ATAN([1]!Req()^2/[1]!Rpo()^2*TAN(RADIANS(J169))))</f>
        <v>28.862401429905681</v>
      </c>
      <c r="L169" s="21">
        <v>-79.7</v>
      </c>
      <c r="M169" s="22">
        <v>66723</v>
      </c>
      <c r="N169" s="21">
        <f>[1]!Req()/SQRT(1-[1]!e_WGS84()^2*SIN(RADIANS(K169))^2)</f>
        <v>6383117.2512179185</v>
      </c>
      <c r="O169" s="20">
        <f t="shared" si="31"/>
        <v>1009991.2441250307</v>
      </c>
      <c r="P169" s="21">
        <f t="shared" si="32"/>
        <v>-5557622.8342130641</v>
      </c>
      <c r="Q169" s="22">
        <f>(N169*(1-[1]!e_WGS84()^2)+M169)*SIN(RADIANS(K169))</f>
        <v>3092761.495369961</v>
      </c>
      <c r="R169" s="22">
        <f t="shared" si="33"/>
        <v>-30.029539414681494</v>
      </c>
      <c r="S169" s="20">
        <v>72.489999999999995</v>
      </c>
      <c r="T169" s="21">
        <v>70.34</v>
      </c>
      <c r="U169" s="20">
        <f t="shared" si="34"/>
        <v>0.89807120588887168</v>
      </c>
      <c r="V169" s="21">
        <f t="shared" si="35"/>
        <v>0.28333309836625203</v>
      </c>
      <c r="W169" s="22">
        <f t="shared" si="36"/>
        <v>0.33643790589570549</v>
      </c>
      <c r="X169" s="21">
        <f t="array" ref="X169:Z169">[1]!env_to_ecef(K169:M169,U169:W169)</f>
        <v>-0.80646119060759192</v>
      </c>
      <c r="Y169" s="21">
        <v>-0.58503809199412382</v>
      </c>
      <c r="Z169" s="21">
        <v>-8.5736683862047219E-2</v>
      </c>
      <c r="AA169" s="27">
        <f t="shared" si="37"/>
        <v>2.4634740036255485</v>
      </c>
      <c r="AB169" s="20">
        <v>72.63</v>
      </c>
      <c r="AC169" s="21">
        <v>22.12</v>
      </c>
      <c r="AD169" s="22">
        <v>2375</v>
      </c>
      <c r="AE169" s="20">
        <f t="shared" si="38"/>
        <v>2099.8575452357522</v>
      </c>
      <c r="AF169" s="21">
        <f t="shared" si="39"/>
        <v>656.84820340424687</v>
      </c>
      <c r="AG169" s="21">
        <f t="shared" si="40"/>
        <v>894.30069182635316</v>
      </c>
      <c r="AH169" s="21">
        <f t="shared" si="41"/>
        <v>2375</v>
      </c>
      <c r="AI169" s="20">
        <f t="array" ref="AI169:AK169">[1]!env_to_ecef(K169:M169,AE169:AG169)</f>
        <v>-1869.2863267581904</v>
      </c>
      <c r="AJ169" s="21">
        <v>-1458.0059679628753</v>
      </c>
      <c r="AK169" s="21">
        <v>-143.56958584432846</v>
      </c>
      <c r="AL169" s="21">
        <f t="shared" si="42"/>
        <v>2375</v>
      </c>
      <c r="AM169" s="20">
        <f t="shared" si="43"/>
        <v>2030.9618676140672</v>
      </c>
      <c r="AN169" s="21">
        <f t="shared" si="44"/>
        <v>-146.58469642046839</v>
      </c>
      <c r="AO169" s="21">
        <f>(Q170-Q168)/($B170-$B168)</f>
        <v>921.90105989133008</v>
      </c>
      <c r="AP169" s="28">
        <f t="shared" si="45"/>
        <v>4250.5281349595043</v>
      </c>
      <c r="AQ169" s="12">
        <v>75.34</v>
      </c>
      <c r="AR169" s="12">
        <v>19.010000000000002</v>
      </c>
      <c r="AS169" s="12">
        <v>2746</v>
      </c>
      <c r="AT169" s="27">
        <v>92994</v>
      </c>
      <c r="AU169" s="20">
        <v>221.6</v>
      </c>
      <c r="AV169" s="21">
        <v>10</v>
      </c>
      <c r="AW169" s="21">
        <v>7.95</v>
      </c>
      <c r="AX169" s="21">
        <v>422</v>
      </c>
      <c r="AY169" s="21">
        <v>11900</v>
      </c>
      <c r="AZ169" s="22">
        <f>AX169*AD169</f>
        <v>1002250</v>
      </c>
      <c r="BA169">
        <f>AX169*AA169</f>
        <v>1039.5860295299815</v>
      </c>
    </row>
    <row r="170" spans="1:53" x14ac:dyDescent="0.25">
      <c r="A170" s="27">
        <f>B170-B167</f>
        <v>2.3700000000000045</v>
      </c>
      <c r="B170" s="27">
        <v>163.69999999999999</v>
      </c>
      <c r="C170" s="20">
        <v>108962</v>
      </c>
      <c r="D170" s="21">
        <v>550330</v>
      </c>
      <c r="E170" s="22">
        <v>659293</v>
      </c>
      <c r="F170" s="20">
        <v>1225.4000000000001</v>
      </c>
      <c r="G170" s="21">
        <v>2955126</v>
      </c>
      <c r="H170" s="22">
        <v>0.45700000000000002</v>
      </c>
      <c r="I170" s="12">
        <v>6441447</v>
      </c>
      <c r="J170" s="20">
        <v>28.71</v>
      </c>
      <c r="K170" s="29">
        <f>DEGREES(ATAN([1]!Req()^2/[1]!Rpo()^2*TAN(RADIANS(J170))))</f>
        <v>28.872437513078282</v>
      </c>
      <c r="L170" s="21">
        <v>-79.66</v>
      </c>
      <c r="M170" s="22">
        <v>68234</v>
      </c>
      <c r="N170" s="21">
        <f>[1]!Req()/SQRT(1-[1]!e_WGS84()^2*SIN(RADIANS(K170))^2)</f>
        <v>6383120.4207209945</v>
      </c>
      <c r="O170" s="20">
        <f t="shared" si="31"/>
        <v>1014011.0447015313</v>
      </c>
      <c r="P170" s="21">
        <f t="shared" si="32"/>
        <v>-5557684.2148353038</v>
      </c>
      <c r="Q170" s="22">
        <f>(N170*(1-[1]!e_WGS84()^2)+M170)*SIN(RADIANS(K170))</f>
        <v>3094475.4490961377</v>
      </c>
      <c r="R170" s="22">
        <f t="shared" si="33"/>
        <v>-30.188795734196901</v>
      </c>
      <c r="S170" s="20">
        <v>72.510000000000005</v>
      </c>
      <c r="T170" s="21">
        <v>70.84</v>
      </c>
      <c r="U170" s="20">
        <f t="shared" si="34"/>
        <v>0.9009360607598339</v>
      </c>
      <c r="V170" s="21">
        <f t="shared" si="35"/>
        <v>0.28389118326964585</v>
      </c>
      <c r="W170" s="22">
        <f t="shared" si="36"/>
        <v>0.32820726756778756</v>
      </c>
      <c r="X170" s="21">
        <f t="array" ref="X170:Z170">[1]!env_to_ecef(K170:M170,U170:W170)</f>
        <v>-0.81011350274126237</v>
      </c>
      <c r="Y170" s="21">
        <v>-0.57930455043729157</v>
      </c>
      <c r="Z170" s="21">
        <v>-9.0124084011602795E-2</v>
      </c>
      <c r="AA170" s="27">
        <f t="shared" si="37"/>
        <v>2.6432548728015361</v>
      </c>
      <c r="AB170" s="20">
        <v>72.650000000000006</v>
      </c>
      <c r="AC170" s="21">
        <v>21.8</v>
      </c>
      <c r="AD170" s="22">
        <v>2371</v>
      </c>
      <c r="AE170" s="20">
        <f t="shared" si="38"/>
        <v>2101.2764220276176</v>
      </c>
      <c r="AF170" s="21">
        <f t="shared" si="39"/>
        <v>656.48687106628824</v>
      </c>
      <c r="AG170" s="21">
        <f t="shared" si="40"/>
        <v>880.51313808960685</v>
      </c>
      <c r="AH170" s="21">
        <f t="shared" si="41"/>
        <v>2371</v>
      </c>
      <c r="AI170" s="20">
        <f t="array" ref="AI170:AK170">[1]!env_to_ecef(K170:M170,AE170:AG170)</f>
        <v>-1871.8577308511908</v>
      </c>
      <c r="AJ170" s="21">
        <v>-1447.5407358740426</v>
      </c>
      <c r="AK170" s="21">
        <v>-149.71791288241707</v>
      </c>
      <c r="AL170" s="21">
        <f t="shared" si="42"/>
        <v>2371</v>
      </c>
      <c r="AM170" s="20">
        <f t="shared" si="43"/>
        <v>2183.3191610404006</v>
      </c>
      <c r="AN170" s="21">
        <f t="shared" si="44"/>
        <v>-88.612556425301079</v>
      </c>
      <c r="AO170" s="21">
        <f>(Q171-Q169)/($B171-$B169)</f>
        <v>958.1526828045055</v>
      </c>
      <c r="AP170" s="28">
        <f t="shared" si="45"/>
        <v>4417.9772156745121</v>
      </c>
      <c r="AQ170" s="12">
        <v>75.36</v>
      </c>
      <c r="AR170" s="12">
        <v>18.73</v>
      </c>
      <c r="AS170" s="12">
        <v>2742</v>
      </c>
      <c r="AT170" s="27">
        <v>96695</v>
      </c>
      <c r="AU170" s="20">
        <v>216</v>
      </c>
      <c r="AV170" s="21">
        <v>8</v>
      </c>
      <c r="AW170" s="21">
        <v>8.0299999999999994</v>
      </c>
      <c r="AX170" s="21">
        <v>342</v>
      </c>
      <c r="AY170" s="21">
        <v>6830</v>
      </c>
      <c r="AZ170" s="22">
        <f>AX170*AD170</f>
        <v>810882</v>
      </c>
      <c r="BA170">
        <f>AX170*AA170</f>
        <v>903.99316649812533</v>
      </c>
    </row>
    <row r="171" spans="1:53" x14ac:dyDescent="0.25">
      <c r="B171" s="27">
        <v>165.7</v>
      </c>
      <c r="C171" s="20">
        <v>108678</v>
      </c>
      <c r="D171" s="21">
        <v>547880</v>
      </c>
      <c r="E171" s="22">
        <v>656558</v>
      </c>
      <c r="F171" s="20">
        <v>1225.4000000000001</v>
      </c>
      <c r="G171" s="21">
        <v>5104240</v>
      </c>
      <c r="H171" s="22">
        <v>0.79300000000000004</v>
      </c>
      <c r="I171" s="12">
        <v>6443196</v>
      </c>
      <c r="J171" s="20">
        <v>28.72</v>
      </c>
      <c r="K171" s="29">
        <f>DEGREES(ATAN([1]!Req()^2/[1]!Rpo()^2*TAN(RADIANS(J171))))</f>
        <v>28.882473576351092</v>
      </c>
      <c r="L171" s="21">
        <v>-79.62</v>
      </c>
      <c r="M171" s="22">
        <v>69987</v>
      </c>
      <c r="N171" s="21">
        <f>[1]!Req()/SQRT(1-[1]!e_WGS84()^2*SIN(RADIANS(K171))^2)</f>
        <v>6383123.5909233056</v>
      </c>
      <c r="O171" s="20">
        <f t="shared" si="31"/>
        <v>1018069.5250208802</v>
      </c>
      <c r="P171" s="21">
        <f t="shared" si="32"/>
        <v>-5557950.7006718377</v>
      </c>
      <c r="Q171" s="22">
        <f>(N171*(1-[1]!e_WGS84()^2)+M171)*SIN(RADIANS(K171))</f>
        <v>3096306.6602963377</v>
      </c>
      <c r="R171" s="22">
        <f t="shared" si="33"/>
        <v>-29.349705264903605</v>
      </c>
      <c r="S171" s="20">
        <v>72.540000000000006</v>
      </c>
      <c r="T171" s="21">
        <v>70.61</v>
      </c>
      <c r="U171" s="20">
        <f t="shared" si="34"/>
        <v>0.89982051917195172</v>
      </c>
      <c r="V171" s="21">
        <f t="shared" si="35"/>
        <v>0.28302182777443535</v>
      </c>
      <c r="W171" s="22">
        <f t="shared" si="36"/>
        <v>0.33199650341582987</v>
      </c>
      <c r="X171" s="21">
        <f t="array" ref="X171:Z171">[1]!env_to_ecef(K171:M171,U171:W171)</f>
        <v>-0.80808659851576203</v>
      </c>
      <c r="Y171" s="21">
        <v>-0.58253506606829297</v>
      </c>
      <c r="Z171" s="21">
        <v>-8.7458253470071162E-2</v>
      </c>
      <c r="AA171" s="27">
        <f t="shared" si="37"/>
        <v>2.0242569073314627</v>
      </c>
      <c r="AB171" s="20">
        <v>72.680000000000007</v>
      </c>
      <c r="AC171" s="21">
        <v>21.41</v>
      </c>
      <c r="AD171" s="22">
        <v>2379</v>
      </c>
      <c r="AE171" s="20">
        <f t="shared" si="38"/>
        <v>2114.4030647875779</v>
      </c>
      <c r="AF171" s="21">
        <f t="shared" si="39"/>
        <v>659.3729728512601</v>
      </c>
      <c r="AG171" s="21">
        <f t="shared" si="40"/>
        <v>868.42844396656392</v>
      </c>
      <c r="AH171" s="21">
        <f t="shared" si="41"/>
        <v>2379</v>
      </c>
      <c r="AI171" s="20">
        <f t="array" ref="AI171:AK171">[1]!env_to_ecef(K171:M171,AE171:AG171)</f>
        <v>-1885.4091574955696</v>
      </c>
      <c r="AJ171" s="21">
        <v>-1442.2009494776778</v>
      </c>
      <c r="AK171" s="21">
        <v>-157.89151388700628</v>
      </c>
      <c r="AL171" s="21">
        <f t="shared" si="42"/>
        <v>2379</v>
      </c>
      <c r="AM171" s="20">
        <f t="shared" si="43"/>
        <v>2271.0034458874434</v>
      </c>
      <c r="AN171" s="21">
        <f t="shared" si="44"/>
        <v>-82.601720917737111</v>
      </c>
      <c r="AO171" s="21">
        <f>(Q172-Q170)/($B172-$B170)</f>
        <v>912.81711278064176</v>
      </c>
      <c r="AP171" s="28">
        <f t="shared" si="45"/>
        <v>4502.2986079426646</v>
      </c>
      <c r="AQ171" s="12">
        <v>75.37</v>
      </c>
      <c r="AR171" s="12">
        <v>18.399999999999999</v>
      </c>
      <c r="AS171" s="12">
        <v>2752</v>
      </c>
      <c r="AT171" s="27">
        <v>101063</v>
      </c>
      <c r="AU171" s="20">
        <v>209.4</v>
      </c>
      <c r="AV171" s="21">
        <v>6</v>
      </c>
      <c r="AW171" s="21">
        <v>8.18</v>
      </c>
      <c r="AX171" s="21">
        <v>270</v>
      </c>
      <c r="AY171" s="21">
        <v>5437</v>
      </c>
      <c r="AZ171" s="22">
        <f>AX171*AD171</f>
        <v>642330</v>
      </c>
      <c r="BA171">
        <f>AX171*AA171</f>
        <v>546.54936497949495</v>
      </c>
    </row>
    <row r="172" spans="1:53" x14ac:dyDescent="0.25">
      <c r="B172" s="27">
        <v>167.7</v>
      </c>
      <c r="C172" s="20">
        <v>108678</v>
      </c>
      <c r="D172" s="21">
        <v>545429</v>
      </c>
      <c r="E172" s="22">
        <v>654107</v>
      </c>
      <c r="F172" s="20">
        <v>1225.4000000000001</v>
      </c>
      <c r="G172" s="21">
        <v>5104261</v>
      </c>
      <c r="H172" s="22">
        <v>0.79600000000000004</v>
      </c>
      <c r="I172" s="12">
        <v>6444921</v>
      </c>
      <c r="J172" s="20">
        <v>28.73</v>
      </c>
      <c r="K172" s="29">
        <f>DEGREES(ATAN([1]!Req()^2/[1]!Rpo()^2*TAN(RADIANS(J172))))</f>
        <v>28.89250961971975</v>
      </c>
      <c r="L172" s="21">
        <v>-79.569999999999993</v>
      </c>
      <c r="M172" s="22">
        <v>71716</v>
      </c>
      <c r="N172" s="21">
        <f>[1]!Req()/SQRT(1-[1]!e_WGS84()^2*SIN(RADIANS(K172))^2)</f>
        <v>6383126.7618244616</v>
      </c>
      <c r="O172" s="20">
        <f t="shared" si="31"/>
        <v>1023095.0584850811</v>
      </c>
      <c r="P172" s="21">
        <f t="shared" si="32"/>
        <v>-5558014.6217189748</v>
      </c>
      <c r="Q172" s="22">
        <f>(N172*(1-[1]!e_WGS84()^2)+M172)*SIN(RADIANS(K172))</f>
        <v>3098126.7175472602</v>
      </c>
      <c r="R172" s="22">
        <f t="shared" si="33"/>
        <v>-28.511221100576222</v>
      </c>
      <c r="S172" s="20">
        <v>72.569999999999993</v>
      </c>
      <c r="T172" s="21">
        <v>69.55</v>
      </c>
      <c r="U172" s="20">
        <f t="shared" si="34"/>
        <v>0.89395483398111375</v>
      </c>
      <c r="V172" s="21">
        <f t="shared" si="35"/>
        <v>0.28066258992893772</v>
      </c>
      <c r="W172" s="22">
        <f t="shared" si="36"/>
        <v>0.34938984732842521</v>
      </c>
      <c r="X172" s="21">
        <f t="array" ref="X172:Z172">[1]!env_to_ecef(K172:M172,U172:W172)</f>
        <v>-0.79925590615542319</v>
      </c>
      <c r="Y172" s="21">
        <v>-0.59604886374594146</v>
      </c>
      <c r="Z172" s="21">
        <v>-7.6913903183008336E-2</v>
      </c>
      <c r="AA172" s="27">
        <f t="shared" si="37"/>
        <v>0.59260479969002411</v>
      </c>
      <c r="AB172" s="20">
        <v>72.7</v>
      </c>
      <c r="AC172" s="21">
        <v>21.03</v>
      </c>
      <c r="AD172" s="22">
        <v>2388</v>
      </c>
      <c r="AE172" s="20">
        <f t="shared" si="38"/>
        <v>2128.1061272099105</v>
      </c>
      <c r="AF172" s="21">
        <f t="shared" si="39"/>
        <v>662.8312472954201</v>
      </c>
      <c r="AG172" s="21">
        <f t="shared" si="40"/>
        <v>856.9498520569532</v>
      </c>
      <c r="AH172" s="21">
        <f t="shared" si="41"/>
        <v>2388</v>
      </c>
      <c r="AI172" s="20">
        <f t="array" ref="AI172:AK172">[1]!env_to_ecef(K172:M172,AE172:AG172)</f>
        <v>-1899.138388788527</v>
      </c>
      <c r="AJ172" s="21">
        <v>-1438.1131833406466</v>
      </c>
      <c r="AK172" s="21">
        <v>-166.27643288075893</v>
      </c>
      <c r="AL172" s="21">
        <f t="shared" si="42"/>
        <v>2388</v>
      </c>
      <c r="AM172" s="20">
        <f t="shared" si="43"/>
        <v>2269.4921365290647</v>
      </c>
      <c r="AN172" s="21">
        <f t="shared" si="44"/>
        <v>-70.385302012087777</v>
      </c>
      <c r="AO172" s="21">
        <f>(Q173-Q171)/($B173-$B171)</f>
        <v>907.23735041741747</v>
      </c>
      <c r="AP172" s="28">
        <f t="shared" si="45"/>
        <v>4516.701435439837</v>
      </c>
      <c r="AQ172" s="12">
        <v>75.38</v>
      </c>
      <c r="AR172" s="12">
        <v>18.07</v>
      </c>
      <c r="AS172" s="12">
        <v>2761</v>
      </c>
      <c r="AT172" s="27">
        <v>105458</v>
      </c>
      <c r="AU172" s="20">
        <v>204.9</v>
      </c>
      <c r="AV172" s="21">
        <v>4</v>
      </c>
      <c r="AW172" s="21">
        <v>8.3000000000000007</v>
      </c>
      <c r="AX172" s="21">
        <v>210</v>
      </c>
      <c r="AY172" s="21">
        <v>4268</v>
      </c>
      <c r="AZ172" s="22">
        <f>AX172*AD172</f>
        <v>501480</v>
      </c>
      <c r="BA172">
        <f>AX172*AA172</f>
        <v>124.44700793490506</v>
      </c>
    </row>
    <row r="173" spans="1:53" x14ac:dyDescent="0.25">
      <c r="B173" s="27">
        <v>169.7</v>
      </c>
      <c r="C173" s="20">
        <v>108678</v>
      </c>
      <c r="D173" s="21">
        <v>542978</v>
      </c>
      <c r="E173" s="22">
        <v>651656</v>
      </c>
      <c r="F173" s="20">
        <v>1225.4000000000001</v>
      </c>
      <c r="G173" s="21">
        <v>5104277</v>
      </c>
      <c r="H173" s="22">
        <v>0.79900000000000004</v>
      </c>
      <c r="I173" s="12">
        <v>6446623</v>
      </c>
      <c r="J173" s="20">
        <v>28.74</v>
      </c>
      <c r="K173" s="29">
        <f>DEGREES(ATAN([1]!Req()^2/[1]!Rpo()^2*TAN(RADIANS(J173))))</f>
        <v>28.902545643179888</v>
      </c>
      <c r="L173" s="21">
        <v>-79.53</v>
      </c>
      <c r="M173" s="22">
        <v>73421</v>
      </c>
      <c r="N173" s="21">
        <f>[1]!Req()/SQRT(1-[1]!e_WGS84()^2*SIN(RADIANS(K173))^2)</f>
        <v>6383129.9334240714</v>
      </c>
      <c r="O173" s="20">
        <f t="shared" si="31"/>
        <v>1027147.4935669964</v>
      </c>
      <c r="P173" s="21">
        <f t="shared" si="32"/>
        <v>-5558232.241879886</v>
      </c>
      <c r="Q173" s="22">
        <f>(N173*(1-[1]!e_WGS84()^2)+M173)*SIN(RADIANS(K173))</f>
        <v>3099935.6096980073</v>
      </c>
      <c r="R173" s="22">
        <f t="shared" si="33"/>
        <v>-28.67334287520498</v>
      </c>
      <c r="S173" s="20">
        <v>72.59</v>
      </c>
      <c r="T173" s="21">
        <v>68.5</v>
      </c>
      <c r="U173" s="20">
        <f t="shared" si="34"/>
        <v>0.88779339142049007</v>
      </c>
      <c r="V173" s="21">
        <f t="shared" si="35"/>
        <v>0.27838776007520477</v>
      </c>
      <c r="W173" s="22">
        <f t="shared" si="36"/>
        <v>0.3665012267242973</v>
      </c>
      <c r="X173" s="21">
        <f t="array" ref="X173:Z173">[1]!env_to_ecef(K173:M173,U173:W173)</f>
        <v>-0.79025590262798096</v>
      </c>
      <c r="Y173" s="21">
        <v>-0.60914974007159495</v>
      </c>
      <c r="Z173" s="21">
        <v>-6.6574789014636787E-2</v>
      </c>
      <c r="AA173" s="27">
        <f t="shared" si="37"/>
        <v>0.85997975172125263</v>
      </c>
      <c r="AB173" s="20">
        <v>72.73</v>
      </c>
      <c r="AC173" s="21">
        <v>20.65</v>
      </c>
      <c r="AD173" s="22">
        <v>2397</v>
      </c>
      <c r="AE173" s="20">
        <f t="shared" si="38"/>
        <v>2141.8754005400547</v>
      </c>
      <c r="AF173" s="21">
        <f t="shared" si="39"/>
        <v>665.88981969907536</v>
      </c>
      <c r="AG173" s="21">
        <f t="shared" si="40"/>
        <v>845.32213775726507</v>
      </c>
      <c r="AH173" s="21">
        <f t="shared" si="41"/>
        <v>2397</v>
      </c>
      <c r="AI173" s="20">
        <f t="array" ref="AI173:AK173">[1]!env_to_ecef(K173:M173,AE173:AG173)</f>
        <v>-1913.2498364551641</v>
      </c>
      <c r="AJ173" s="21">
        <v>-1433.4132107687747</v>
      </c>
      <c r="AK173" s="21">
        <v>-174.3864401203212</v>
      </c>
      <c r="AL173" s="21">
        <f t="shared" si="42"/>
        <v>2396.9999999999995</v>
      </c>
      <c r="AM173" s="20">
        <f t="shared" si="43"/>
        <v>2000.7010285448341</v>
      </c>
      <c r="AN173" s="21">
        <f t="shared" si="44"/>
        <v>30.549486399395391</v>
      </c>
      <c r="AO173" s="21">
        <f>(Q174-Q172)/($B174-$B172)</f>
        <v>1148.1830807593651</v>
      </c>
      <c r="AP173" s="28">
        <f t="shared" si="45"/>
        <v>4383.0797722485113</v>
      </c>
      <c r="AQ173" s="12">
        <v>75.39</v>
      </c>
      <c r="AR173" s="12">
        <v>17.760000000000002</v>
      </c>
      <c r="AS173" s="12">
        <v>2771</v>
      </c>
      <c r="AT173" s="27">
        <v>109879</v>
      </c>
      <c r="AU173" s="20">
        <v>202.4</v>
      </c>
      <c r="AV173" s="21">
        <v>3</v>
      </c>
      <c r="AW173" s="21">
        <v>8.3800000000000008</v>
      </c>
      <c r="AX173" s="21">
        <v>162</v>
      </c>
      <c r="AY173" s="21">
        <v>3305</v>
      </c>
      <c r="AZ173" s="22">
        <f>AX173*AD173</f>
        <v>388314</v>
      </c>
      <c r="BA173">
        <f>AX173*AA173</f>
        <v>139.31671977884292</v>
      </c>
    </row>
    <row r="174" spans="1:53" x14ac:dyDescent="0.25">
      <c r="B174" s="27">
        <v>171.7</v>
      </c>
      <c r="C174" s="20">
        <v>108678</v>
      </c>
      <c r="D174" s="21">
        <v>540527</v>
      </c>
      <c r="E174" s="22">
        <v>649205</v>
      </c>
      <c r="F174" s="20">
        <v>1225.4000000000001</v>
      </c>
      <c r="G174" s="21">
        <v>5104289</v>
      </c>
      <c r="H174" s="22">
        <v>0.80200000000000005</v>
      </c>
      <c r="I174" s="12">
        <v>6448302</v>
      </c>
      <c r="J174" s="20">
        <v>28.76</v>
      </c>
      <c r="K174" s="29">
        <f>DEGREES(ATAN([1]!Req()^2/[1]!Rpo()^2*TAN(RADIANS(J174))))</f>
        <v>28.92261763035723</v>
      </c>
      <c r="L174" s="21">
        <v>-79.489999999999995</v>
      </c>
      <c r="M174" s="22">
        <v>75104</v>
      </c>
      <c r="N174" s="21">
        <f>[1]!Req()/SQRT(1-[1]!e_WGS84()^2*SIN(RADIANS(K174))^2)</f>
        <v>6383136.2787170811</v>
      </c>
      <c r="O174" s="20">
        <f t="shared" si="31"/>
        <v>1031097.8625992604</v>
      </c>
      <c r="P174" s="21">
        <f t="shared" si="32"/>
        <v>-5557892.4237733772</v>
      </c>
      <c r="Q174" s="22">
        <f>(N174*(1-[1]!e_WGS84()^2)+M174)*SIN(RADIANS(K174))</f>
        <v>3102719.4498702977</v>
      </c>
      <c r="R174" s="22">
        <f t="shared" si="33"/>
        <v>-30.992892923764884</v>
      </c>
      <c r="S174" s="20">
        <v>72.62</v>
      </c>
      <c r="T174" s="21">
        <v>67.44</v>
      </c>
      <c r="U174" s="20">
        <f t="shared" si="34"/>
        <v>0.88131656162859362</v>
      </c>
      <c r="V174" s="21">
        <f t="shared" si="35"/>
        <v>0.27585005603590834</v>
      </c>
      <c r="W174" s="22">
        <f t="shared" si="36"/>
        <v>0.38365070674265628</v>
      </c>
      <c r="X174" s="21">
        <f t="array" ref="X174:Z174">[1]!env_to_ecef(K174:M174,U174:W174)</f>
        <v>-0.78094387457324532</v>
      </c>
      <c r="Y174" s="21">
        <v>-0.62209472286338841</v>
      </c>
      <c r="Z174" s="21">
        <v>-5.5900094383206755E-2</v>
      </c>
      <c r="AA174" s="27">
        <f t="shared" si="37"/>
        <v>2.2737373397100753</v>
      </c>
      <c r="AB174" s="20">
        <v>72.760000000000005</v>
      </c>
      <c r="AC174" s="21">
        <v>20.29</v>
      </c>
      <c r="AD174" s="22">
        <v>2406</v>
      </c>
      <c r="AE174" s="20">
        <f t="shared" si="38"/>
        <v>2155.3164150090306</v>
      </c>
      <c r="AF174" s="21">
        <f t="shared" si="39"/>
        <v>668.83111542559516</v>
      </c>
      <c r="AG174" s="21">
        <f t="shared" si="40"/>
        <v>834.33332082038771</v>
      </c>
      <c r="AH174" s="21">
        <f t="shared" si="41"/>
        <v>2406.0000000000005</v>
      </c>
      <c r="AI174" s="20">
        <f t="array" ref="AI174:AK174">[1]!env_to_ecef(K174:M174,AE174:AG174)</f>
        <v>-1926.948002704459</v>
      </c>
      <c r="AJ174" s="21">
        <v>-1429.2020706498456</v>
      </c>
      <c r="AK174" s="21">
        <v>-181.90337029173276</v>
      </c>
      <c r="AL174" s="21">
        <f t="shared" si="42"/>
        <v>2406.0000000000005</v>
      </c>
      <c r="AM174" s="20">
        <f t="shared" si="43"/>
        <v>2241.6980567270948</v>
      </c>
      <c r="AN174" s="21">
        <f t="shared" si="44"/>
        <v>86.962843045592308</v>
      </c>
      <c r="AO174" s="21">
        <f>(Q175-Q173)/($B175-$B173)</f>
        <v>1143.1155729825841</v>
      </c>
      <c r="AP174" s="28">
        <f t="shared" si="45"/>
        <v>4629.4752633933695</v>
      </c>
      <c r="AQ174" s="12">
        <v>75.400000000000006</v>
      </c>
      <c r="AR174" s="12">
        <v>17.45</v>
      </c>
      <c r="AS174" s="12">
        <v>2781</v>
      </c>
      <c r="AT174" s="27">
        <v>114326</v>
      </c>
      <c r="AU174" s="20">
        <v>200</v>
      </c>
      <c r="AV174" s="21">
        <v>2</v>
      </c>
      <c r="AW174" s="21">
        <v>8.4600000000000009</v>
      </c>
      <c r="AX174" s="21">
        <v>125</v>
      </c>
      <c r="AY174" s="21">
        <v>2559</v>
      </c>
      <c r="AZ174" s="22">
        <f>AX174*AD174</f>
        <v>300750</v>
      </c>
      <c r="BA174">
        <f>AX174*AA174</f>
        <v>284.21716746375944</v>
      </c>
    </row>
    <row r="175" spans="1:53" x14ac:dyDescent="0.25">
      <c r="B175" s="27">
        <v>173.7</v>
      </c>
      <c r="C175" s="20">
        <v>108678</v>
      </c>
      <c r="D175" s="21">
        <v>538076</v>
      </c>
      <c r="E175" s="22">
        <v>646754</v>
      </c>
      <c r="F175" s="20">
        <v>1225.4000000000001</v>
      </c>
      <c r="G175" s="21">
        <v>5104298</v>
      </c>
      <c r="H175" s="22">
        <v>0.80500000000000005</v>
      </c>
      <c r="I175" s="12">
        <v>6449960</v>
      </c>
      <c r="J175" s="20">
        <v>28.77</v>
      </c>
      <c r="K175" s="29">
        <f>DEGREES(ATAN([1]!Req()^2/[1]!Rpo()^2*TAN(RADIANS(J175))))</f>
        <v>28.932653594065716</v>
      </c>
      <c r="L175" s="21">
        <v>-79.44</v>
      </c>
      <c r="M175" s="22">
        <v>76765</v>
      </c>
      <c r="N175" s="21">
        <f>[1]!Req()/SQRT(1-[1]!e_WGS84()^2*SIN(RADIANS(K175))^2)</f>
        <v>6383139.4524096986</v>
      </c>
      <c r="O175" s="20">
        <f t="shared" si="31"/>
        <v>1036114.2857939048</v>
      </c>
      <c r="P175" s="21">
        <f t="shared" si="32"/>
        <v>-5557884.3905077036</v>
      </c>
      <c r="Q175" s="22">
        <f>(N175*(1-[1]!e_WGS84()^2)+M175)*SIN(RADIANS(K175))</f>
        <v>3104508.0719899377</v>
      </c>
      <c r="R175" s="22">
        <f t="shared" si="33"/>
        <v>-31.156940870918334</v>
      </c>
      <c r="S175" s="20">
        <v>72.650000000000006</v>
      </c>
      <c r="T175" s="21">
        <v>66.38</v>
      </c>
      <c r="U175" s="20">
        <f t="shared" si="34"/>
        <v>0.87453563220544295</v>
      </c>
      <c r="V175" s="21">
        <f t="shared" si="35"/>
        <v>0.27322495736592983</v>
      </c>
      <c r="W175" s="22">
        <f t="shared" si="36"/>
        <v>0.4006688790952101</v>
      </c>
      <c r="X175" s="21">
        <f t="array" ref="X175:Z175">[1]!env_to_ecef(K175:M175,U175:W175)</f>
        <v>-0.77123598991532605</v>
      </c>
      <c r="Y175" s="21">
        <v>-0.63493629708981836</v>
      </c>
      <c r="Z175" s="21">
        <v>-4.528737679748146E-2</v>
      </c>
      <c r="AA175" s="27">
        <f t="shared" si="37"/>
        <v>3.6822945299077241</v>
      </c>
      <c r="AB175" s="20">
        <v>72.790000000000006</v>
      </c>
      <c r="AC175" s="21">
        <v>19.940000000000001</v>
      </c>
      <c r="AD175" s="22">
        <v>2415</v>
      </c>
      <c r="AE175" s="20">
        <f t="shared" si="38"/>
        <v>2168.5761773455233</v>
      </c>
      <c r="AF175" s="21">
        <f t="shared" si="39"/>
        <v>671.70124080753624</v>
      </c>
      <c r="AG175" s="21">
        <f t="shared" si="40"/>
        <v>823.60172786796261</v>
      </c>
      <c r="AH175" s="21">
        <f t="shared" si="41"/>
        <v>2415</v>
      </c>
      <c r="AI175" s="20">
        <f t="array" ref="AI175:AK175">[1]!env_to_ecef(K175:M175,AE175:AG175)</f>
        <v>-1940.1961987853865</v>
      </c>
      <c r="AJ175" s="21">
        <v>-1425.4763587834627</v>
      </c>
      <c r="AK175" s="21">
        <v>-189.42243998052879</v>
      </c>
      <c r="AL175" s="21">
        <f t="shared" si="42"/>
        <v>2415</v>
      </c>
      <c r="AM175" s="20">
        <f t="shared" si="43"/>
        <v>2265.0264998444181</v>
      </c>
      <c r="AN175" s="21">
        <f t="shared" si="44"/>
        <v>-35.631869226926938</v>
      </c>
      <c r="AO175" s="21">
        <f>(Q176-Q174)/($B176-$B174)</f>
        <v>891.87374249799177</v>
      </c>
      <c r="AP175" s="28">
        <f t="shared" si="45"/>
        <v>4559.0313756832848</v>
      </c>
      <c r="AQ175" s="12">
        <v>75.41</v>
      </c>
      <c r="AR175" s="12">
        <v>17.16</v>
      </c>
      <c r="AS175" s="12">
        <v>2791</v>
      </c>
      <c r="AT175" s="27">
        <v>118799</v>
      </c>
      <c r="AU175" s="20">
        <v>197.5</v>
      </c>
      <c r="AV175" s="21">
        <v>2</v>
      </c>
      <c r="AW175" s="21">
        <v>8.5500000000000007</v>
      </c>
      <c r="AX175" s="21">
        <v>97</v>
      </c>
      <c r="AY175" s="21">
        <v>1984</v>
      </c>
      <c r="AZ175" s="22">
        <f>AX175*AD175</f>
        <v>234255</v>
      </c>
      <c r="BA175">
        <f>AX175*AA175</f>
        <v>357.18256940104925</v>
      </c>
    </row>
    <row r="176" spans="1:53" x14ac:dyDescent="0.25">
      <c r="B176" s="27">
        <v>175.7</v>
      </c>
      <c r="C176" s="20">
        <v>108678</v>
      </c>
      <c r="D176" s="21">
        <v>535625</v>
      </c>
      <c r="E176" s="22">
        <v>644303</v>
      </c>
      <c r="F176" s="20">
        <v>1225.4000000000001</v>
      </c>
      <c r="G176" s="21">
        <v>5104305</v>
      </c>
      <c r="H176" s="22">
        <v>0.80800000000000005</v>
      </c>
      <c r="I176" s="12">
        <v>6451596</v>
      </c>
      <c r="J176" s="20">
        <v>28.78</v>
      </c>
      <c r="K176" s="29">
        <f>DEGREES(ATAN([1]!Req()^2/[1]!Rpo()^2*TAN(RADIANS(J176))))</f>
        <v>28.942689537848295</v>
      </c>
      <c r="L176" s="21">
        <v>-79.400000000000006</v>
      </c>
      <c r="M176" s="22">
        <v>78405</v>
      </c>
      <c r="N176" s="21">
        <f>[1]!Req()/SQRT(1-[1]!e_WGS84()^2*SIN(RADIANS(K176))^2)</f>
        <v>6383142.6267992025</v>
      </c>
      <c r="O176" s="20">
        <f t="shared" si="31"/>
        <v>1040157.9685986381</v>
      </c>
      <c r="P176" s="21">
        <f t="shared" si="32"/>
        <v>-5558034.9512502849</v>
      </c>
      <c r="Q176" s="22">
        <f>(N176*(1-[1]!e_WGS84()^2)+M176)*SIN(RADIANS(K176))</f>
        <v>3106286.9448402897</v>
      </c>
      <c r="R176" s="22">
        <f t="shared" si="33"/>
        <v>-30.321605008095503</v>
      </c>
      <c r="S176" s="20">
        <v>72.680000000000007</v>
      </c>
      <c r="T176" s="21">
        <v>65.33</v>
      </c>
      <c r="U176" s="20">
        <f t="shared" si="34"/>
        <v>0.86752238980485219</v>
      </c>
      <c r="V176" s="21">
        <f t="shared" si="35"/>
        <v>0.27053537081309642</v>
      </c>
      <c r="W176" s="22">
        <f t="shared" si="36"/>
        <v>0.41739132277312441</v>
      </c>
      <c r="X176" s="21">
        <f t="array" ref="X176:Z176">[1]!env_to_ecef(K176:M176,U176:W176)</f>
        <v>-0.76144501711205526</v>
      </c>
      <c r="Y176" s="21">
        <v>-0.64729704704539603</v>
      </c>
      <c r="Z176" s="21">
        <v>-3.4756564869568296E-2</v>
      </c>
      <c r="AA176" s="27">
        <f t="shared" si="37"/>
        <v>5.0814257353436449</v>
      </c>
      <c r="AB176" s="20">
        <v>72.81</v>
      </c>
      <c r="AC176" s="21">
        <v>19.59</v>
      </c>
      <c r="AD176" s="22">
        <v>2424</v>
      </c>
      <c r="AE176" s="20">
        <f t="shared" si="38"/>
        <v>2181.6766601414929</v>
      </c>
      <c r="AF176" s="21">
        <f t="shared" si="39"/>
        <v>674.92450118846659</v>
      </c>
      <c r="AG176" s="21">
        <f t="shared" si="40"/>
        <v>812.73603850780455</v>
      </c>
      <c r="AH176" s="21">
        <f t="shared" si="41"/>
        <v>2424</v>
      </c>
      <c r="AI176" s="20">
        <f t="array" ref="AI176:AK176">[1]!env_to_ecef(K176:M176,AE176:AG176)</f>
        <v>-1953.5335687924387</v>
      </c>
      <c r="AJ176" s="21">
        <v>-1421.4598520432985</v>
      </c>
      <c r="AK176" s="21">
        <v>-197.31823187460276</v>
      </c>
      <c r="AL176" s="21">
        <f t="shared" si="42"/>
        <v>2423.9999999999995</v>
      </c>
      <c r="AM176" s="20">
        <f t="shared" si="43"/>
        <v>2021.1915899393498</v>
      </c>
      <c r="AN176" s="21">
        <f t="shared" si="44"/>
        <v>-70.13543549971655</v>
      </c>
      <c r="AO176" s="21">
        <f>(Q177-Q175)/($B177-$B175)</f>
        <v>887.11768932570703</v>
      </c>
      <c r="AP176" s="28">
        <f t="shared" si="45"/>
        <v>4335.9565303854069</v>
      </c>
      <c r="AQ176" s="12">
        <v>75.42</v>
      </c>
      <c r="AR176" s="12">
        <v>16.87</v>
      </c>
      <c r="AS176" s="12">
        <v>2801</v>
      </c>
      <c r="AT176" s="27">
        <v>123298</v>
      </c>
      <c r="AU176" s="20">
        <v>195.1</v>
      </c>
      <c r="AV176" s="21">
        <v>1</v>
      </c>
      <c r="AW176" s="21">
        <v>8.64</v>
      </c>
      <c r="AX176" s="21">
        <v>75</v>
      </c>
      <c r="AY176" s="21">
        <v>1537</v>
      </c>
      <c r="AZ176" s="22">
        <f>AX176*AD176</f>
        <v>181800</v>
      </c>
      <c r="BA176">
        <f>AX176*AA176</f>
        <v>381.10693015077339</v>
      </c>
    </row>
    <row r="177" spans="2:53" x14ac:dyDescent="0.25">
      <c r="B177" s="27">
        <v>177.7</v>
      </c>
      <c r="C177" s="20">
        <v>108678</v>
      </c>
      <c r="D177" s="21">
        <v>533174</v>
      </c>
      <c r="E177" s="22">
        <v>641853</v>
      </c>
      <c r="F177" s="20">
        <v>1225.4000000000001</v>
      </c>
      <c r="G177" s="21">
        <v>5104310</v>
      </c>
      <c r="H177" s="22">
        <v>0.81100000000000005</v>
      </c>
      <c r="I177" s="12">
        <v>6453211</v>
      </c>
      <c r="J177" s="20">
        <v>28.79</v>
      </c>
      <c r="K177" s="29">
        <f>DEGREES(ATAN([1]!Req()^2/[1]!Rpo()^2*TAN(RADIANS(J177))))</f>
        <v>28.952725461700613</v>
      </c>
      <c r="L177" s="21">
        <v>-79.36</v>
      </c>
      <c r="M177" s="22">
        <v>80025</v>
      </c>
      <c r="N177" s="21">
        <f>[1]!Req()/SQRT(1-[1]!e_WGS84()^2*SIN(RADIANS(K177))^2)</f>
        <v>6383145.8018851988</v>
      </c>
      <c r="O177" s="20">
        <f t="shared" si="31"/>
        <v>1044199.0521536622</v>
      </c>
      <c r="P177" s="21">
        <f t="shared" si="32"/>
        <v>-5558164.9322497025</v>
      </c>
      <c r="Q177" s="22">
        <f>(N177*(1-[1]!e_WGS84()^2)+M177)*SIN(RADIANS(K177))</f>
        <v>3108056.5427472405</v>
      </c>
      <c r="R177" s="22">
        <f t="shared" si="33"/>
        <v>-28.486888901330531</v>
      </c>
      <c r="S177" s="20">
        <v>72.7</v>
      </c>
      <c r="T177" s="21">
        <v>64.27</v>
      </c>
      <c r="U177" s="20">
        <f t="shared" si="34"/>
        <v>0.86009610817054882</v>
      </c>
      <c r="V177" s="21">
        <f t="shared" si="35"/>
        <v>0.26789010608228397</v>
      </c>
      <c r="W177" s="22">
        <f t="shared" si="36"/>
        <v>0.4341308279460217</v>
      </c>
      <c r="X177" s="21">
        <f t="array" ref="X177:Z177">[1]!env_to_ecef(K177:M177,U177:W177)</f>
        <v>-0.75122518867427168</v>
      </c>
      <c r="Y177" s="21">
        <v>-0.65960031501834293</v>
      </c>
      <c r="Z177" s="21">
        <v>-2.4251604668718757E-2</v>
      </c>
      <c r="AA177" s="27">
        <f t="shared" si="37"/>
        <v>6.4712907457357032</v>
      </c>
      <c r="AB177" s="20">
        <v>72.84</v>
      </c>
      <c r="AC177" s="21">
        <v>19.260000000000002</v>
      </c>
      <c r="AD177" s="22">
        <v>2433</v>
      </c>
      <c r="AE177" s="20">
        <f t="shared" si="38"/>
        <v>2194.5842472975114</v>
      </c>
      <c r="AF177" s="21">
        <f t="shared" si="39"/>
        <v>677.65874890553448</v>
      </c>
      <c r="AG177" s="21">
        <f t="shared" si="40"/>
        <v>802.53822435158907</v>
      </c>
      <c r="AH177" s="21">
        <f t="shared" si="41"/>
        <v>2433</v>
      </c>
      <c r="AI177" s="20">
        <f t="array" ref="AI177:AK177">[1]!env_to_ecef(K177:M177,AE177:AG177)</f>
        <v>-1966.6231952081398</v>
      </c>
      <c r="AJ177" s="21">
        <v>-1417.7715005488217</v>
      </c>
      <c r="AK177" s="21">
        <v>-204.46559686379914</v>
      </c>
      <c r="AL177" s="21">
        <f t="shared" si="42"/>
        <v>2433</v>
      </c>
      <c r="AM177" s="20">
        <f t="shared" si="43"/>
        <v>2262.3633294297906</v>
      </c>
      <c r="AN177" s="21">
        <f t="shared" si="44"/>
        <v>-13.874202438397333</v>
      </c>
      <c r="AO177" s="21">
        <f>(Q178-Q176)/($B178-$B176)</f>
        <v>882.35683229449205</v>
      </c>
      <c r="AP177" s="28">
        <f t="shared" si="45"/>
        <v>4586.5496445293684</v>
      </c>
      <c r="AQ177" s="12">
        <v>75.430000000000007</v>
      </c>
      <c r="AR177" s="12">
        <v>16.59</v>
      </c>
      <c r="AS177" s="12">
        <v>2811</v>
      </c>
      <c r="AT177" s="27">
        <v>127822</v>
      </c>
      <c r="AU177" s="20">
        <v>192.8</v>
      </c>
      <c r="AV177" s="21">
        <v>1</v>
      </c>
      <c r="AW177" s="21">
        <v>8.7200000000000006</v>
      </c>
      <c r="AX177" s="21">
        <v>58</v>
      </c>
      <c r="AY177" s="21">
        <v>1190</v>
      </c>
      <c r="AZ177" s="22">
        <f>AX177*AD177</f>
        <v>141114</v>
      </c>
      <c r="BA177">
        <f>AX177*AA177</f>
        <v>375.3348632526708</v>
      </c>
    </row>
    <row r="178" spans="2:53" x14ac:dyDescent="0.25">
      <c r="B178" s="27">
        <v>179.7</v>
      </c>
      <c r="C178" s="20">
        <v>108678</v>
      </c>
      <c r="D178" s="21">
        <v>530723</v>
      </c>
      <c r="E178" s="22">
        <v>639402</v>
      </c>
      <c r="F178" s="20">
        <v>1225.4000000000001</v>
      </c>
      <c r="G178" s="21">
        <v>5104314</v>
      </c>
      <c r="H178" s="22">
        <v>0.81399999999999995</v>
      </c>
      <c r="I178" s="12">
        <v>6454807</v>
      </c>
      <c r="J178" s="20">
        <v>28.8</v>
      </c>
      <c r="K178" s="29">
        <f>DEGREES(ATAN([1]!Req()^2/[1]!Rpo()^2*TAN(RADIANS(J178))))</f>
        <v>28.962761365618341</v>
      </c>
      <c r="L178" s="21">
        <v>-79.31</v>
      </c>
      <c r="M178" s="22">
        <v>81624</v>
      </c>
      <c r="N178" s="21">
        <f>[1]!Req()/SQRT(1-[1]!e_WGS84()^2*SIN(RADIANS(K178))^2)</f>
        <v>6383148.9776672982</v>
      </c>
      <c r="O178" s="20">
        <f t="shared" si="31"/>
        <v>1049207.4219163572</v>
      </c>
      <c r="P178" s="21">
        <f t="shared" si="32"/>
        <v>-5558090.4480600385</v>
      </c>
      <c r="Q178" s="22">
        <f>(N178*(1-[1]!e_WGS84()^2)+M178)*SIN(RADIANS(K178))</f>
        <v>3109816.3721694676</v>
      </c>
      <c r="R178" s="22">
        <f t="shared" si="33"/>
        <v>-28.652788233011961</v>
      </c>
      <c r="S178" s="20">
        <v>72.73</v>
      </c>
      <c r="T178" s="21">
        <v>63.21</v>
      </c>
      <c r="U178" s="20">
        <f t="shared" si="34"/>
        <v>0.85241994523627473</v>
      </c>
      <c r="V178" s="21">
        <f t="shared" si="35"/>
        <v>0.26500970294451254</v>
      </c>
      <c r="W178" s="22">
        <f t="shared" si="36"/>
        <v>0.45072174820907812</v>
      </c>
      <c r="X178" s="21">
        <f t="array" ref="X178:Z178">[1]!env_to_ecef(K178:M178,U178:W178)</f>
        <v>-0.74067165051058759</v>
      </c>
      <c r="Y178" s="21">
        <v>-0.67172935288587021</v>
      </c>
      <c r="Z178" s="21">
        <v>-1.3608181416052662E-2</v>
      </c>
      <c r="AA178" s="27">
        <f t="shared" si="37"/>
        <v>7.8510573076180217</v>
      </c>
      <c r="AB178" s="20">
        <v>72.87</v>
      </c>
      <c r="AC178" s="21">
        <v>18.940000000000001</v>
      </c>
      <c r="AD178" s="22">
        <v>2443</v>
      </c>
      <c r="AE178" s="20">
        <f t="shared" si="38"/>
        <v>2208.2268920369515</v>
      </c>
      <c r="AF178" s="21">
        <f t="shared" si="39"/>
        <v>680.60515261537284</v>
      </c>
      <c r="AG178" s="21">
        <f t="shared" si="40"/>
        <v>792.94364208197749</v>
      </c>
      <c r="AH178" s="21">
        <f t="shared" si="41"/>
        <v>2443</v>
      </c>
      <c r="AI178" s="20">
        <f t="array" ref="AI178:AK178">[1]!env_to_ecef(K178:M178,AE178:AG178)</f>
        <v>-1980.0769507173002</v>
      </c>
      <c r="AJ178" s="21">
        <v>-1415.2060474182731</v>
      </c>
      <c r="AK178" s="21">
        <v>-211.50913121855484</v>
      </c>
      <c r="AL178" s="21">
        <f t="shared" si="42"/>
        <v>2443</v>
      </c>
      <c r="AM178" s="20">
        <f t="shared" si="43"/>
        <v>2235.627338467777</v>
      </c>
      <c r="AN178" s="21">
        <f t="shared" si="44"/>
        <v>130.68500775191933</v>
      </c>
      <c r="AO178" s="21">
        <f>(Q179-Q177)/($B179-$B177)</f>
        <v>1124.1680868577678</v>
      </c>
      <c r="AP178" s="28">
        <f t="shared" si="45"/>
        <v>4684.653182381463</v>
      </c>
      <c r="AQ178" s="12">
        <v>75.44</v>
      </c>
      <c r="AR178" s="12">
        <v>16.32</v>
      </c>
      <c r="AS178" s="12">
        <v>2821</v>
      </c>
      <c r="AT178" s="27">
        <v>132373</v>
      </c>
      <c r="AU178" s="20">
        <v>190.4</v>
      </c>
      <c r="AV178" s="21">
        <v>1</v>
      </c>
      <c r="AW178" s="21">
        <v>8.81</v>
      </c>
      <c r="AX178" s="21">
        <v>45</v>
      </c>
      <c r="AY178" s="21">
        <v>921</v>
      </c>
      <c r="AZ178" s="22">
        <f>AX178*AD178</f>
        <v>109935</v>
      </c>
      <c r="BA178">
        <f>AX178*AA178</f>
        <v>353.29757884281099</v>
      </c>
    </row>
    <row r="179" spans="2:53" x14ac:dyDescent="0.25">
      <c r="B179" s="27">
        <v>181.7</v>
      </c>
      <c r="C179" s="20">
        <v>108678</v>
      </c>
      <c r="D179" s="21">
        <v>528272</v>
      </c>
      <c r="E179" s="22">
        <v>636951</v>
      </c>
      <c r="F179" s="20">
        <v>1225.4000000000001</v>
      </c>
      <c r="G179" s="21">
        <v>5104317</v>
      </c>
      <c r="H179" s="22">
        <v>0.81699999999999995</v>
      </c>
      <c r="I179" s="12">
        <v>6456383</v>
      </c>
      <c r="J179" s="20">
        <v>28.82</v>
      </c>
      <c r="K179" s="29">
        <f>DEGREES(ATAN([1]!Req()^2/[1]!Rpo()^2*TAN(RADIANS(J179))))</f>
        <v>28.98283311363264</v>
      </c>
      <c r="L179" s="21">
        <v>-79.27</v>
      </c>
      <c r="M179" s="22">
        <v>83204</v>
      </c>
      <c r="N179" s="21">
        <f>[1]!Req()/SQRT(1-[1]!e_WGS84()^2*SIN(RADIANS(K179))^2)</f>
        <v>6383155.3313182313</v>
      </c>
      <c r="O179" s="20">
        <f t="shared" si="31"/>
        <v>1053141.5615075333</v>
      </c>
      <c r="P179" s="21">
        <f t="shared" si="32"/>
        <v>-5557642.1922186948</v>
      </c>
      <c r="Q179" s="22">
        <f>(N179*(1-[1]!e_WGS84()^2)+M179)*SIN(RADIANS(K179))</f>
        <v>3112553.2150946716</v>
      </c>
      <c r="R179" s="22">
        <f t="shared" si="33"/>
        <v>-30.980314260348678</v>
      </c>
      <c r="S179" s="20">
        <v>72.760000000000005</v>
      </c>
      <c r="T179" s="21">
        <v>62.16</v>
      </c>
      <c r="U179" s="20">
        <f t="shared" si="34"/>
        <v>0.84452706703344294</v>
      </c>
      <c r="V179" s="21">
        <f t="shared" si="35"/>
        <v>0.2620710241510954</v>
      </c>
      <c r="W179" s="22">
        <f t="shared" si="36"/>
        <v>0.46700408065485532</v>
      </c>
      <c r="X179" s="21">
        <f t="array" ref="X179:Z179">[1]!env_to_ecef(K179:M179,U179:W179)</f>
        <v>-0.73006004999810992</v>
      </c>
      <c r="Y179" s="21">
        <v>-0.68337656750100306</v>
      </c>
      <c r="Z179" s="21">
        <v>-2.9648587325699916E-3</v>
      </c>
      <c r="AA179" s="27">
        <f t="shared" si="37"/>
        <v>9.210895406895995</v>
      </c>
      <c r="AB179" s="20">
        <v>72.900000000000006</v>
      </c>
      <c r="AC179" s="21">
        <v>18.63</v>
      </c>
      <c r="AD179" s="22">
        <v>2453</v>
      </c>
      <c r="AE179" s="20">
        <f t="shared" si="38"/>
        <v>2221.708292950731</v>
      </c>
      <c r="AF179" s="21">
        <f t="shared" si="39"/>
        <v>683.48671617816569</v>
      </c>
      <c r="AG179" s="21">
        <f t="shared" si="40"/>
        <v>783.62438058162502</v>
      </c>
      <c r="AH179" s="21">
        <f t="shared" si="41"/>
        <v>2453</v>
      </c>
      <c r="AI179" s="20">
        <f t="array" ref="AI179:AK179">[1]!env_to_ecef(K179:M179,AE179:AG179)</f>
        <v>-1993.578191602079</v>
      </c>
      <c r="AJ179" s="21">
        <v>-1412.5329925133292</v>
      </c>
      <c r="AK179" s="21">
        <v>-218.1869359744573</v>
      </c>
      <c r="AL179" s="21">
        <f t="shared" si="42"/>
        <v>2452.9999999999995</v>
      </c>
      <c r="AM179" s="20">
        <f t="shared" si="43"/>
        <v>2234.2318028878653</v>
      </c>
      <c r="AN179" s="21">
        <f t="shared" si="44"/>
        <v>141.15437778597698</v>
      </c>
      <c r="AO179" s="21">
        <f>(Q180-Q178)/($B180-$B178)</f>
        <v>1119.7969052846311</v>
      </c>
      <c r="AP179" s="28">
        <f t="shared" si="45"/>
        <v>4698.7788364219759</v>
      </c>
      <c r="AQ179" s="12">
        <v>75.45</v>
      </c>
      <c r="AR179" s="12">
        <v>16.059999999999999</v>
      </c>
      <c r="AS179" s="12">
        <v>2832</v>
      </c>
      <c r="AT179" s="27">
        <v>136948</v>
      </c>
      <c r="AU179" s="20">
        <v>188.1</v>
      </c>
      <c r="AV179" s="21">
        <v>1</v>
      </c>
      <c r="AW179" s="21">
        <v>8.89</v>
      </c>
      <c r="AX179" s="21">
        <v>34</v>
      </c>
      <c r="AY179" s="21">
        <v>712</v>
      </c>
      <c r="AZ179" s="22">
        <f>AX179*AD179</f>
        <v>83402</v>
      </c>
      <c r="BA179">
        <f>AX179*AA179</f>
        <v>313.17044383446381</v>
      </c>
    </row>
    <row r="180" spans="2:53" x14ac:dyDescent="0.25">
      <c r="B180" s="27">
        <v>183.7</v>
      </c>
      <c r="C180" s="20">
        <v>108678</v>
      </c>
      <c r="D180" s="21">
        <v>525821</v>
      </c>
      <c r="E180" s="22">
        <v>634500</v>
      </c>
      <c r="F180" s="20">
        <v>1225.4000000000001</v>
      </c>
      <c r="G180" s="21">
        <v>5104319</v>
      </c>
      <c r="H180" s="22">
        <v>0.82</v>
      </c>
      <c r="I180" s="12">
        <v>6457940</v>
      </c>
      <c r="J180" s="20">
        <v>28.83</v>
      </c>
      <c r="K180" s="29">
        <f>DEGREES(ATAN([1]!Req()^2/[1]!Rpo()^2*TAN(RADIANS(J180))))</f>
        <v>28.99286895772055</v>
      </c>
      <c r="L180" s="21">
        <v>-79.22</v>
      </c>
      <c r="M180" s="22">
        <v>84765</v>
      </c>
      <c r="N180" s="21">
        <f>[1]!Req()/SQRT(1-[1]!e_WGS84()^2*SIN(RADIANS(K180))^2)</f>
        <v>6383158.5091862818</v>
      </c>
      <c r="O180" s="20">
        <f t="shared" si="31"/>
        <v>1058144.3491279087</v>
      </c>
      <c r="P180" s="21">
        <f t="shared" si="32"/>
        <v>-5557525.8305488946</v>
      </c>
      <c r="Q180" s="22">
        <f>(N180*(1-[1]!e_WGS84()^2)+M180)*SIN(RADIANS(K180))</f>
        <v>3114295.5597906061</v>
      </c>
      <c r="R180" s="22">
        <f t="shared" si="33"/>
        <v>-30.148156217299402</v>
      </c>
      <c r="S180" s="20">
        <v>72.790000000000006</v>
      </c>
      <c r="T180" s="21">
        <v>61.1</v>
      </c>
      <c r="U180" s="20">
        <f t="shared" si="34"/>
        <v>0.83626712329454111</v>
      </c>
      <c r="V180" s="21">
        <f t="shared" si="35"/>
        <v>0.25902786825366475</v>
      </c>
      <c r="W180" s="22">
        <f t="shared" si="36"/>
        <v>0.48328238325500233</v>
      </c>
      <c r="X180" s="21">
        <f t="array" ref="X180:Z180">[1]!env_to_ecef(K180:M180,U180:W180)</f>
        <v>-0.71896191580956048</v>
      </c>
      <c r="Y180" s="21">
        <v>-0.6950070276057666</v>
      </c>
      <c r="Z180" s="21">
        <v>7.6808329003868747E-3</v>
      </c>
      <c r="AA180" s="27">
        <f t="shared" si="37"/>
        <v>10.58077418480698</v>
      </c>
      <c r="AB180" s="20">
        <v>72.930000000000007</v>
      </c>
      <c r="AC180" s="21">
        <v>18.32</v>
      </c>
      <c r="AD180" s="22">
        <v>2462</v>
      </c>
      <c r="AE180" s="20">
        <f t="shared" si="38"/>
        <v>2234.2538151713802</v>
      </c>
      <c r="AF180" s="21">
        <f t="shared" si="39"/>
        <v>686.0658585840057</v>
      </c>
      <c r="AG180" s="21">
        <f t="shared" si="40"/>
        <v>773.86531585122952</v>
      </c>
      <c r="AH180" s="21">
        <f t="shared" si="41"/>
        <v>2462</v>
      </c>
      <c r="AI180" s="20">
        <f t="array" ref="AI180:AK180">[1]!env_to_ecef(K180:M180,AE180:AG180)</f>
        <v>-2006.0244982480317</v>
      </c>
      <c r="AJ180" s="21">
        <v>-1409.4988329918394</v>
      </c>
      <c r="AK180" s="21">
        <v>-224.99500488538746</v>
      </c>
      <c r="AL180" s="21">
        <f t="shared" si="42"/>
        <v>2462</v>
      </c>
      <c r="AM180" s="20">
        <f t="shared" si="43"/>
        <v>2258.2925758241327</v>
      </c>
      <c r="AN180" s="21">
        <f t="shared" si="44"/>
        <v>16.911490462720394</v>
      </c>
      <c r="AO180" s="21">
        <f>(Q181-Q179)/($B181-$B179)</f>
        <v>869.08603278140072</v>
      </c>
      <c r="AP180" s="28">
        <f t="shared" si="45"/>
        <v>4627.7488950960987</v>
      </c>
      <c r="AQ180" s="12">
        <v>75.459999999999994</v>
      </c>
      <c r="AR180" s="12">
        <v>15.81</v>
      </c>
      <c r="AS180" s="12">
        <v>2842</v>
      </c>
      <c r="AT180" s="27">
        <v>141549</v>
      </c>
      <c r="AU180" s="20">
        <v>185.8</v>
      </c>
      <c r="AV180" s="21">
        <v>0</v>
      </c>
      <c r="AW180" s="21">
        <v>8.9700000000000006</v>
      </c>
      <c r="AX180" s="21">
        <v>27</v>
      </c>
      <c r="AY180" s="21">
        <v>549</v>
      </c>
      <c r="AZ180" s="22">
        <f>AX180*AD180</f>
        <v>66474</v>
      </c>
      <c r="BA180">
        <f>AX180*AA180</f>
        <v>285.68090298978848</v>
      </c>
    </row>
    <row r="181" spans="2:53" x14ac:dyDescent="0.25">
      <c r="B181" s="27">
        <v>185.7</v>
      </c>
      <c r="C181" s="20">
        <v>108678</v>
      </c>
      <c r="D181" s="21">
        <v>523371</v>
      </c>
      <c r="E181" s="22">
        <v>632049</v>
      </c>
      <c r="F181" s="20">
        <v>1225.4000000000001</v>
      </c>
      <c r="G181" s="21">
        <v>5104321</v>
      </c>
      <c r="H181" s="22">
        <v>0.82399999999999995</v>
      </c>
      <c r="I181" s="12">
        <v>6459480</v>
      </c>
      <c r="J181" s="20">
        <v>28.84</v>
      </c>
      <c r="K181" s="29">
        <f>DEGREES(ATAN([1]!Req()^2/[1]!Rpo()^2*TAN(RADIANS(J181))))</f>
        <v>29.002904781856511</v>
      </c>
      <c r="L181" s="21">
        <v>-79.180000000000007</v>
      </c>
      <c r="M181" s="22">
        <v>86308</v>
      </c>
      <c r="N181" s="21">
        <f>[1]!Req()/SQRT(1-[1]!e_WGS84()^2*SIN(RADIANS(K181))^2)</f>
        <v>6383161.6877488643</v>
      </c>
      <c r="O181" s="20">
        <f t="shared" si="31"/>
        <v>1062174.7318108298</v>
      </c>
      <c r="P181" s="21">
        <f t="shared" si="32"/>
        <v>-5557574.546256844</v>
      </c>
      <c r="Q181" s="22">
        <f>(N181*(1-[1]!e_WGS84()^2)+M181)*SIN(RADIANS(K181))</f>
        <v>3116029.5592257972</v>
      </c>
      <c r="R181" s="22">
        <f t="shared" si="33"/>
        <v>-30.316623847000301</v>
      </c>
      <c r="S181" s="20">
        <v>72.819999999999993</v>
      </c>
      <c r="T181" s="21">
        <v>60.6</v>
      </c>
      <c r="U181" s="20">
        <f t="shared" si="34"/>
        <v>0.83234157990756819</v>
      </c>
      <c r="V181" s="21">
        <f t="shared" si="35"/>
        <v>0.25733441091998988</v>
      </c>
      <c r="W181" s="22">
        <f t="shared" si="36"/>
        <v>0.49090375361514094</v>
      </c>
      <c r="X181" s="21">
        <f t="array" ref="X181:Z181">[1]!env_to_ecef(K181:M181,U181:W181)</f>
        <v>-0.71352387375068382</v>
      </c>
      <c r="Y181" s="21">
        <v>-0.70051116764834853</v>
      </c>
      <c r="Z181" s="21">
        <v>1.2953207624576718E-2</v>
      </c>
      <c r="AA181" s="27">
        <f t="shared" si="37"/>
        <v>11.370619720231337</v>
      </c>
      <c r="AB181" s="20">
        <v>72.95</v>
      </c>
      <c r="AC181" s="21">
        <v>18.03</v>
      </c>
      <c r="AD181" s="22">
        <v>2472</v>
      </c>
      <c r="AE181" s="20">
        <f t="shared" si="38"/>
        <v>2247.3002781738101</v>
      </c>
      <c r="AF181" s="21">
        <f t="shared" si="39"/>
        <v>689.21366793795687</v>
      </c>
      <c r="AG181" s="21">
        <f t="shared" si="40"/>
        <v>765.12089217810728</v>
      </c>
      <c r="AH181" s="21">
        <f t="shared" si="41"/>
        <v>2472</v>
      </c>
      <c r="AI181" s="20">
        <f t="array" ref="AI181:AK181">[1]!env_to_ecef(K181:M181,AE181:AG181)</f>
        <v>-2018.9962913968648</v>
      </c>
      <c r="AJ181" s="21">
        <v>-1407.3740178861858</v>
      </c>
      <c r="AK181" s="21">
        <v>-231.81102023976285</v>
      </c>
      <c r="AL181" s="21">
        <f t="shared" si="42"/>
        <v>2472</v>
      </c>
      <c r="AM181" s="20">
        <f t="shared" si="43"/>
        <v>2257.1087531819358</v>
      </c>
      <c r="AN181" s="21">
        <f t="shared" si="44"/>
        <v>26.67176715284586</v>
      </c>
      <c r="AO181" s="21">
        <f>(Q182-Q180)/($B182-$B180)</f>
        <v>865.03256091440562</v>
      </c>
      <c r="AP181" s="28">
        <f t="shared" si="45"/>
        <v>4641.6190609936511</v>
      </c>
      <c r="AQ181" s="12">
        <v>75.48</v>
      </c>
      <c r="AR181" s="12">
        <v>15.56</v>
      </c>
      <c r="AS181" s="12">
        <v>2853</v>
      </c>
      <c r="AT181" s="27">
        <v>146176</v>
      </c>
      <c r="AU181" s="20">
        <v>183.6</v>
      </c>
      <c r="AV181" s="21">
        <v>0</v>
      </c>
      <c r="AW181" s="21">
        <v>9.0500000000000007</v>
      </c>
      <c r="AX181" s="21">
        <v>20</v>
      </c>
      <c r="AY181" s="21">
        <v>423</v>
      </c>
      <c r="AZ181" s="22">
        <f>AX181*AD181</f>
        <v>49440</v>
      </c>
      <c r="BA181">
        <f>AX181*AA181</f>
        <v>227.41239440462675</v>
      </c>
    </row>
    <row r="182" spans="2:53" x14ac:dyDescent="0.25">
      <c r="B182" s="27">
        <v>187.7</v>
      </c>
      <c r="C182" s="20">
        <v>108678</v>
      </c>
      <c r="D182" s="21">
        <v>520920</v>
      </c>
      <c r="E182" s="22">
        <v>629598</v>
      </c>
      <c r="F182" s="20">
        <v>1225.4000000000001</v>
      </c>
      <c r="G182" s="21">
        <v>5104322</v>
      </c>
      <c r="H182" s="22">
        <v>0.82699999999999996</v>
      </c>
      <c r="I182" s="12">
        <v>6461002</v>
      </c>
      <c r="J182" s="20">
        <v>28.85</v>
      </c>
      <c r="K182" s="29">
        <f>DEGREES(ATAN([1]!Req()^2/[1]!Rpo()^2*TAN(RADIANS(J182))))</f>
        <v>29.012940586036205</v>
      </c>
      <c r="L182" s="21">
        <v>-79.13</v>
      </c>
      <c r="M182" s="22">
        <v>87834</v>
      </c>
      <c r="N182" s="21">
        <f>[1]!Req()/SQRT(1-[1]!e_WGS84()^2*SIN(RADIANS(K182))^2)</f>
        <v>6383164.8670055876</v>
      </c>
      <c r="O182" s="20">
        <f t="shared" si="31"/>
        <v>1067172.7841406364</v>
      </c>
      <c r="P182" s="21">
        <f t="shared" si="32"/>
        <v>-5557419.1434802832</v>
      </c>
      <c r="Q182" s="22">
        <f>(N182*(1-[1]!e_WGS84()^2)+M182)*SIN(RADIANS(K182))</f>
        <v>3117755.6900342638</v>
      </c>
      <c r="R182" s="22">
        <f t="shared" si="33"/>
        <v>-29.485720696859062</v>
      </c>
      <c r="S182" s="20">
        <v>72.849999999999994</v>
      </c>
      <c r="T182" s="21">
        <v>60.66</v>
      </c>
      <c r="U182" s="20">
        <f t="shared" si="34"/>
        <v>0.8329669647268072</v>
      </c>
      <c r="V182" s="21">
        <f t="shared" si="35"/>
        <v>0.25705000872235806</v>
      </c>
      <c r="W182" s="22">
        <f t="shared" si="36"/>
        <v>0.48999115164423673</v>
      </c>
      <c r="X182" s="21">
        <f t="array" ref="X182:Z182">[1]!env_to_ecef(K182:M182,U182:W182)</f>
        <v>-0.71370339943188643</v>
      </c>
      <c r="Y182" s="21">
        <v>-0.70033004482458772</v>
      </c>
      <c r="Z182" s="21">
        <v>1.2856358557532976E-2</v>
      </c>
      <c r="AA182" s="27">
        <f t="shared" si="37"/>
        <v>11.600608948672903</v>
      </c>
      <c r="AB182" s="20">
        <v>72.98</v>
      </c>
      <c r="AC182" s="21">
        <v>17.739999999999998</v>
      </c>
      <c r="AD182" s="22">
        <v>2482</v>
      </c>
      <c r="AE182" s="20">
        <f t="shared" si="38"/>
        <v>2260.4423916593273</v>
      </c>
      <c r="AF182" s="21">
        <f t="shared" si="39"/>
        <v>691.94948102652631</v>
      </c>
      <c r="AG182" s="21">
        <f t="shared" si="40"/>
        <v>756.26060964232465</v>
      </c>
      <c r="AH182" s="21">
        <f t="shared" si="41"/>
        <v>2482</v>
      </c>
      <c r="AI182" s="20">
        <f t="array" ref="AI182:AK182">[1]!env_to_ecef(K182:M182,AE182:AG182)</f>
        <v>-2031.8769934393094</v>
      </c>
      <c r="AJ182" s="21">
        <v>-1405.3473037557878</v>
      </c>
      <c r="AK182" s="21">
        <v>-238.3250707717666</v>
      </c>
      <c r="AL182" s="21">
        <f t="shared" si="42"/>
        <v>2481.9999999999995</v>
      </c>
      <c r="AM182" s="20">
        <f t="shared" si="43"/>
        <v>2472.4731365173939</v>
      </c>
      <c r="AN182" s="21">
        <f t="shared" si="44"/>
        <v>217.14999424875714</v>
      </c>
      <c r="AO182" s="21">
        <f>(Q183-Q181)/($B183-$B181)</f>
        <v>1107.5454720917623</v>
      </c>
      <c r="AP182" s="28">
        <f t="shared" si="45"/>
        <v>4973.231855988698</v>
      </c>
      <c r="AQ182" s="12">
        <v>75.489999999999995</v>
      </c>
      <c r="AR182" s="12">
        <v>15.32</v>
      </c>
      <c r="AS182" s="12">
        <v>2863</v>
      </c>
      <c r="AT182" s="27">
        <v>150827</v>
      </c>
      <c r="AU182" s="20">
        <v>181.4</v>
      </c>
      <c r="AV182" s="21">
        <v>0</v>
      </c>
      <c r="AW182" s="21">
        <v>9.1300000000000008</v>
      </c>
      <c r="AX182" s="21">
        <v>16</v>
      </c>
      <c r="AY182" s="21">
        <v>326</v>
      </c>
      <c r="AZ182" s="22">
        <f>AX182*AD182</f>
        <v>39712</v>
      </c>
      <c r="BA182">
        <f>AX182*AA182</f>
        <v>185.60974317876645</v>
      </c>
    </row>
    <row r="183" spans="2:53" x14ac:dyDescent="0.25">
      <c r="B183" s="27">
        <v>189.7</v>
      </c>
      <c r="C183" s="20">
        <v>108678</v>
      </c>
      <c r="D183" s="21">
        <v>518469</v>
      </c>
      <c r="E183" s="22">
        <v>627147</v>
      </c>
      <c r="F183" s="20">
        <v>1225.4000000000001</v>
      </c>
      <c r="G183" s="21">
        <v>5104323</v>
      </c>
      <c r="H183" s="22">
        <v>0.83</v>
      </c>
      <c r="I183" s="12">
        <v>6462506</v>
      </c>
      <c r="J183" s="20">
        <v>28.87</v>
      </c>
      <c r="K183" s="29">
        <f>DEGREES(ATAN([1]!Req()^2/[1]!Rpo()^2*TAN(RADIANS(J183))))</f>
        <v>29.033012134509502</v>
      </c>
      <c r="L183" s="21">
        <v>-79.08</v>
      </c>
      <c r="M183" s="22">
        <v>89342</v>
      </c>
      <c r="N183" s="21">
        <f>[1]!Req()/SQRT(1-[1]!e_WGS84()^2*SIN(RADIANS(K183))^2)</f>
        <v>6383171.2275998825</v>
      </c>
      <c r="O183" s="20">
        <f t="shared" si="31"/>
        <v>1072064.6243568994</v>
      </c>
      <c r="P183" s="21">
        <f t="shared" si="32"/>
        <v>-5556705.9462798489</v>
      </c>
      <c r="Q183" s="22">
        <f>(N183*(1-[1]!e_WGS84()^2)+M183)*SIN(RADIANS(K183))</f>
        <v>3120459.7411141642</v>
      </c>
      <c r="R183" s="22">
        <f t="shared" si="33"/>
        <v>-31.819925188086927</v>
      </c>
      <c r="S183" s="20">
        <v>72.87</v>
      </c>
      <c r="T183" s="21">
        <v>60.72</v>
      </c>
      <c r="U183" s="20">
        <f t="shared" si="34"/>
        <v>0.83354653958213609</v>
      </c>
      <c r="V183" s="21">
        <f t="shared" si="35"/>
        <v>0.25691022595101265</v>
      </c>
      <c r="W183" s="22">
        <f t="shared" si="36"/>
        <v>0.48907801233795628</v>
      </c>
      <c r="X183" s="21">
        <f t="array" ref="X183:Z183">[1]!env_to_ecef(K183:M183,U183:W183)</f>
        <v>-0.71382601199878926</v>
      </c>
      <c r="Y183" s="21">
        <v>-0.70020739215361738</v>
      </c>
      <c r="Z183" s="21">
        <v>1.2729201362793319E-2</v>
      </c>
      <c r="AA183" s="27">
        <f t="shared" si="37"/>
        <v>11.820694755027828</v>
      </c>
      <c r="AB183" s="20">
        <v>73.010000000000005</v>
      </c>
      <c r="AC183" s="21">
        <v>17.46</v>
      </c>
      <c r="AD183" s="22">
        <v>2492</v>
      </c>
      <c r="AE183" s="20">
        <f t="shared" si="38"/>
        <v>2273.4347947455335</v>
      </c>
      <c r="AF183" s="21">
        <f t="shared" si="39"/>
        <v>694.62491458582338</v>
      </c>
      <c r="AG183" s="21">
        <f t="shared" si="40"/>
        <v>747.69944635326044</v>
      </c>
      <c r="AH183" s="21">
        <f t="shared" si="41"/>
        <v>2492</v>
      </c>
      <c r="AI183" s="20">
        <f t="array" ref="AI183:AK183">[1]!env_to_ecef(K183:M183,AE183:AG183)</f>
        <v>-2044.5632075321782</v>
      </c>
      <c r="AJ183" s="21">
        <v>-1403.5881736521396</v>
      </c>
      <c r="AK183" s="21">
        <v>-244.46989423972627</v>
      </c>
      <c r="AL183" s="21">
        <f t="shared" si="42"/>
        <v>2492</v>
      </c>
      <c r="AM183" s="20">
        <f t="shared" si="43"/>
        <v>2228.6565015885863</v>
      </c>
      <c r="AN183" s="21">
        <f t="shared" si="44"/>
        <v>180.19402958429419</v>
      </c>
      <c r="AO183" s="21">
        <f>(Q184-Q182)/($B184-$B182)</f>
        <v>1103.516842803685</v>
      </c>
      <c r="AP183" s="28">
        <f t="shared" si="45"/>
        <v>4752.456311524762</v>
      </c>
      <c r="AQ183" s="12">
        <v>75.5</v>
      </c>
      <c r="AR183" s="12">
        <v>15.08</v>
      </c>
      <c r="AS183" s="12">
        <v>2874</v>
      </c>
      <c r="AT183" s="27">
        <v>155504</v>
      </c>
      <c r="AU183" s="20">
        <v>179.2</v>
      </c>
      <c r="AV183" s="21">
        <v>0</v>
      </c>
      <c r="AW183" s="21">
        <v>9.1999999999999993</v>
      </c>
      <c r="AX183" s="21">
        <v>12</v>
      </c>
      <c r="AY183" s="21">
        <v>251</v>
      </c>
      <c r="AZ183" s="22">
        <f>AX183*AD183</f>
        <v>29904</v>
      </c>
      <c r="BA183">
        <f>AX183*AA183</f>
        <v>141.84833706033393</v>
      </c>
    </row>
    <row r="184" spans="2:53" x14ac:dyDescent="0.25">
      <c r="B184" s="27">
        <v>191.7</v>
      </c>
      <c r="C184" s="20">
        <v>108678</v>
      </c>
      <c r="D184" s="21">
        <v>516018</v>
      </c>
      <c r="E184" s="22">
        <v>624696</v>
      </c>
      <c r="F184" s="20">
        <v>1225.4000000000001</v>
      </c>
      <c r="G184" s="21">
        <v>5104324</v>
      </c>
      <c r="H184" s="22">
        <v>0.83299999999999996</v>
      </c>
      <c r="I184" s="12">
        <v>6463992</v>
      </c>
      <c r="J184" s="20">
        <v>28.88</v>
      </c>
      <c r="K184" s="29">
        <f>DEGREES(ATAN([1]!Req()^2/[1]!Rpo()^2*TAN(RADIANS(J184))))</f>
        <v>29.043047878794432</v>
      </c>
      <c r="L184" s="21">
        <v>-79.040000000000006</v>
      </c>
      <c r="M184" s="22">
        <v>90833</v>
      </c>
      <c r="N184" s="21">
        <f>[1]!Req()/SQRT(1-[1]!e_WGS84()^2*SIN(RADIANS(K184))^2)</f>
        <v>6383174.4089366701</v>
      </c>
      <c r="O184" s="20">
        <f t="shared" si="31"/>
        <v>1076087.4101469908</v>
      </c>
      <c r="P184" s="21">
        <f t="shared" si="32"/>
        <v>-5556698.367361946</v>
      </c>
      <c r="Q184" s="22">
        <f>(N184*(1-[1]!e_WGS84()^2)+M184)*SIN(RADIANS(K184))</f>
        <v>3122169.7574054785</v>
      </c>
      <c r="R184" s="22">
        <f t="shared" si="33"/>
        <v>-29.990970463491976</v>
      </c>
      <c r="S184" s="20">
        <v>72.900000000000006</v>
      </c>
      <c r="T184" s="21">
        <v>60.79</v>
      </c>
      <c r="U184" s="20">
        <f t="shared" si="34"/>
        <v>0.83425142775465055</v>
      </c>
      <c r="V184" s="21">
        <f t="shared" si="35"/>
        <v>0.25664925077345302</v>
      </c>
      <c r="W184" s="22">
        <f t="shared" si="36"/>
        <v>0.48801200535104883</v>
      </c>
      <c r="X184" s="21">
        <f t="array" ref="X184:Z184">[1]!env_to_ecef(K184:M184,U184:W184)</f>
        <v>-0.71423073344498622</v>
      </c>
      <c r="Y184" s="21">
        <v>-0.69979803753898073</v>
      </c>
      <c r="Z184" s="21">
        <v>1.2536588819458405E-2</v>
      </c>
      <c r="AA184" s="27">
        <f t="shared" si="37"/>
        <v>12.040683788139026</v>
      </c>
      <c r="AB184" s="20">
        <v>73.040000000000006</v>
      </c>
      <c r="AC184" s="21">
        <v>17.170000000000002</v>
      </c>
      <c r="AD184" s="22">
        <v>2503</v>
      </c>
      <c r="AE184" s="20">
        <f t="shared" si="38"/>
        <v>2287.4415829685145</v>
      </c>
      <c r="AF184" s="21">
        <f t="shared" si="39"/>
        <v>697.5952432669236</v>
      </c>
      <c r="AG184" s="21">
        <f t="shared" si="40"/>
        <v>738.90519085865094</v>
      </c>
      <c r="AH184" s="21">
        <f t="shared" si="41"/>
        <v>2503</v>
      </c>
      <c r="AI184" s="20">
        <f t="array" ref="AI184:AK184">[1]!env_to_ecef(K184:M184,AE184:AG184)</f>
        <v>-2058.5135819250249</v>
      </c>
      <c r="AJ184" s="21">
        <v>-1401.587757693278</v>
      </c>
      <c r="AK184" s="21">
        <v>-251.16247831738997</v>
      </c>
      <c r="AL184" s="21">
        <f t="shared" si="42"/>
        <v>2503</v>
      </c>
      <c r="AM184" s="20">
        <f t="shared" si="43"/>
        <v>2253.2013795452658</v>
      </c>
      <c r="AN184" s="21">
        <f t="shared" si="44"/>
        <v>55.632490223040804</v>
      </c>
      <c r="AO184" s="21">
        <f>(Q185-Q183)/($B185-$B183)</f>
        <v>852.91290498978924</v>
      </c>
      <c r="AP184" s="28">
        <f t="shared" si="45"/>
        <v>4683.3064401049969</v>
      </c>
      <c r="AQ184" s="12">
        <v>75.510000000000005</v>
      </c>
      <c r="AR184" s="12">
        <v>14.84</v>
      </c>
      <c r="AS184" s="12">
        <v>2885</v>
      </c>
      <c r="AT184" s="27">
        <v>160206</v>
      </c>
      <c r="AU184" s="20">
        <v>177.4</v>
      </c>
      <c r="AV184" s="21">
        <v>0</v>
      </c>
      <c r="AW184" s="21">
        <v>9.27</v>
      </c>
      <c r="AX184" s="21">
        <v>9</v>
      </c>
      <c r="AY184" s="21">
        <v>192</v>
      </c>
      <c r="AZ184" s="22">
        <f>AX184*AD184</f>
        <v>22527</v>
      </c>
      <c r="BA184">
        <f>AX184*AA184</f>
        <v>108.36615409325123</v>
      </c>
    </row>
    <row r="185" spans="2:53" x14ac:dyDescent="0.25">
      <c r="B185" s="27">
        <v>193.7</v>
      </c>
      <c r="C185" s="20">
        <v>104090</v>
      </c>
      <c r="D185" s="21">
        <v>513567</v>
      </c>
      <c r="E185" s="22">
        <v>617657</v>
      </c>
      <c r="F185" s="20">
        <v>1225.4000000000001</v>
      </c>
      <c r="G185" s="21">
        <v>5104324</v>
      </c>
      <c r="H185" s="22">
        <v>0.84299999999999997</v>
      </c>
      <c r="I185" s="12">
        <v>6465462</v>
      </c>
      <c r="J185" s="20">
        <v>28.89</v>
      </c>
      <c r="K185" s="29">
        <f>DEGREES(ATAN([1]!Req()^2/[1]!Rpo()^2*TAN(RADIANS(J185))))</f>
        <v>29.053083603105826</v>
      </c>
      <c r="L185" s="21">
        <v>-78.989999999999995</v>
      </c>
      <c r="M185" s="22">
        <v>92306</v>
      </c>
      <c r="N185" s="21">
        <f>[1]!Req()/SQRT(1-[1]!e_WGS84()^2*SIN(RADIANS(K185))^2)</f>
        <v>6383177.5909660263</v>
      </c>
      <c r="O185" s="20">
        <f t="shared" si="31"/>
        <v>1081077.4298750805</v>
      </c>
      <c r="P185" s="21">
        <f t="shared" si="32"/>
        <v>-5556483.4163189568</v>
      </c>
      <c r="Q185" s="22">
        <f>(N185*(1-[1]!e_WGS84()^2)+M185)*SIN(RADIANS(K185))</f>
        <v>3123871.3927341234</v>
      </c>
      <c r="R185" s="22">
        <f t="shared" si="33"/>
        <v>-30.162639441899955</v>
      </c>
      <c r="S185" s="20">
        <v>72.930000000000007</v>
      </c>
      <c r="T185" s="21">
        <v>60.85</v>
      </c>
      <c r="U185" s="20">
        <f t="shared" si="34"/>
        <v>0.83487376886451192</v>
      </c>
      <c r="V185" s="21">
        <f t="shared" si="35"/>
        <v>0.25636227413193907</v>
      </c>
      <c r="W185" s="22">
        <f t="shared" si="36"/>
        <v>0.48709770525415746</v>
      </c>
      <c r="X185" s="21">
        <f t="array" ref="X185:Z185">[1]!env_to_ecef(K185:M185,U185:W185)</f>
        <v>-0.71441033683415534</v>
      </c>
      <c r="Y185" s="21">
        <v>-0.69961640694400917</v>
      </c>
      <c r="Z185" s="21">
        <v>1.2440006401252673E-2</v>
      </c>
      <c r="AA185" s="27">
        <f t="shared" si="37"/>
        <v>12.260673101059838</v>
      </c>
      <c r="AB185" s="20">
        <v>73.069999999999993</v>
      </c>
      <c r="AC185" s="21">
        <v>16.89</v>
      </c>
      <c r="AD185" s="22">
        <v>2513</v>
      </c>
      <c r="AE185" s="20">
        <f t="shared" si="38"/>
        <v>2300.3876238872367</v>
      </c>
      <c r="AF185" s="21">
        <f t="shared" si="39"/>
        <v>700.22707151439693</v>
      </c>
      <c r="AG185" s="21">
        <f t="shared" si="40"/>
        <v>730.11494176246231</v>
      </c>
      <c r="AH185" s="21">
        <f t="shared" si="41"/>
        <v>2513</v>
      </c>
      <c r="AI185" s="20">
        <f t="array" ref="AI185:AK185">[1]!env_to_ecef(K185:M185,AE185:AG185)</f>
        <v>-2071.2124778157113</v>
      </c>
      <c r="AJ185" s="21">
        <v>-1399.6110288278032</v>
      </c>
      <c r="AK185" s="21">
        <v>-257.55939067344667</v>
      </c>
      <c r="AL185" s="21">
        <f t="shared" si="42"/>
        <v>2512.9999999999995</v>
      </c>
      <c r="AM185" s="20">
        <f t="shared" si="43"/>
        <v>2494.3879803820164</v>
      </c>
      <c r="AN185" s="21">
        <f t="shared" si="44"/>
        <v>112.34472291753627</v>
      </c>
      <c r="AO185" s="21">
        <f>(Q186-Q184)/($B186-$B184)</f>
        <v>848.84177537588403</v>
      </c>
      <c r="AP185" s="28">
        <f t="shared" si="45"/>
        <v>4935.0624392571199</v>
      </c>
      <c r="AQ185" s="12">
        <v>75.53</v>
      </c>
      <c r="AR185" s="12">
        <v>14.61</v>
      </c>
      <c r="AS185" s="12">
        <v>2896</v>
      </c>
      <c r="AT185" s="27">
        <v>164934</v>
      </c>
      <c r="AU185" s="20">
        <v>176.5</v>
      </c>
      <c r="AV185" s="21">
        <v>0</v>
      </c>
      <c r="AW185" s="21">
        <v>9.31</v>
      </c>
      <c r="AX185" s="21">
        <v>7</v>
      </c>
      <c r="AY185" s="21">
        <v>147</v>
      </c>
      <c r="AZ185" s="22">
        <f>AX185*AD185</f>
        <v>17591</v>
      </c>
      <c r="BA185">
        <f>AX185*AA185</f>
        <v>85.824711707418871</v>
      </c>
    </row>
    <row r="186" spans="2:53" x14ac:dyDescent="0.25">
      <c r="B186" s="27">
        <v>195.7</v>
      </c>
      <c r="C186" s="20">
        <v>104090</v>
      </c>
      <c r="D186" s="21">
        <v>511116</v>
      </c>
      <c r="E186" s="22">
        <v>615206</v>
      </c>
      <c r="F186" s="20">
        <v>1225.4000000000001</v>
      </c>
      <c r="G186" s="21">
        <v>5104325</v>
      </c>
      <c r="H186" s="22">
        <v>0.84599999999999997</v>
      </c>
      <c r="I186" s="12">
        <v>6466914</v>
      </c>
      <c r="J186" s="20">
        <v>28.9</v>
      </c>
      <c r="K186" s="29">
        <f>DEGREES(ATAN([1]!Req()^2/[1]!Rpo()^2*TAN(RADIANS(J186))))</f>
        <v>29.063119307439326</v>
      </c>
      <c r="L186" s="21">
        <v>-78.94</v>
      </c>
      <c r="M186" s="22">
        <v>93762</v>
      </c>
      <c r="N186" s="21">
        <f>[1]!Req()/SQRT(1-[1]!e_WGS84()^2*SIN(RADIANS(K186))^2)</f>
        <v>6383180.7736875582</v>
      </c>
      <c r="O186" s="20">
        <f t="shared" si="31"/>
        <v>1086064.9620685189</v>
      </c>
      <c r="P186" s="21">
        <f t="shared" si="32"/>
        <v>-5556248.9884702759</v>
      </c>
      <c r="Q186" s="22">
        <f>(N186*(1-[1]!e_WGS84()^2)+M186)*SIN(RADIANS(K186))</f>
        <v>3125565.124506982</v>
      </c>
      <c r="R186" s="22">
        <f t="shared" si="33"/>
        <v>-29.334935668855906</v>
      </c>
      <c r="S186" s="20">
        <v>72.959999999999994</v>
      </c>
      <c r="T186" s="21">
        <v>60.91</v>
      </c>
      <c r="U186" s="20">
        <f t="shared" si="34"/>
        <v>0.8354951223455751</v>
      </c>
      <c r="V186" s="21">
        <f t="shared" si="35"/>
        <v>0.25607443544387681</v>
      </c>
      <c r="W186" s="22">
        <f t="shared" si="36"/>
        <v>0.48618287099490892</v>
      </c>
      <c r="X186" s="21">
        <f t="array" ref="X186:Z186">[1]!env_to_ecef(K186:M186,U186:W186)</f>
        <v>-0.71458999142012514</v>
      </c>
      <c r="Y186" s="21">
        <v>-0.69943461451527711</v>
      </c>
      <c r="Z186" s="21">
        <v>1.234358862126661E-2</v>
      </c>
      <c r="AA186" s="27">
        <f t="shared" si="37"/>
        <v>12.470663267949087</v>
      </c>
      <c r="AB186" s="20">
        <v>73.099999999999994</v>
      </c>
      <c r="AC186" s="21">
        <v>16.62</v>
      </c>
      <c r="AD186" s="22">
        <v>2524</v>
      </c>
      <c r="AE186" s="20">
        <f t="shared" si="38"/>
        <v>2314.1056339347474</v>
      </c>
      <c r="AF186" s="21">
        <f t="shared" si="39"/>
        <v>703.07904821970374</v>
      </c>
      <c r="AG186" s="21">
        <f t="shared" si="40"/>
        <v>721.92171801791369</v>
      </c>
      <c r="AH186" s="21">
        <f t="shared" si="41"/>
        <v>2524</v>
      </c>
      <c r="AI186" s="20">
        <f t="array" ref="AI186:AK186">[1]!env_to_ecef(K186:M186,AE186:AG186)</f>
        <v>-2084.5529506158664</v>
      </c>
      <c r="AJ186" s="21">
        <v>-1398.4249695515282</v>
      </c>
      <c r="AK186" s="21">
        <v>-263.8609493909442</v>
      </c>
      <c r="AL186" s="21">
        <f t="shared" si="42"/>
        <v>2523.9999999999995</v>
      </c>
      <c r="AM186" s="20">
        <f t="shared" si="43"/>
        <v>2224.2944148379611</v>
      </c>
      <c r="AN186" s="21">
        <f t="shared" si="44"/>
        <v>209.10336864273995</v>
      </c>
      <c r="AO186" s="21">
        <f>(Q187-Q185)/($B187-$B185)</f>
        <v>1091.5621687963139</v>
      </c>
      <c r="AP186" s="28">
        <f t="shared" si="45"/>
        <v>4794.5265466146375</v>
      </c>
      <c r="AQ186" s="12">
        <v>75.540000000000006</v>
      </c>
      <c r="AR186" s="12">
        <v>14.38</v>
      </c>
      <c r="AS186" s="12">
        <v>2907</v>
      </c>
      <c r="AT186" s="27">
        <v>169688</v>
      </c>
      <c r="AU186" s="20">
        <v>176.2</v>
      </c>
      <c r="AV186" s="21">
        <v>0</v>
      </c>
      <c r="AW186" s="21">
        <v>9.34</v>
      </c>
      <c r="AX186" s="21">
        <v>5</v>
      </c>
      <c r="AY186" s="21">
        <v>112</v>
      </c>
      <c r="AZ186" s="22">
        <f>AX186*AD186</f>
        <v>12620</v>
      </c>
      <c r="BA186">
        <f>AX186*AA186</f>
        <v>62.353316339745433</v>
      </c>
    </row>
    <row r="187" spans="2:53" x14ac:dyDescent="0.25">
      <c r="B187" s="27">
        <v>197.7</v>
      </c>
      <c r="C187" s="20">
        <v>100048</v>
      </c>
      <c r="D187" s="21">
        <v>508665</v>
      </c>
      <c r="E187" s="22">
        <v>608714</v>
      </c>
      <c r="F187" s="20">
        <v>1225.4000000000001</v>
      </c>
      <c r="G187" s="21">
        <v>5104325</v>
      </c>
      <c r="H187" s="22">
        <v>0.85499999999999998</v>
      </c>
      <c r="I187" s="12">
        <v>6468349</v>
      </c>
      <c r="J187" s="20">
        <v>28.92</v>
      </c>
      <c r="K187" s="29">
        <f>DEGREES(ATAN([1]!Req()^2/[1]!Rpo()^2*TAN(RADIANS(J187))))</f>
        <v>29.083190656155463</v>
      </c>
      <c r="L187" s="21">
        <v>-78.900000000000006</v>
      </c>
      <c r="M187" s="22">
        <v>95201</v>
      </c>
      <c r="N187" s="21">
        <f>[1]!Req()/SQRT(1-[1]!e_WGS84()^2*SIN(RADIANS(K187))^2)</f>
        <v>6383187.141205579</v>
      </c>
      <c r="O187" s="20">
        <f t="shared" si="31"/>
        <v>1089974.6075344323</v>
      </c>
      <c r="P187" s="21">
        <f t="shared" si="32"/>
        <v>-5555647.0028443858</v>
      </c>
      <c r="Q187" s="22">
        <f>(N187*(1-[1]!e_WGS84()^2)+M187)*SIN(RADIANS(K187))</f>
        <v>3128237.6414093086</v>
      </c>
      <c r="R187" s="22">
        <f t="shared" si="33"/>
        <v>-31.675810213200748</v>
      </c>
      <c r="S187" s="20">
        <v>72.989999999999995</v>
      </c>
      <c r="T187" s="21">
        <v>60.97</v>
      </c>
      <c r="U187" s="20">
        <f t="shared" si="34"/>
        <v>0.83611548678473058</v>
      </c>
      <c r="V187" s="21">
        <f t="shared" si="35"/>
        <v>0.25578573598098603</v>
      </c>
      <c r="W187" s="22">
        <f t="shared" si="36"/>
        <v>0.48526750357653098</v>
      </c>
      <c r="X187" s="21">
        <f t="array" ref="X187:Z187">[1]!env_to_ecef(K187:M187,U187:W187)</f>
        <v>-0.71489214320185412</v>
      </c>
      <c r="Y187" s="21">
        <v>-0.69912578571622408</v>
      </c>
      <c r="Z187" s="21">
        <v>1.2343392359164929E-2</v>
      </c>
      <c r="AA187" s="27">
        <f t="shared" si="37"/>
        <v>12.690653276807781</v>
      </c>
      <c r="AB187" s="20">
        <v>73.13</v>
      </c>
      <c r="AC187" s="21">
        <v>16.34</v>
      </c>
      <c r="AD187" s="22">
        <v>2535</v>
      </c>
      <c r="AE187" s="20">
        <f t="shared" si="38"/>
        <v>2327.9233912347763</v>
      </c>
      <c r="AF187" s="21">
        <f t="shared" si="39"/>
        <v>705.94600298595105</v>
      </c>
      <c r="AG187" s="21">
        <f t="shared" si="40"/>
        <v>713.18856231023324</v>
      </c>
      <c r="AH187" s="21">
        <f t="shared" si="41"/>
        <v>2535</v>
      </c>
      <c r="AI187" s="20">
        <f t="array" ref="AI187:AK187">[1]!env_to_ecef(K187:M187,AE187:AG187)</f>
        <v>-2098.3186799332411</v>
      </c>
      <c r="AJ187" s="21">
        <v>-1396.5090256971553</v>
      </c>
      <c r="AK187" s="21">
        <v>-270.27071352553804</v>
      </c>
      <c r="AL187" s="21">
        <f t="shared" si="42"/>
        <v>2535</v>
      </c>
      <c r="AM187" s="20">
        <f t="shared" si="43"/>
        <v>2222.8990633414942</v>
      </c>
      <c r="AN187" s="21">
        <f t="shared" si="44"/>
        <v>218.66508948151022</v>
      </c>
      <c r="AO187" s="21">
        <f>(Q188-Q186)/($B188-$B186)</f>
        <v>1087.6347182852915</v>
      </c>
      <c r="AP187" s="28">
        <f t="shared" si="45"/>
        <v>4808.9102059486349</v>
      </c>
      <c r="AQ187" s="12">
        <v>75.55</v>
      </c>
      <c r="AR187" s="12">
        <v>14.15</v>
      </c>
      <c r="AS187" s="12">
        <v>2918</v>
      </c>
      <c r="AT187" s="27">
        <v>174468</v>
      </c>
      <c r="AU187" s="20">
        <v>176.6</v>
      </c>
      <c r="AV187" s="21">
        <v>0</v>
      </c>
      <c r="AW187" s="21">
        <v>9.35</v>
      </c>
      <c r="AX187" s="21">
        <v>4</v>
      </c>
      <c r="AY187" s="21">
        <v>85</v>
      </c>
      <c r="AZ187" s="22">
        <f>AX187*AD187</f>
        <v>10140</v>
      </c>
      <c r="BA187">
        <f>AX187*AA187</f>
        <v>50.762613107231125</v>
      </c>
    </row>
    <row r="188" spans="2:53" x14ac:dyDescent="0.25">
      <c r="B188" s="27">
        <v>199.7</v>
      </c>
      <c r="C188" s="20">
        <v>100048</v>
      </c>
      <c r="D188" s="21">
        <v>506214</v>
      </c>
      <c r="E188" s="22">
        <v>606263</v>
      </c>
      <c r="F188" s="20">
        <v>1225.4000000000001</v>
      </c>
      <c r="G188" s="21">
        <v>5104325</v>
      </c>
      <c r="H188" s="22">
        <v>0.85899999999999999</v>
      </c>
      <c r="I188" s="12">
        <v>6469767</v>
      </c>
      <c r="J188" s="20">
        <v>28.93</v>
      </c>
      <c r="K188" s="29">
        <f>DEGREES(ATAN([1]!Req()^2/[1]!Rpo()^2*TAN(RADIANS(J188))))</f>
        <v>29.093226300529466</v>
      </c>
      <c r="L188" s="21">
        <v>-78.849999999999994</v>
      </c>
      <c r="M188" s="22">
        <v>96623</v>
      </c>
      <c r="N188" s="21">
        <f>[1]!Req()/SQRT(1-[1]!e_WGS84()^2*SIN(RADIANS(K188))^2)</f>
        <v>6383190.3260012828</v>
      </c>
      <c r="O188" s="20">
        <f t="shared" si="31"/>
        <v>1094956.5583218848</v>
      </c>
      <c r="P188" s="21">
        <f t="shared" si="32"/>
        <v>-5555374.3281123498</v>
      </c>
      <c r="Q188" s="22">
        <f>(N188*(1-[1]!e_WGS84()^2)+M188)*SIN(RADIANS(K188))</f>
        <v>3129915.6633801232</v>
      </c>
      <c r="R188" s="22">
        <f t="shared" si="33"/>
        <v>-30.850052763707936</v>
      </c>
      <c r="S188" s="20">
        <v>73.02</v>
      </c>
      <c r="T188" s="21">
        <v>61.03</v>
      </c>
      <c r="U188" s="20">
        <f t="shared" si="34"/>
        <v>0.83673486077101433</v>
      </c>
      <c r="V188" s="21">
        <f t="shared" si="35"/>
        <v>0.25549617701717431</v>
      </c>
      <c r="W188" s="22">
        <f t="shared" si="36"/>
        <v>0.48435160400283606</v>
      </c>
      <c r="X188" s="21">
        <f t="array" ref="X188:Z188">[1]!env_to_ecef(K188:M188,U188:W188)</f>
        <v>-0.71507186595546968</v>
      </c>
      <c r="Y188" s="21">
        <v>-0.69894365595371277</v>
      </c>
      <c r="Z188" s="21">
        <v>1.2247135216903904E-2</v>
      </c>
      <c r="AA188" s="27">
        <f t="shared" si="37"/>
        <v>12.900644073226585</v>
      </c>
      <c r="AB188" s="20">
        <v>73.16</v>
      </c>
      <c r="AC188" s="21">
        <v>16.07</v>
      </c>
      <c r="AD188" s="22">
        <v>2546</v>
      </c>
      <c r="AE188" s="20">
        <f t="shared" si="38"/>
        <v>2341.6004334989311</v>
      </c>
      <c r="AF188" s="21">
        <f t="shared" si="39"/>
        <v>708.75498823983605</v>
      </c>
      <c r="AG188" s="21">
        <f t="shared" si="40"/>
        <v>704.76221272339046</v>
      </c>
      <c r="AH188" s="21">
        <f t="shared" si="41"/>
        <v>2546.0000000000005</v>
      </c>
      <c r="AI188" s="20">
        <f t="array" ref="AI188:AK188">[1]!env_to_ecef(K188:M188,AE188:AG188)</f>
        <v>-2111.6686858032867</v>
      </c>
      <c r="AJ188" s="21">
        <v>-1395.1467244879209</v>
      </c>
      <c r="AK188" s="21">
        <v>-276.65317375452031</v>
      </c>
      <c r="AL188" s="21">
        <f t="shared" si="42"/>
        <v>2546.0000000000009</v>
      </c>
      <c r="AM188" s="20">
        <f t="shared" si="43"/>
        <v>2490.3224941630615</v>
      </c>
      <c r="AN188" s="21">
        <f t="shared" si="44"/>
        <v>141.19797403784469</v>
      </c>
      <c r="AO188" s="21">
        <f>(Q189-Q187)/($B189-$B187)</f>
        <v>837.02850001642946</v>
      </c>
      <c r="AP188" s="28">
        <f t="shared" si="45"/>
        <v>4977.8473985920409</v>
      </c>
      <c r="AQ188" s="12">
        <v>75.569999999999993</v>
      </c>
      <c r="AR188" s="12">
        <v>13.92</v>
      </c>
      <c r="AS188" s="12">
        <v>2930</v>
      </c>
      <c r="AT188" s="27">
        <v>179274</v>
      </c>
      <c r="AU188" s="20">
        <v>177.8</v>
      </c>
      <c r="AV188" s="21">
        <v>0</v>
      </c>
      <c r="AW188" s="21">
        <v>9.34</v>
      </c>
      <c r="AX188" s="21">
        <v>3</v>
      </c>
      <c r="AY188" s="21">
        <v>65</v>
      </c>
      <c r="AZ188" s="22">
        <f>AX188*AD188</f>
        <v>7638</v>
      </c>
      <c r="BA188">
        <f>AX188*AA188</f>
        <v>38.701932219679755</v>
      </c>
    </row>
    <row r="189" spans="2:53" x14ac:dyDescent="0.25">
      <c r="B189" s="27">
        <v>201.7</v>
      </c>
      <c r="C189" s="20">
        <v>100048</v>
      </c>
      <c r="D189" s="21">
        <v>503763</v>
      </c>
      <c r="E189" s="22">
        <v>603812</v>
      </c>
      <c r="F189" s="20">
        <v>1225.4000000000001</v>
      </c>
      <c r="G189" s="21">
        <v>5104325</v>
      </c>
      <c r="H189" s="22">
        <v>0.86199999999999999</v>
      </c>
      <c r="I189" s="12">
        <v>6471168</v>
      </c>
      <c r="J189" s="20">
        <v>28.94</v>
      </c>
      <c r="K189" s="29">
        <f>DEGREES(ATAN([1]!Req()^2/[1]!Rpo()^2*TAN(RADIANS(J189))))</f>
        <v>29.103261924908352</v>
      </c>
      <c r="L189" s="21">
        <v>-78.8</v>
      </c>
      <c r="M189" s="22">
        <v>98028</v>
      </c>
      <c r="N189" s="21">
        <f>[1]!Req()/SQRT(1-[1]!e_WGS84()^2*SIN(RADIANS(K189))^2)</f>
        <v>6383193.5114875892</v>
      </c>
      <c r="O189" s="20">
        <f t="shared" si="31"/>
        <v>1099935.8975110846</v>
      </c>
      <c r="P189" s="21">
        <f t="shared" si="32"/>
        <v>-5555082.2109482344</v>
      </c>
      <c r="Q189" s="22">
        <f>(N189*(1-[1]!e_WGS84()^2)+M189)*SIN(RADIANS(K189))</f>
        <v>3131585.7554093744</v>
      </c>
      <c r="R189" s="22">
        <f t="shared" si="33"/>
        <v>-30.02492096927017</v>
      </c>
      <c r="S189" s="20">
        <v>73.05</v>
      </c>
      <c r="T189" s="21">
        <v>61.1</v>
      </c>
      <c r="U189" s="20">
        <f t="shared" si="34"/>
        <v>0.83743394019180306</v>
      </c>
      <c r="V189" s="21">
        <f t="shared" si="35"/>
        <v>0.25523035448432962</v>
      </c>
      <c r="W189" s="22">
        <f t="shared" si="36"/>
        <v>0.48328238325500233</v>
      </c>
      <c r="X189" s="21">
        <f t="array" ref="X189:Z189">[1]!env_to_ecef(K189:M189,U189:W189)</f>
        <v>-0.71535440591429267</v>
      </c>
      <c r="Y189" s="21">
        <v>-0.69865781699311347</v>
      </c>
      <c r="Z189" s="21">
        <v>1.205523510456491E-2</v>
      </c>
      <c r="AA189" s="27">
        <f t="shared" si="37"/>
        <v>13.090636137585321</v>
      </c>
      <c r="AB189" s="20">
        <v>73.19</v>
      </c>
      <c r="AC189" s="21">
        <v>15.81</v>
      </c>
      <c r="AD189" s="22">
        <v>2557</v>
      </c>
      <c r="AE189" s="20">
        <f t="shared" si="38"/>
        <v>2355.1401592192406</v>
      </c>
      <c r="AF189" s="21">
        <f t="shared" si="39"/>
        <v>711.50727852529212</v>
      </c>
      <c r="AG189" s="21">
        <f t="shared" si="40"/>
        <v>696.65000038634992</v>
      </c>
      <c r="AH189" s="21">
        <f t="shared" si="41"/>
        <v>2557</v>
      </c>
      <c r="AI189" s="20">
        <f t="array" ref="AI189:AK189">[1]!env_to_ecef(K189:M189,AE189:AG189)</f>
        <v>-2124.8395582951384</v>
      </c>
      <c r="AJ189" s="21">
        <v>-1394.0265381434961</v>
      </c>
      <c r="AK189" s="21">
        <v>-282.83539816610664</v>
      </c>
      <c r="AL189" s="21">
        <f t="shared" si="42"/>
        <v>2557</v>
      </c>
      <c r="AM189" s="20">
        <f t="shared" si="43"/>
        <v>2246.6718746725819</v>
      </c>
      <c r="AN189" s="21">
        <f t="shared" si="44"/>
        <v>102.51242871815339</v>
      </c>
      <c r="AO189" s="21">
        <f>(Q190-Q188)/($B190-$B188)</f>
        <v>833.18318884645123</v>
      </c>
      <c r="AP189" s="28">
        <f t="shared" si="45"/>
        <v>4753.4449165274154</v>
      </c>
      <c r="AQ189" s="12">
        <v>75.58</v>
      </c>
      <c r="AR189" s="12">
        <v>13.7</v>
      </c>
      <c r="AS189" s="12">
        <v>2942</v>
      </c>
      <c r="AT189" s="27">
        <v>184107</v>
      </c>
      <c r="AU189" s="20">
        <v>179.7</v>
      </c>
      <c r="AV189" s="21">
        <v>0</v>
      </c>
      <c r="AW189" s="21">
        <v>9.31</v>
      </c>
      <c r="AX189" s="21">
        <v>2</v>
      </c>
      <c r="AY189" s="21">
        <v>50</v>
      </c>
      <c r="AZ189" s="22">
        <f>AX189*AD189</f>
        <v>5114</v>
      </c>
      <c r="BA189">
        <f>AX189*AA189</f>
        <v>26.181272275170642</v>
      </c>
    </row>
    <row r="190" spans="2:53" x14ac:dyDescent="0.25">
      <c r="B190" s="27">
        <v>203.7</v>
      </c>
      <c r="C190" s="20">
        <v>100048</v>
      </c>
      <c r="D190" s="21">
        <v>501313</v>
      </c>
      <c r="E190" s="22">
        <v>601361</v>
      </c>
      <c r="F190" s="20">
        <v>1225.4000000000001</v>
      </c>
      <c r="G190" s="21">
        <v>5104326</v>
      </c>
      <c r="H190" s="22">
        <v>0.86599999999999999</v>
      </c>
      <c r="I190" s="12">
        <v>6472553</v>
      </c>
      <c r="J190" s="20">
        <v>28.95</v>
      </c>
      <c r="K190" s="29">
        <f>DEGREES(ATAN([1]!Req()^2/[1]!Rpo()^2*TAN(RADIANS(J190))))</f>
        <v>29.113297529287813</v>
      </c>
      <c r="L190" s="21">
        <v>-78.760000000000005</v>
      </c>
      <c r="M190" s="22">
        <v>99417</v>
      </c>
      <c r="N190" s="21">
        <f>[1]!Req()/SQRT(1-[1]!e_WGS84()^2*SIN(RADIANS(K190))^2)</f>
        <v>6383196.6976641063</v>
      </c>
      <c r="O190" s="20">
        <f t="shared" si="31"/>
        <v>1103943.2458205752</v>
      </c>
      <c r="P190" s="21">
        <f t="shared" si="32"/>
        <v>-5554964.2783974772</v>
      </c>
      <c r="Q190" s="22">
        <f>(N190*(1-[1]!e_WGS84()^2)+M190)*SIN(RADIANS(K190))</f>
        <v>3133248.396135509</v>
      </c>
      <c r="R190" s="22">
        <f t="shared" si="33"/>
        <v>-29.200418370775878</v>
      </c>
      <c r="S190" s="20">
        <v>73.08</v>
      </c>
      <c r="T190" s="21">
        <v>61.16</v>
      </c>
      <c r="U190" s="20">
        <f t="shared" si="34"/>
        <v>0.83805118879528973</v>
      </c>
      <c r="V190" s="21">
        <f t="shared" si="35"/>
        <v>0.25493899151312133</v>
      </c>
      <c r="W190" s="22">
        <f t="shared" si="36"/>
        <v>0.48236533412453508</v>
      </c>
      <c r="X190" s="21">
        <f t="array" ref="X190:Z190">[1]!env_to_ecef(K190:M190,U190:W190)</f>
        <v>-0.7156560975799704</v>
      </c>
      <c r="Y190" s="21">
        <v>-0.69835043125472918</v>
      </c>
      <c r="Z190" s="21">
        <v>1.1959312812264422E-2</v>
      </c>
      <c r="AA190" s="27">
        <f t="shared" si="37"/>
        <v>13.300627461447212</v>
      </c>
      <c r="AB190" s="20">
        <v>73.22</v>
      </c>
      <c r="AC190" s="21">
        <v>15.54</v>
      </c>
      <c r="AD190" s="22">
        <v>2568</v>
      </c>
      <c r="AE190" s="20">
        <f t="shared" si="38"/>
        <v>2368.7759426631219</v>
      </c>
      <c r="AF190" s="21">
        <f t="shared" si="39"/>
        <v>714.27348664162264</v>
      </c>
      <c r="AG190" s="21">
        <f t="shared" si="40"/>
        <v>687.99558119311871</v>
      </c>
      <c r="AH190" s="21">
        <f t="shared" si="41"/>
        <v>2568</v>
      </c>
      <c r="AI190" s="20">
        <f t="array" ref="AI190:AK190">[1]!env_to_ecef(K190:M190,AE190:AG190)</f>
        <v>-2138.441864166507</v>
      </c>
      <c r="AJ190" s="21">
        <v>-1392.1201291572011</v>
      </c>
      <c r="AK190" s="21">
        <v>-289.29559204282918</v>
      </c>
      <c r="AL190" s="21">
        <f t="shared" si="42"/>
        <v>2568</v>
      </c>
      <c r="AM190" s="20">
        <f t="shared" si="43"/>
        <v>2218.4708874620264</v>
      </c>
      <c r="AN190" s="21">
        <f t="shared" si="44"/>
        <v>246.64192976546474</v>
      </c>
      <c r="AO190" s="21">
        <f>(Q191-Q189)/($B191-$B189)</f>
        <v>1076.1010304033989</v>
      </c>
      <c r="AP190" s="28">
        <f t="shared" si="45"/>
        <v>4851.0347089724419</v>
      </c>
      <c r="AQ190" s="12">
        <v>75.599999999999994</v>
      </c>
      <c r="AR190" s="12">
        <v>13.47</v>
      </c>
      <c r="AS190" s="12">
        <v>2954</v>
      </c>
      <c r="AT190" s="27">
        <v>188966</v>
      </c>
      <c r="AU190" s="20">
        <v>182.6</v>
      </c>
      <c r="AV190" s="21">
        <v>0</v>
      </c>
      <c r="AW190" s="21">
        <v>9.25</v>
      </c>
      <c r="AX190" s="21">
        <v>2</v>
      </c>
      <c r="AY190" s="21">
        <v>39</v>
      </c>
      <c r="AZ190" s="22">
        <f>AX190*AD190</f>
        <v>5136</v>
      </c>
      <c r="BA190">
        <f>AX190*AA190</f>
        <v>26.601254922894423</v>
      </c>
    </row>
    <row r="191" spans="2:53" x14ac:dyDescent="0.25">
      <c r="B191" s="27">
        <v>205.7</v>
      </c>
      <c r="C191" s="20">
        <v>100048</v>
      </c>
      <c r="D191" s="21">
        <v>498862</v>
      </c>
      <c r="E191" s="22">
        <v>598910</v>
      </c>
      <c r="F191" s="20">
        <v>1225.4000000000001</v>
      </c>
      <c r="G191" s="21">
        <v>5104326</v>
      </c>
      <c r="H191" s="22">
        <v>0.86899999999999999</v>
      </c>
      <c r="I191" s="12">
        <v>6473921</v>
      </c>
      <c r="J191" s="20">
        <v>28.97</v>
      </c>
      <c r="K191" s="29">
        <f>DEGREES(ATAN([1]!Req()^2/[1]!Rpo()^2*TAN(RADIANS(J191))))</f>
        <v>29.133368678031275</v>
      </c>
      <c r="L191" s="21">
        <v>-78.709999999999994</v>
      </c>
      <c r="M191" s="22">
        <v>100789</v>
      </c>
      <c r="N191" s="21">
        <f>[1]!Req()/SQRT(1-[1]!e_WGS84()^2*SIN(RADIANS(K191))^2)</f>
        <v>6383203.0720861983</v>
      </c>
      <c r="O191" s="20">
        <f t="shared" si="31"/>
        <v>1108809.7810609327</v>
      </c>
      <c r="P191" s="21">
        <f t="shared" si="32"/>
        <v>-5554095.6432291726</v>
      </c>
      <c r="Q191" s="22">
        <f>(N191*(1-[1]!e_WGS84()^2)+M191)*SIN(RADIANS(K191))</f>
        <v>3135890.159530988</v>
      </c>
      <c r="R191" s="22">
        <f t="shared" si="33"/>
        <v>-31.547950563952327</v>
      </c>
      <c r="S191" s="20">
        <v>73.11</v>
      </c>
      <c r="T191" s="21">
        <v>61.22</v>
      </c>
      <c r="U191" s="20">
        <f t="shared" si="34"/>
        <v>0.83866744256670822</v>
      </c>
      <c r="V191" s="21">
        <f t="shared" si="35"/>
        <v>0.25464677300259975</v>
      </c>
      <c r="W191" s="22">
        <f t="shared" si="36"/>
        <v>0.48144775602133566</v>
      </c>
      <c r="X191" s="21">
        <f t="array" ref="X191:Z191">[1]!env_to_ecef(K191:M191,U191:W191)</f>
        <v>-0.71583631915696178</v>
      </c>
      <c r="Y191" s="21">
        <v>-0.6981657026336423</v>
      </c>
      <c r="Z191" s="21">
        <v>1.1958923107241948E-2</v>
      </c>
      <c r="AA191" s="27">
        <f t="shared" si="37"/>
        <v>13.50061946554203</v>
      </c>
      <c r="AB191" s="20">
        <v>73.25</v>
      </c>
      <c r="AC191" s="21">
        <v>15.28</v>
      </c>
      <c r="AD191" s="22">
        <v>2580</v>
      </c>
      <c r="AE191" s="20">
        <f t="shared" si="38"/>
        <v>2383.1994176161138</v>
      </c>
      <c r="AF191" s="21">
        <f t="shared" si="39"/>
        <v>717.26161254346266</v>
      </c>
      <c r="AG191" s="21">
        <f t="shared" si="40"/>
        <v>679.92375678878034</v>
      </c>
      <c r="AH191" s="21">
        <f t="shared" si="41"/>
        <v>2580</v>
      </c>
      <c r="AI191" s="20">
        <f t="array" ref="AI191:AK191">[1]!env_to_ecef(K191:M191,AE191:AG191)</f>
        <v>-2152.4462678195441</v>
      </c>
      <c r="AJ191" s="21">
        <v>-1391.4212116480294</v>
      </c>
      <c r="AK191" s="21">
        <v>-295.50308953654627</v>
      </c>
      <c r="AL191" s="21">
        <f t="shared" si="42"/>
        <v>2580</v>
      </c>
      <c r="AM191" s="20">
        <f t="shared" si="43"/>
        <v>2459.416045252583</v>
      </c>
      <c r="AN191" s="21">
        <f t="shared" si="44"/>
        <v>304.15524531994015</v>
      </c>
      <c r="AO191" s="21">
        <f>(Q192-Q190)/($B192-$B190)</f>
        <v>1072.2756961013656</v>
      </c>
      <c r="AP191" s="28">
        <f t="shared" si="45"/>
        <v>5100.497262287292</v>
      </c>
      <c r="AQ191" s="12">
        <v>75.61</v>
      </c>
      <c r="AR191" s="12">
        <v>13.25</v>
      </c>
      <c r="AS191" s="12">
        <v>2966</v>
      </c>
      <c r="AT191" s="27">
        <v>193853</v>
      </c>
      <c r="AU191" s="20">
        <v>186.3</v>
      </c>
      <c r="AV191" s="21">
        <v>0</v>
      </c>
      <c r="AW191" s="21">
        <v>9.17</v>
      </c>
      <c r="AX191" s="21">
        <v>1</v>
      </c>
      <c r="AY191" s="21">
        <v>30</v>
      </c>
      <c r="AZ191" s="22">
        <f>AX191*AD191</f>
        <v>2580</v>
      </c>
      <c r="BA191">
        <f>AX191*AA191</f>
        <v>13.50061946554203</v>
      </c>
    </row>
    <row r="192" spans="2:53" x14ac:dyDescent="0.25">
      <c r="B192" s="27">
        <v>207.7</v>
      </c>
      <c r="C192" s="20">
        <v>100048</v>
      </c>
      <c r="D192" s="21">
        <v>496411</v>
      </c>
      <c r="E192" s="22">
        <v>596459</v>
      </c>
      <c r="F192" s="20">
        <v>1225.4000000000001</v>
      </c>
      <c r="G192" s="21">
        <v>5104326</v>
      </c>
      <c r="H192" s="22">
        <v>0.873</v>
      </c>
      <c r="I192" s="12">
        <v>6475272</v>
      </c>
      <c r="J192" s="20">
        <v>28.98</v>
      </c>
      <c r="K192" s="29">
        <f>DEGREES(ATAN([1]!Req()^2/[1]!Rpo()^2*TAN(RADIANS(J192))))</f>
        <v>29.143404222386678</v>
      </c>
      <c r="L192" s="21">
        <v>-78.66</v>
      </c>
      <c r="M192" s="22">
        <v>102145</v>
      </c>
      <c r="N192" s="21">
        <f>[1]!Req()/SQRT(1-[1]!e_WGS84()^2*SIN(RADIANS(K192))^2)</f>
        <v>6383206.2603309862</v>
      </c>
      <c r="O192" s="20">
        <f t="shared" si="31"/>
        <v>1113780.9100015855</v>
      </c>
      <c r="P192" s="21">
        <f t="shared" si="32"/>
        <v>-5553747.6574161975</v>
      </c>
      <c r="Q192" s="22">
        <f>(N192*(1-[1]!e_WGS84()^2)+M192)*SIN(RADIANS(K192))</f>
        <v>3137537.4989199145</v>
      </c>
      <c r="R192" s="22">
        <f t="shared" si="33"/>
        <v>-29.72539216093719</v>
      </c>
      <c r="S192" s="20">
        <v>73.14</v>
      </c>
      <c r="T192" s="21">
        <v>61.28</v>
      </c>
      <c r="U192" s="20">
        <f t="shared" si="34"/>
        <v>0.83928270010396322</v>
      </c>
      <c r="V192" s="21">
        <f t="shared" si="35"/>
        <v>0.25435370023562542</v>
      </c>
      <c r="W192" s="22">
        <f t="shared" si="36"/>
        <v>0.48052964995164071</v>
      </c>
      <c r="X192" s="21">
        <f t="array" ref="X192:Z192">[1]!env_to_ecef(K192:M192,U192:W192)</f>
        <v>-0.71601617980046994</v>
      </c>
      <c r="Y192" s="21">
        <v>-0.69798287650386259</v>
      </c>
      <c r="Z192" s="21">
        <v>1.1863151829702351E-2</v>
      </c>
      <c r="AA192" s="27">
        <f t="shared" si="37"/>
        <v>13.700611693873357</v>
      </c>
      <c r="AB192" s="20">
        <v>73.28</v>
      </c>
      <c r="AC192" s="21">
        <v>15.02</v>
      </c>
      <c r="AD192" s="22">
        <v>2592</v>
      </c>
      <c r="AE192" s="20">
        <f t="shared" si="38"/>
        <v>2397.6050723084536</v>
      </c>
      <c r="AF192" s="21">
        <f t="shared" si="39"/>
        <v>720.22834185924</v>
      </c>
      <c r="AG192" s="21">
        <f t="shared" si="40"/>
        <v>671.73287311509819</v>
      </c>
      <c r="AH192" s="21">
        <f t="shared" si="41"/>
        <v>2592</v>
      </c>
      <c r="AI192" s="20">
        <f t="array" ref="AI192:AK192">[1]!env_to_ecef(K192:M192,AE192:AG192)</f>
        <v>-2166.4680476809494</v>
      </c>
      <c r="AJ192" s="21">
        <v>-1390.5846711247377</v>
      </c>
      <c r="AK192" s="21">
        <v>-301.91798689445</v>
      </c>
      <c r="AL192" s="21">
        <f t="shared" si="42"/>
        <v>2591.9999999999995</v>
      </c>
      <c r="AM192" s="20">
        <f t="shared" si="43"/>
        <v>2484.8707770749461</v>
      </c>
      <c r="AN192" s="21">
        <f t="shared" si="44"/>
        <v>178.84216949134134</v>
      </c>
      <c r="AO192" s="21">
        <f>(Q193-Q191)/($B193-$B191)</f>
        <v>821.6787966460688</v>
      </c>
      <c r="AP192" s="28">
        <f t="shared" si="45"/>
        <v>5035.9232721230301</v>
      </c>
      <c r="AQ192" s="12">
        <v>75.63</v>
      </c>
      <c r="AR192" s="12">
        <v>13.04</v>
      </c>
      <c r="AS192" s="12">
        <v>2978</v>
      </c>
      <c r="AT192" s="27">
        <v>198766</v>
      </c>
      <c r="AU192" s="20">
        <v>191</v>
      </c>
      <c r="AV192" s="21">
        <v>0</v>
      </c>
      <c r="AW192" s="21">
        <v>9.07</v>
      </c>
      <c r="AX192" s="21">
        <v>1</v>
      </c>
      <c r="AY192" s="21">
        <v>24</v>
      </c>
      <c r="AZ192" s="22">
        <f>AX192*AD192</f>
        <v>2592</v>
      </c>
      <c r="BA192">
        <f>AX192*AA192</f>
        <v>13.700611693873357</v>
      </c>
    </row>
    <row r="193" spans="2:53" x14ac:dyDescent="0.25">
      <c r="B193" s="27">
        <v>209.7</v>
      </c>
      <c r="C193" s="20">
        <v>100048</v>
      </c>
      <c r="D193" s="21">
        <v>493960</v>
      </c>
      <c r="E193" s="22">
        <v>594008</v>
      </c>
      <c r="F193" s="20">
        <v>1225.4000000000001</v>
      </c>
      <c r="G193" s="21">
        <v>5104326</v>
      </c>
      <c r="H193" s="22">
        <v>0.876</v>
      </c>
      <c r="I193" s="12">
        <v>6476608</v>
      </c>
      <c r="J193" s="20">
        <v>28.99</v>
      </c>
      <c r="K193" s="29">
        <f>DEGREES(ATAN([1]!Req()^2/[1]!Rpo()^2*TAN(RADIANS(J193))))</f>
        <v>29.153439746725454</v>
      </c>
      <c r="L193" s="21">
        <v>-78.61</v>
      </c>
      <c r="M193" s="22">
        <v>103484</v>
      </c>
      <c r="N193" s="21">
        <f>[1]!Req()/SQRT(1-[1]!e_WGS84()^2*SIN(RADIANS(K193))^2)</f>
        <v>6383209.4492644109</v>
      </c>
      <c r="O193" s="20">
        <f t="shared" si="31"/>
        <v>1118749.2641692325</v>
      </c>
      <c r="P193" s="21">
        <f t="shared" si="32"/>
        <v>-5553380.2745512072</v>
      </c>
      <c r="Q193" s="22">
        <f>(N193*(1-[1]!e_WGS84()^2)+M193)*SIN(RADIANS(K193))</f>
        <v>3139176.8747175722</v>
      </c>
      <c r="R193" s="22">
        <f t="shared" si="33"/>
        <v>-29.903457410633564</v>
      </c>
      <c r="S193" s="20">
        <v>73.17</v>
      </c>
      <c r="T193" s="21">
        <v>61.34</v>
      </c>
      <c r="U193" s="20">
        <f t="shared" si="34"/>
        <v>0.83989696000712322</v>
      </c>
      <c r="V193" s="21">
        <f t="shared" si="35"/>
        <v>0.25405977449722783</v>
      </c>
      <c r="W193" s="22">
        <f t="shared" si="36"/>
        <v>0.4796110169222666</v>
      </c>
      <c r="X193" s="21">
        <f t="array" ref="X193:Z193">[1]!env_to_ecef(K193:M193,U193:W193)</f>
        <v>-0.71619608910202803</v>
      </c>
      <c r="Y193" s="21">
        <v>-0.69779989038458046</v>
      </c>
      <c r="Z193" s="21">
        <v>1.176753730512653E-2</v>
      </c>
      <c r="AA193" s="27">
        <f t="shared" si="37"/>
        <v>13.89060453528263</v>
      </c>
      <c r="AB193" s="20">
        <v>73.31</v>
      </c>
      <c r="AC193" s="21">
        <v>14.77</v>
      </c>
      <c r="AD193" s="22">
        <v>2603</v>
      </c>
      <c r="AE193" s="20">
        <f t="shared" si="38"/>
        <v>2410.9549693502463</v>
      </c>
      <c r="AF193" s="21">
        <f t="shared" si="39"/>
        <v>722.86251323871079</v>
      </c>
      <c r="AG193" s="21">
        <f t="shared" si="40"/>
        <v>663.60750652744082</v>
      </c>
      <c r="AH193" s="21">
        <f t="shared" si="41"/>
        <v>2603</v>
      </c>
      <c r="AI193" s="20">
        <f t="array" ref="AI193:AK193">[1]!env_to_ecef(K193:M193,AE193:AG193)</f>
        <v>-2179.4781947101019</v>
      </c>
      <c r="AJ193" s="21">
        <v>-1389.4646740127448</v>
      </c>
      <c r="AK193" s="21">
        <v>-308.0125297026924</v>
      </c>
      <c r="AL193" s="21">
        <f t="shared" si="42"/>
        <v>2603</v>
      </c>
      <c r="AM193" s="20">
        <f t="shared" si="43"/>
        <v>2483.5161235366249</v>
      </c>
      <c r="AN193" s="21">
        <f t="shared" si="44"/>
        <v>188.32387439580634</v>
      </c>
      <c r="AO193" s="21">
        <f>(Q194-Q192)/($B194-$B192)</f>
        <v>817.81685355736408</v>
      </c>
      <c r="AP193" s="28">
        <f t="shared" si="45"/>
        <v>5049.7945023240436</v>
      </c>
      <c r="AQ193" s="12">
        <v>75.64</v>
      </c>
      <c r="AR193" s="12">
        <v>12.82</v>
      </c>
      <c r="AS193" s="12">
        <v>2990</v>
      </c>
      <c r="AT193" s="27">
        <v>203707</v>
      </c>
      <c r="AU193" s="20">
        <v>196.6</v>
      </c>
      <c r="AV193" s="21">
        <v>0</v>
      </c>
      <c r="AW193" s="21">
        <v>8.9499999999999993</v>
      </c>
      <c r="AX193" s="21">
        <v>1</v>
      </c>
      <c r="AY193" s="21">
        <v>18</v>
      </c>
      <c r="AZ193" s="22">
        <f>AX193*AD193</f>
        <v>2603</v>
      </c>
      <c r="BA193">
        <f>AX193*AA193</f>
        <v>13.89060453528263</v>
      </c>
    </row>
    <row r="194" spans="2:53" x14ac:dyDescent="0.25">
      <c r="B194" s="27">
        <v>211.7</v>
      </c>
      <c r="C194" s="20">
        <v>100048</v>
      </c>
      <c r="D194" s="21">
        <v>491509</v>
      </c>
      <c r="E194" s="22">
        <v>591557</v>
      </c>
      <c r="F194" s="20">
        <v>1225.4000000000001</v>
      </c>
      <c r="G194" s="21">
        <v>5104326</v>
      </c>
      <c r="H194" s="22">
        <v>0.88</v>
      </c>
      <c r="I194" s="12">
        <v>6477927</v>
      </c>
      <c r="J194" s="20">
        <v>29</v>
      </c>
      <c r="K194" s="29">
        <f>DEGREES(ATAN([1]!Req()^2/[1]!Rpo()^2*TAN(RADIANS(J194))))</f>
        <v>29.163475251043344</v>
      </c>
      <c r="L194" s="21">
        <v>-78.56</v>
      </c>
      <c r="M194" s="22">
        <v>104807</v>
      </c>
      <c r="N194" s="21">
        <f>[1]!Req()/SQRT(1-[1]!e_WGS84()^2*SIN(RADIANS(K194))^2)</f>
        <v>6383212.6388860773</v>
      </c>
      <c r="O194" s="20">
        <f t="shared" si="31"/>
        <v>1123714.974495732</v>
      </c>
      <c r="P194" s="21">
        <f t="shared" si="32"/>
        <v>-5552994.3619186142</v>
      </c>
      <c r="Q194" s="22">
        <f>(N194*(1-[1]!e_WGS84()^2)+M194)*SIN(RADIANS(K194))</f>
        <v>3140808.7663341439</v>
      </c>
      <c r="R194" s="22">
        <f t="shared" si="33"/>
        <v>-29.082149852998555</v>
      </c>
      <c r="S194" s="20">
        <v>73.2</v>
      </c>
      <c r="T194" s="21">
        <v>61.41</v>
      </c>
      <c r="U194" s="20">
        <f t="shared" si="34"/>
        <v>0.84059018971768718</v>
      </c>
      <c r="V194" s="21">
        <f t="shared" si="35"/>
        <v>0.25378914109065154</v>
      </c>
      <c r="W194" s="22">
        <f t="shared" si="36"/>
        <v>0.47853861371351419</v>
      </c>
      <c r="X194" s="21">
        <f t="array" ref="X194:Z194">[1]!env_to_ecef(K194:M194,U194:W194)</f>
        <v>-0.71647863489879249</v>
      </c>
      <c r="Y194" s="21">
        <v>-0.69751297807168622</v>
      </c>
      <c r="Z194" s="21">
        <v>1.1576318720994766E-2</v>
      </c>
      <c r="AA194" s="27">
        <f t="shared" si="37"/>
        <v>14.080597645322875</v>
      </c>
      <c r="AB194" s="20">
        <v>73.34</v>
      </c>
      <c r="AC194" s="21">
        <v>14.51</v>
      </c>
      <c r="AD194" s="22">
        <v>2615</v>
      </c>
      <c r="AE194" s="20">
        <f t="shared" si="38"/>
        <v>2425.3228274696685</v>
      </c>
      <c r="AF194" s="21">
        <f t="shared" si="39"/>
        <v>725.78650838126839</v>
      </c>
      <c r="AG194" s="21">
        <f t="shared" si="40"/>
        <v>655.18556669561985</v>
      </c>
      <c r="AH194" s="21">
        <f t="shared" si="41"/>
        <v>2615</v>
      </c>
      <c r="AI194" s="20">
        <f t="array" ref="AI194:AK194">[1]!env_to_ecef(K194:M194,AE194:AG194)</f>
        <v>-2193.512597386899</v>
      </c>
      <c r="AJ194" s="21">
        <v>-1388.4570638039636</v>
      </c>
      <c r="AK194" s="21">
        <v>-314.50670434484744</v>
      </c>
      <c r="AL194" s="21">
        <f t="shared" si="42"/>
        <v>2615</v>
      </c>
      <c r="AM194" s="20">
        <f t="shared" si="43"/>
        <v>2454.7272645626799</v>
      </c>
      <c r="AN194" s="21">
        <f t="shared" si="44"/>
        <v>332.66183783905581</v>
      </c>
      <c r="AO194" s="21">
        <f>(Q195-Q193)/($B195-$B193)</f>
        <v>1060.9223527762806</v>
      </c>
      <c r="AP194" s="28">
        <f t="shared" si="45"/>
        <v>5143.9468483823812</v>
      </c>
      <c r="AQ194" s="12">
        <v>75.66</v>
      </c>
      <c r="AR194" s="12">
        <v>12.61</v>
      </c>
      <c r="AS194" s="12">
        <v>3002</v>
      </c>
      <c r="AT194" s="27">
        <v>208675</v>
      </c>
      <c r="AU194" s="20">
        <v>203.3</v>
      </c>
      <c r="AV194" s="21">
        <v>0</v>
      </c>
      <c r="AW194" s="21">
        <v>8.82</v>
      </c>
      <c r="AX194" s="21">
        <v>1</v>
      </c>
      <c r="AY194" s="21">
        <v>15</v>
      </c>
      <c r="AZ194" s="22">
        <f>AX194*AD194</f>
        <v>2615</v>
      </c>
      <c r="BA194">
        <f>AX194*AA194</f>
        <v>14.080597645322875</v>
      </c>
    </row>
    <row r="195" spans="2:53" x14ac:dyDescent="0.25">
      <c r="B195" s="27">
        <v>213.7</v>
      </c>
      <c r="C195" s="20">
        <v>100048</v>
      </c>
      <c r="D195" s="21">
        <v>489058</v>
      </c>
      <c r="E195" s="22">
        <v>589106</v>
      </c>
      <c r="F195" s="20">
        <v>1225.4000000000001</v>
      </c>
      <c r="G195" s="21">
        <v>5104326</v>
      </c>
      <c r="H195" s="22">
        <v>0.88400000000000001</v>
      </c>
      <c r="I195" s="12">
        <v>6479229</v>
      </c>
      <c r="J195" s="20">
        <v>29.02</v>
      </c>
      <c r="K195" s="29">
        <f>DEGREES(ATAN([1]!Req()^2/[1]!Rpo()^2*TAN(RADIANS(J195))))</f>
        <v>29.183546199599224</v>
      </c>
      <c r="L195" s="21">
        <v>-78.510000000000005</v>
      </c>
      <c r="M195" s="22">
        <v>106114</v>
      </c>
      <c r="N195" s="21">
        <f>[1]!Req()/SQRT(1-[1]!e_WGS84()^2*SIN(RADIANS(K195))^2)</f>
        <v>6383219.0201925626</v>
      </c>
      <c r="O195" s="20">
        <f t="shared" ref="O195:O258" si="46">(N195+M195)*COS(RADIANS(K195))*COS(RADIANS(L195))</f>
        <v>1128568.1732274832</v>
      </c>
      <c r="P195" s="21">
        <f t="shared" ref="P195:P258" si="47">(N195+M195)*COS(RADIANS(K195))*SIN(RADIANS(L195))</f>
        <v>-5552049.627199851</v>
      </c>
      <c r="Q195" s="22">
        <f>(N195*(1-[1]!e_WGS84()^2)+M195)*SIN(RADIANS(K195))</f>
        <v>3143420.5641286774</v>
      </c>
      <c r="R195" s="22">
        <f t="shared" si="33"/>
        <v>-30.436327246017754</v>
      </c>
      <c r="S195" s="20">
        <v>73.23</v>
      </c>
      <c r="T195" s="21">
        <v>61.47</v>
      </c>
      <c r="U195" s="20">
        <f t="shared" si="34"/>
        <v>0.84120230909651683</v>
      </c>
      <c r="V195" s="21">
        <f t="shared" si="35"/>
        <v>0.2534934250825539</v>
      </c>
      <c r="W195" s="22">
        <f t="shared" si="36"/>
        <v>0.47761884239485747</v>
      </c>
      <c r="X195" s="21">
        <f t="array" ref="X195:Z195">[1]!env_to_ecef(K195:M195,U195:W195)</f>
        <v>-0.71665901541458488</v>
      </c>
      <c r="Y195" s="21">
        <v>-0.69732765502738447</v>
      </c>
      <c r="Z195" s="21">
        <v>1.1575714189915653E-2</v>
      </c>
      <c r="AA195" s="27">
        <f t="shared" si="37"/>
        <v>14.270590847297498</v>
      </c>
      <c r="AB195" s="20">
        <v>73.37</v>
      </c>
      <c r="AC195" s="21">
        <v>14.26</v>
      </c>
      <c r="AD195" s="22">
        <v>2627</v>
      </c>
      <c r="AE195" s="20">
        <f t="shared" si="38"/>
        <v>2439.5624226128716</v>
      </c>
      <c r="AF195" s="21">
        <f t="shared" si="39"/>
        <v>728.65623373054484</v>
      </c>
      <c r="AG195" s="21">
        <f t="shared" si="40"/>
        <v>647.0890813642535</v>
      </c>
      <c r="AH195" s="21">
        <f t="shared" si="41"/>
        <v>2627</v>
      </c>
      <c r="AI195" s="20">
        <f t="array" ref="AI195:AK195">[1]!env_to_ecef(K195:M195,AE195:AG195)</f>
        <v>-2207.3617295798317</v>
      </c>
      <c r="AJ195" s="21">
        <v>-1387.759315658117</v>
      </c>
      <c r="AK195" s="21">
        <v>-320.63573816785794</v>
      </c>
      <c r="AL195" s="21">
        <f t="shared" si="42"/>
        <v>2627</v>
      </c>
      <c r="AM195" s="20">
        <f t="shared" si="43"/>
        <v>2453.1996382438228</v>
      </c>
      <c r="AN195" s="21">
        <f t="shared" si="44"/>
        <v>342.17775160586461</v>
      </c>
      <c r="AO195" s="21">
        <f>(Q196-Q194)/($B196-$B194)</f>
        <v>1057.0778246527771</v>
      </c>
      <c r="AP195" s="28">
        <f t="shared" si="45"/>
        <v>5158.6441223565844</v>
      </c>
      <c r="AQ195" s="12">
        <v>75.67</v>
      </c>
      <c r="AR195" s="12">
        <v>12.4</v>
      </c>
      <c r="AS195" s="12">
        <v>3015</v>
      </c>
      <c r="AT195" s="27">
        <v>213670</v>
      </c>
      <c r="AU195" s="20">
        <v>210.9</v>
      </c>
      <c r="AV195" s="21">
        <v>0</v>
      </c>
      <c r="AW195" s="21">
        <v>8.67</v>
      </c>
      <c r="AX195" s="21">
        <v>1</v>
      </c>
      <c r="AY195" s="21">
        <v>12</v>
      </c>
      <c r="AZ195" s="22">
        <f>AX195*AD195</f>
        <v>2627</v>
      </c>
      <c r="BA195">
        <f>AX195*AA195</f>
        <v>14.270590847297498</v>
      </c>
    </row>
    <row r="196" spans="2:53" x14ac:dyDescent="0.25">
      <c r="B196" s="27">
        <v>215.7</v>
      </c>
      <c r="C196" s="20">
        <v>100048</v>
      </c>
      <c r="D196" s="21">
        <v>486607</v>
      </c>
      <c r="E196" s="22">
        <v>586656</v>
      </c>
      <c r="F196" s="20">
        <v>1225.4000000000001</v>
      </c>
      <c r="G196" s="21">
        <v>5104326</v>
      </c>
      <c r="H196" s="22">
        <v>0.88700000000000001</v>
      </c>
      <c r="I196" s="12">
        <v>6480516</v>
      </c>
      <c r="J196" s="20">
        <v>29.03</v>
      </c>
      <c r="K196" s="29">
        <f>DEGREES(ATAN([1]!Req()^2/[1]!Rpo()^2*TAN(RADIANS(J196))))</f>
        <v>29.193581643828658</v>
      </c>
      <c r="L196" s="21">
        <v>-78.459999999999994</v>
      </c>
      <c r="M196" s="22">
        <v>107404</v>
      </c>
      <c r="N196" s="21">
        <f>[1]!Req()/SQRT(1-[1]!e_WGS84()^2*SIN(RADIANS(K196))^2)</f>
        <v>6383222.2118765945</v>
      </c>
      <c r="O196" s="20">
        <f t="shared" si="46"/>
        <v>1133527.7730487073</v>
      </c>
      <c r="P196" s="21">
        <f t="shared" si="47"/>
        <v>-5551625.6509121908</v>
      </c>
      <c r="Q196" s="22">
        <f>(N196*(1-[1]!e_WGS84()^2)+M196)*SIN(RADIANS(K196))</f>
        <v>3145037.077632755</v>
      </c>
      <c r="R196" s="22">
        <f t="shared" ref="R196:R259" si="48">SQRT(O196^2+P196^2+Q196^2)-I196</f>
        <v>-30.616957789286971</v>
      </c>
      <c r="S196" s="20">
        <v>73.260000000000005</v>
      </c>
      <c r="T196" s="21">
        <v>61.53</v>
      </c>
      <c r="U196" s="20">
        <f t="shared" ref="U196:U259" si="49">SIN(RADIANS(S196))*SIN(RADIANS(T196))</f>
        <v>0.84181342649653268</v>
      </c>
      <c r="V196" s="21">
        <f t="shared" ref="V196:V259" si="50">COS(RADIANS(S196))*SIN(RADIANS(T196))</f>
        <v>0.25319686009912779</v>
      </c>
      <c r="W196" s="22">
        <f t="shared" ref="W196:W259" si="51">COS(RADIANS(T196))</f>
        <v>0.47669854730857897</v>
      </c>
      <c r="X196" s="21">
        <f t="array" ref="X196:Z196">[1]!env_to_ecef(K196:M196,U196:W196)</f>
        <v>-0.71683903968608553</v>
      </c>
      <c r="Y196" s="21">
        <v>-0.69714416828401671</v>
      </c>
      <c r="Z196" s="21">
        <v>1.148040981486273E-2</v>
      </c>
      <c r="AA196" s="27">
        <f t="shared" ref="AA196:AA259" si="52">DEGREES(ACOS((X196*AI196+Y196*AJ196+Z196*AK196)/AD196))</f>
        <v>14.450584589858469</v>
      </c>
      <c r="AB196" s="20">
        <v>73.400000000000006</v>
      </c>
      <c r="AC196" s="21">
        <v>14.02</v>
      </c>
      <c r="AD196" s="22">
        <v>2639</v>
      </c>
      <c r="AE196" s="20">
        <f t="shared" ref="AE196:AE259" si="53">SIN(RADIANS(AB196))*COS(RADIANS(AC196))*AD196</f>
        <v>2453.6770552203307</v>
      </c>
      <c r="AF196" s="21">
        <f t="shared" ref="AF196:AF259" si="54">COS(RADIANS(AB196))*COS(RADIANS(AC196))*AD196</f>
        <v>731.47289933786635</v>
      </c>
      <c r="AG196" s="21">
        <f t="shared" ref="AG196:AG259" si="55">SIN(RADIANS(AC196))*AD196</f>
        <v>639.32566522824811</v>
      </c>
      <c r="AH196" s="21">
        <f t="shared" ref="AH196:AH259" si="56">SQRT(AE196^2+AF196^2+AG196^2)</f>
        <v>2639</v>
      </c>
      <c r="AI196" s="20">
        <f t="array" ref="AI196:AK196">[1]!env_to_ecef(K196:M196,AE196:AG196)</f>
        <v>-2221.0488828631674</v>
      </c>
      <c r="AJ196" s="21">
        <v>-1387.2695538830346</v>
      </c>
      <c r="AK196" s="21">
        <v>-326.72013222549077</v>
      </c>
      <c r="AL196" s="21">
        <f t="shared" ref="AL196:AL259" si="57">SQRT(AI196^2+AJ196^2+AK196^2)</f>
        <v>2639</v>
      </c>
      <c r="AM196" s="20">
        <f t="shared" ref="AM196:AM259" si="58">(O197-O195)/($B197-$B195)</f>
        <v>2479.152377275168</v>
      </c>
      <c r="AN196" s="21">
        <f t="shared" ref="AN196:AN259" si="59">(P197-P195)/($B197-$B195)</f>
        <v>216.39811889105476</v>
      </c>
      <c r="AO196" s="21">
        <f>(Q197-Q195)/($B197-$B195)</f>
        <v>806.50140671164263</v>
      </c>
      <c r="AP196" s="28">
        <f t="shared" si="45"/>
        <v>5093.9015446725807</v>
      </c>
      <c r="AQ196" s="12">
        <v>75.69</v>
      </c>
      <c r="AR196" s="12">
        <v>12.19</v>
      </c>
      <c r="AS196" s="12">
        <v>3027</v>
      </c>
      <c r="AT196" s="27">
        <v>218693</v>
      </c>
      <c r="AU196" s="20">
        <v>219.6</v>
      </c>
      <c r="AV196" s="21">
        <v>0</v>
      </c>
      <c r="AW196" s="21">
        <v>8.51</v>
      </c>
      <c r="AX196" s="21">
        <v>0</v>
      </c>
      <c r="AY196" s="21">
        <v>9</v>
      </c>
      <c r="AZ196" s="22">
        <f>AX196*AD196</f>
        <v>0</v>
      </c>
      <c r="BA196">
        <f>AX196*AA196</f>
        <v>0</v>
      </c>
    </row>
    <row r="197" spans="2:53" x14ac:dyDescent="0.25">
      <c r="B197" s="27">
        <v>217.7</v>
      </c>
      <c r="C197" s="20">
        <v>100048</v>
      </c>
      <c r="D197" s="21">
        <v>484156</v>
      </c>
      <c r="E197" s="22">
        <v>584205</v>
      </c>
      <c r="F197" s="20">
        <v>1225.4000000000001</v>
      </c>
      <c r="G197" s="21">
        <v>5104326</v>
      </c>
      <c r="H197" s="22">
        <v>0.89100000000000001</v>
      </c>
      <c r="I197" s="12">
        <v>6481787</v>
      </c>
      <c r="J197" s="20">
        <v>29.04</v>
      </c>
      <c r="K197" s="29">
        <f>DEGREES(ATAN([1]!Req()^2/[1]!Rpo()^2*TAN(RADIANS(J197))))</f>
        <v>29.203617068020048</v>
      </c>
      <c r="L197" s="21">
        <v>-78.41</v>
      </c>
      <c r="M197" s="22">
        <v>108679</v>
      </c>
      <c r="N197" s="21">
        <f>[1]!Req()/SQRT(1-[1]!e_WGS84()^2*SIN(RADIANS(K197))^2)</f>
        <v>6383225.4042472923</v>
      </c>
      <c r="O197" s="20">
        <f t="shared" si="46"/>
        <v>1138484.7827365838</v>
      </c>
      <c r="P197" s="21">
        <f t="shared" si="47"/>
        <v>-5551184.0347242868</v>
      </c>
      <c r="Q197" s="22">
        <f>(N197*(1-[1]!e_WGS84()^2)+M197)*SIN(RADIANS(K197))</f>
        <v>3146646.5697555239</v>
      </c>
      <c r="R197" s="22">
        <f t="shared" si="48"/>
        <v>-29.798217848874629</v>
      </c>
      <c r="S197" s="20">
        <v>73.290000000000006</v>
      </c>
      <c r="T197" s="21">
        <v>61.59</v>
      </c>
      <c r="U197" s="20">
        <f t="shared" si="49"/>
        <v>0.84242354052674329</v>
      </c>
      <c r="V197" s="21">
        <f t="shared" si="50"/>
        <v>0.25289944743428677</v>
      </c>
      <c r="W197" s="22">
        <f t="shared" si="51"/>
        <v>0.47577772946389479</v>
      </c>
      <c r="X197" s="21">
        <f t="array" ref="X197:Z197">[1]!env_to_ecef(K197:M197,U197:W197)</f>
        <v>-0.7170191111817189</v>
      </c>
      <c r="Y197" s="21">
        <v>-0.6969605226324076</v>
      </c>
      <c r="Z197" s="21">
        <v>1.1385257666794962E-2</v>
      </c>
      <c r="AA197" s="27">
        <f t="shared" si="52"/>
        <v>14.64057811701173</v>
      </c>
      <c r="AB197" s="20">
        <v>73.430000000000007</v>
      </c>
      <c r="AC197" s="21">
        <v>13.77</v>
      </c>
      <c r="AD197" s="22">
        <v>2652</v>
      </c>
      <c r="AE197" s="20">
        <f t="shared" si="53"/>
        <v>2468.8121066197446</v>
      </c>
      <c r="AF197" s="21">
        <f t="shared" si="54"/>
        <v>734.5775256350297</v>
      </c>
      <c r="AG197" s="21">
        <f t="shared" si="55"/>
        <v>631.24214136866419</v>
      </c>
      <c r="AH197" s="21">
        <f t="shared" si="56"/>
        <v>2652</v>
      </c>
      <c r="AI197" s="20">
        <f t="array" ref="AI197:AK197">[1]!env_to_ecef(K197:M197,AE197:AG197)</f>
        <v>-2235.765649281283</v>
      </c>
      <c r="AJ197" s="21">
        <v>-1386.8757777725123</v>
      </c>
      <c r="AK197" s="21">
        <v>-333.21395307179432</v>
      </c>
      <c r="AL197" s="21">
        <f t="shared" si="57"/>
        <v>2652</v>
      </c>
      <c r="AM197" s="20">
        <f t="shared" si="58"/>
        <v>2449.9420622804319</v>
      </c>
      <c r="AN197" s="21">
        <f t="shared" si="59"/>
        <v>360.68177224276587</v>
      </c>
      <c r="AO197" s="21">
        <f>(Q198-Q196)/($B198-$B196)</f>
        <v>1049.7653985754587</v>
      </c>
      <c r="AP197" s="28">
        <f t="shared" ref="AP197:AP260" si="60">SQRT((AM197-AI197)^2+(AJ197-AN197)^2+(AK197-AO197)^2)</f>
        <v>5188.6844224607621</v>
      </c>
      <c r="AQ197" s="12">
        <v>75.7</v>
      </c>
      <c r="AR197" s="12">
        <v>11.99</v>
      </c>
      <c r="AS197" s="12">
        <v>3040</v>
      </c>
      <c r="AT197" s="27">
        <v>223744</v>
      </c>
      <c r="AU197" s="20">
        <v>229.3</v>
      </c>
      <c r="AV197" s="21">
        <v>0</v>
      </c>
      <c r="AW197" s="21">
        <v>8.35</v>
      </c>
      <c r="AX197" s="21">
        <v>0</v>
      </c>
      <c r="AY197" s="21">
        <v>7</v>
      </c>
      <c r="AZ197" s="22">
        <f>AX197*AD197</f>
        <v>0</v>
      </c>
      <c r="BA197">
        <f>AX197*AA197</f>
        <v>0</v>
      </c>
    </row>
    <row r="198" spans="2:53" x14ac:dyDescent="0.25">
      <c r="B198" s="27">
        <v>219.7</v>
      </c>
      <c r="C198" s="20">
        <v>100048</v>
      </c>
      <c r="D198" s="21">
        <v>481705</v>
      </c>
      <c r="E198" s="22">
        <v>581754</v>
      </c>
      <c r="F198" s="20">
        <v>1225.4000000000001</v>
      </c>
      <c r="G198" s="21">
        <v>5104326</v>
      </c>
      <c r="H198" s="22">
        <v>0.89500000000000002</v>
      </c>
      <c r="I198" s="12">
        <v>6483042</v>
      </c>
      <c r="J198" s="20">
        <v>29.06</v>
      </c>
      <c r="K198" s="29">
        <f>DEGREES(ATAN([1]!Req()^2/[1]!Rpo()^2*TAN(RADIANS(J198))))</f>
        <v>29.223687856271571</v>
      </c>
      <c r="L198" s="21">
        <v>-78.36</v>
      </c>
      <c r="M198" s="22">
        <v>109938</v>
      </c>
      <c r="N198" s="21">
        <f>[1]!Req()/SQRT(1-[1]!e_WGS84()^2*SIN(RADIANS(K198))^2)</f>
        <v>6383231.791047113</v>
      </c>
      <c r="O198" s="20">
        <f t="shared" si="46"/>
        <v>1143327.541297829</v>
      </c>
      <c r="P198" s="21">
        <f t="shared" si="47"/>
        <v>-5550182.9238232197</v>
      </c>
      <c r="Q198" s="22">
        <f>(N198*(1-[1]!e_WGS84()^2)+M198)*SIN(RADIANS(K198))</f>
        <v>3149236.1392270569</v>
      </c>
      <c r="R198" s="22">
        <f t="shared" si="48"/>
        <v>-32.157712025567889</v>
      </c>
      <c r="S198" s="20">
        <v>73.33</v>
      </c>
      <c r="T198" s="21">
        <v>61.65</v>
      </c>
      <c r="U198" s="20">
        <f t="shared" si="49"/>
        <v>0.84307672418231072</v>
      </c>
      <c r="V198" s="21">
        <f t="shared" si="50"/>
        <v>0.25245404758309942</v>
      </c>
      <c r="W198" s="22">
        <f t="shared" si="51"/>
        <v>0.4748563898705947</v>
      </c>
      <c r="X198" s="21">
        <f t="array" ref="X198:Z198">[1]!env_to_ecef(K198:M198,U198:W198)</f>
        <v>-0.71725729217627443</v>
      </c>
      <c r="Y198" s="21">
        <v>-0.69671330616067317</v>
      </c>
      <c r="Z198" s="21">
        <v>1.1512855363584207E-2</v>
      </c>
      <c r="AA198" s="27">
        <f t="shared" si="52"/>
        <v>14.820493339092328</v>
      </c>
      <c r="AB198" s="20">
        <v>73.459999999999994</v>
      </c>
      <c r="AC198" s="21">
        <v>13.53</v>
      </c>
      <c r="AD198" s="22">
        <v>2664</v>
      </c>
      <c r="AE198" s="20">
        <f t="shared" si="53"/>
        <v>2482.8936577227528</v>
      </c>
      <c r="AF198" s="21">
        <f t="shared" si="54"/>
        <v>737.35247661742869</v>
      </c>
      <c r="AG198" s="21">
        <f t="shared" si="55"/>
        <v>623.25469084979522</v>
      </c>
      <c r="AH198" s="21">
        <f t="shared" si="56"/>
        <v>2664</v>
      </c>
      <c r="AI198" s="20">
        <f t="array" ref="AI198:AK198">[1]!env_to_ecef(K198:M198,AE198:AG198)</f>
        <v>-2249.4560385215891</v>
      </c>
      <c r="AJ198" s="21">
        <v>-1386.281184782539</v>
      </c>
      <c r="AK198" s="21">
        <v>-339.21675589021049</v>
      </c>
      <c r="AL198" s="21">
        <f t="shared" si="57"/>
        <v>2664</v>
      </c>
      <c r="AM198" s="20">
        <f t="shared" si="58"/>
        <v>2448.3979209697573</v>
      </c>
      <c r="AN198" s="21">
        <f t="shared" si="59"/>
        <v>369.9651955072768</v>
      </c>
      <c r="AO198" s="21">
        <f>(Q199-Q197)/($B199-$B197)</f>
        <v>1046.0285114892758</v>
      </c>
      <c r="AP198" s="28">
        <f t="shared" si="60"/>
        <v>5203.1853343684452</v>
      </c>
      <c r="AQ198" s="12">
        <v>75.72</v>
      </c>
      <c r="AR198" s="12">
        <v>11.78</v>
      </c>
      <c r="AS198" s="12">
        <v>3053</v>
      </c>
      <c r="AT198" s="27">
        <v>228822</v>
      </c>
      <c r="AU198" s="20">
        <v>240.1</v>
      </c>
      <c r="AV198" s="21">
        <v>0</v>
      </c>
      <c r="AW198" s="21">
        <v>8.17</v>
      </c>
      <c r="AX198" s="21">
        <v>0</v>
      </c>
      <c r="AY198" s="21">
        <v>6</v>
      </c>
      <c r="AZ198" s="22">
        <f>AX198*AD198</f>
        <v>0</v>
      </c>
      <c r="BA198">
        <f>AX198*AA198</f>
        <v>0</v>
      </c>
    </row>
    <row r="199" spans="2:53" x14ac:dyDescent="0.25">
      <c r="B199" s="27">
        <v>221.7</v>
      </c>
      <c r="C199" s="20">
        <v>100048</v>
      </c>
      <c r="D199" s="21">
        <v>479254</v>
      </c>
      <c r="E199" s="22">
        <v>579303</v>
      </c>
      <c r="F199" s="20">
        <v>1225.4000000000001</v>
      </c>
      <c r="G199" s="21">
        <v>5104326</v>
      </c>
      <c r="H199" s="22">
        <v>0.89800000000000002</v>
      </c>
      <c r="I199" s="12">
        <v>6484281</v>
      </c>
      <c r="J199" s="20">
        <v>29.07</v>
      </c>
      <c r="K199" s="29">
        <f>DEGREES(ATAN([1]!Req()^2/[1]!Rpo()^2*TAN(RADIANS(J199))))</f>
        <v>29.233723220323149</v>
      </c>
      <c r="L199" s="21">
        <v>-78.31</v>
      </c>
      <c r="M199" s="22">
        <v>111181</v>
      </c>
      <c r="N199" s="21">
        <f>[1]!Req()/SQRT(1-[1]!e_WGS84()^2*SIN(RADIANS(K199))^2)</f>
        <v>6383234.985475447</v>
      </c>
      <c r="O199" s="20">
        <f t="shared" si="46"/>
        <v>1148278.3744204629</v>
      </c>
      <c r="P199" s="21">
        <f t="shared" si="47"/>
        <v>-5549704.1739422577</v>
      </c>
      <c r="Q199" s="22">
        <f>(N199*(1-[1]!e_WGS84()^2)+M199)*SIN(RADIANS(K199))</f>
        <v>3150830.683801481</v>
      </c>
      <c r="R199" s="22">
        <f t="shared" si="48"/>
        <v>-31.340909233316779</v>
      </c>
      <c r="S199" s="20">
        <v>73.36</v>
      </c>
      <c r="T199" s="21">
        <v>61.72</v>
      </c>
      <c r="U199" s="20">
        <f t="shared" si="49"/>
        <v>0.84376401546901869</v>
      </c>
      <c r="V199" s="21">
        <f t="shared" si="50"/>
        <v>0.25217852014666231</v>
      </c>
      <c r="W199" s="22">
        <f t="shared" si="51"/>
        <v>0.47378083559409306</v>
      </c>
      <c r="X199" s="21">
        <f t="array" ref="X199:Z199">[1]!env_to_ecef(K199:M199,U199:W199)</f>
        <v>-0.71753990092694964</v>
      </c>
      <c r="Y199" s="21">
        <v>-0.69642537185975328</v>
      </c>
      <c r="Z199" s="21">
        <v>1.1322190942903376E-2</v>
      </c>
      <c r="AA199" s="27">
        <f t="shared" si="52"/>
        <v>14.980488978037414</v>
      </c>
      <c r="AB199" s="20">
        <v>73.489999999999995</v>
      </c>
      <c r="AC199" s="21">
        <v>13.3</v>
      </c>
      <c r="AD199" s="22">
        <v>2677</v>
      </c>
      <c r="AE199" s="20">
        <f t="shared" si="53"/>
        <v>2497.7878443155837</v>
      </c>
      <c r="AF199" s="21">
        <f t="shared" si="54"/>
        <v>740.35268876173177</v>
      </c>
      <c r="AG199" s="21">
        <f t="shared" si="55"/>
        <v>615.84314645255552</v>
      </c>
      <c r="AH199" s="21">
        <f t="shared" si="56"/>
        <v>2677</v>
      </c>
      <c r="AI199" s="20">
        <f t="array" ref="AI199:AK199">[1]!env_to_ecef(K199:M199,AE199:AG199)</f>
        <v>-2263.8321999852992</v>
      </c>
      <c r="AJ199" s="21">
        <v>-1386.4210615949696</v>
      </c>
      <c r="AK199" s="21">
        <v>-345.29611969380244</v>
      </c>
      <c r="AL199" s="21">
        <f t="shared" si="57"/>
        <v>2677</v>
      </c>
      <c r="AM199" s="20">
        <f t="shared" si="58"/>
        <v>2474.7399497606093</v>
      </c>
      <c r="AN199" s="21">
        <f t="shared" si="59"/>
        <v>243.77650375594385</v>
      </c>
      <c r="AO199" s="21">
        <f>(Q200-Q198)/($B200-$B198)</f>
        <v>795.51097328204196</v>
      </c>
      <c r="AP199" s="28">
        <f t="shared" si="60"/>
        <v>5139.3628927920245</v>
      </c>
      <c r="AQ199" s="12">
        <v>75.73</v>
      </c>
      <c r="AR199" s="12">
        <v>11.58</v>
      </c>
      <c r="AS199" s="12">
        <v>3066</v>
      </c>
      <c r="AT199" s="27">
        <v>233929</v>
      </c>
      <c r="AU199" s="20">
        <v>251.9</v>
      </c>
      <c r="AV199" s="21">
        <v>0</v>
      </c>
      <c r="AW199" s="21">
        <v>8</v>
      </c>
      <c r="AX199" s="21">
        <v>0</v>
      </c>
      <c r="AY199" s="21">
        <v>5</v>
      </c>
      <c r="AZ199" s="22">
        <f>AX199*AD199</f>
        <v>0</v>
      </c>
      <c r="BA199">
        <f>AX199*AA199</f>
        <v>0</v>
      </c>
    </row>
    <row r="200" spans="2:53" x14ac:dyDescent="0.25">
      <c r="B200" s="27">
        <v>223.7</v>
      </c>
      <c r="C200" s="20">
        <v>100048</v>
      </c>
      <c r="D200" s="21">
        <v>476804</v>
      </c>
      <c r="E200" s="22">
        <v>576852</v>
      </c>
      <c r="F200" s="20">
        <v>1225.4000000000001</v>
      </c>
      <c r="G200" s="21">
        <v>5104326</v>
      </c>
      <c r="H200" s="22">
        <v>0.90200000000000002</v>
      </c>
      <c r="I200" s="12">
        <v>6485504</v>
      </c>
      <c r="J200" s="20">
        <v>29.08</v>
      </c>
      <c r="K200" s="29">
        <f>DEGREES(ATAN([1]!Req()^2/[1]!Rpo()^2*TAN(RADIANS(J200))))</f>
        <v>29.243758564319577</v>
      </c>
      <c r="L200" s="21">
        <v>-78.260000000000005</v>
      </c>
      <c r="M200" s="22">
        <v>112409</v>
      </c>
      <c r="N200" s="21">
        <f>[1]!Req()/SQRT(1-[1]!e_WGS84()^2*SIN(RADIANS(K200))^2)</f>
        <v>6383238.1805888703</v>
      </c>
      <c r="O200" s="20">
        <f t="shared" si="46"/>
        <v>1153226.5010968714</v>
      </c>
      <c r="P200" s="21">
        <f t="shared" si="47"/>
        <v>-5549207.8178081959</v>
      </c>
      <c r="Q200" s="22">
        <f>(N200*(1-[1]!e_WGS84()^2)+M200)*SIN(RADIANS(K200))</f>
        <v>3152418.183120185</v>
      </c>
      <c r="R200" s="22">
        <f t="shared" si="48"/>
        <v>-29.524734331294894</v>
      </c>
      <c r="S200" s="20">
        <v>73.39</v>
      </c>
      <c r="T200" s="21">
        <v>61.78</v>
      </c>
      <c r="U200" s="20">
        <f t="shared" si="49"/>
        <v>0.84437091681967202</v>
      </c>
      <c r="V200" s="21">
        <f t="shared" si="50"/>
        <v>0.25187837875473329</v>
      </c>
      <c r="W200" s="22">
        <f t="shared" si="51"/>
        <v>0.47285836901232259</v>
      </c>
      <c r="X200" s="21">
        <f t="array" ref="X200:Z200">[1]!env_to_ecef(K200:M200,U200:W200)</f>
        <v>-0.71772010026049793</v>
      </c>
      <c r="Y200" s="21">
        <v>-0.69624119588690114</v>
      </c>
      <c r="Z200" s="21">
        <v>1.1227414307794226E-2</v>
      </c>
      <c r="AA200" s="27">
        <f t="shared" si="52"/>
        <v>15.160484052733461</v>
      </c>
      <c r="AB200" s="20">
        <v>73.52</v>
      </c>
      <c r="AC200" s="21">
        <v>13.06</v>
      </c>
      <c r="AD200" s="22">
        <v>2690</v>
      </c>
      <c r="AE200" s="20">
        <f t="shared" si="53"/>
        <v>2512.7703892117111</v>
      </c>
      <c r="AF200" s="21">
        <f t="shared" si="54"/>
        <v>743.36251444530944</v>
      </c>
      <c r="AG200" s="21">
        <f t="shared" si="55"/>
        <v>607.86276676431874</v>
      </c>
      <c r="AH200" s="21">
        <f t="shared" si="56"/>
        <v>2690</v>
      </c>
      <c r="AI200" s="20">
        <f t="array" ref="AI200:AK200">[1]!env_to_ecef(K200:M200,AE200:AG200)</f>
        <v>-2278.3959239685114</v>
      </c>
      <c r="AJ200" s="21">
        <v>-1386.125821510529</v>
      </c>
      <c r="AK200" s="21">
        <v>-351.6635047676034</v>
      </c>
      <c r="AL200" s="21">
        <f t="shared" si="57"/>
        <v>2690</v>
      </c>
      <c r="AM200" s="20">
        <f t="shared" si="58"/>
        <v>2445.0655795257189</v>
      </c>
      <c r="AN200" s="21">
        <f t="shared" si="59"/>
        <v>388.21584897418506</v>
      </c>
      <c r="AO200" s="21">
        <f>(Q201-Q199)/($B201-$B199)</f>
        <v>1038.8062463834649</v>
      </c>
      <c r="AP200" s="28">
        <f t="shared" si="60"/>
        <v>5233.8115238778491</v>
      </c>
      <c r="AQ200" s="12">
        <v>75.75</v>
      </c>
      <c r="AR200" s="12">
        <v>11.38</v>
      </c>
      <c r="AS200" s="12">
        <v>3079</v>
      </c>
      <c r="AT200" s="27">
        <v>239064</v>
      </c>
      <c r="AU200" s="20">
        <v>264.89999999999998</v>
      </c>
      <c r="AV200" s="21">
        <v>0</v>
      </c>
      <c r="AW200" s="21">
        <v>7.82</v>
      </c>
      <c r="AX200" s="21">
        <v>0</v>
      </c>
      <c r="AY200" s="21">
        <v>4</v>
      </c>
      <c r="AZ200" s="22">
        <f>AX200*AD200</f>
        <v>0</v>
      </c>
      <c r="BA200">
        <f>AX200*AA200</f>
        <v>0</v>
      </c>
    </row>
    <row r="201" spans="2:53" x14ac:dyDescent="0.25">
      <c r="B201" s="27">
        <v>225.7</v>
      </c>
      <c r="C201" s="20">
        <v>100048</v>
      </c>
      <c r="D201" s="21">
        <v>474353</v>
      </c>
      <c r="E201" s="22">
        <v>574401</v>
      </c>
      <c r="F201" s="20">
        <v>1225.4000000000001</v>
      </c>
      <c r="G201" s="21">
        <v>5104326</v>
      </c>
      <c r="H201" s="22">
        <v>0.90600000000000003</v>
      </c>
      <c r="I201" s="12">
        <v>6486712</v>
      </c>
      <c r="J201" s="20">
        <v>29.1</v>
      </c>
      <c r="K201" s="29">
        <f>DEGREES(ATAN([1]!Req()^2/[1]!Rpo()^2*TAN(RADIANS(J201))))</f>
        <v>29.263829192129922</v>
      </c>
      <c r="L201" s="21">
        <v>-78.209999999999994</v>
      </c>
      <c r="M201" s="22">
        <v>113621</v>
      </c>
      <c r="N201" s="21">
        <f>[1]!Req()/SQRT(1-[1]!e_WGS84()^2*SIN(RADIANS(K201))^2)</f>
        <v>6383244.5728694089</v>
      </c>
      <c r="O201" s="20">
        <f t="shared" si="46"/>
        <v>1158058.6367385658</v>
      </c>
      <c r="P201" s="21">
        <f t="shared" si="47"/>
        <v>-5548151.3105463609</v>
      </c>
      <c r="Q201" s="22">
        <f>(N201*(1-[1]!e_WGS84()^2)+M201)*SIN(RADIANS(K201))</f>
        <v>3154985.9087870149</v>
      </c>
      <c r="R201" s="22">
        <f t="shared" si="48"/>
        <v>-31.88953619543463</v>
      </c>
      <c r="S201" s="20">
        <v>73.42</v>
      </c>
      <c r="T201" s="21">
        <v>61.84</v>
      </c>
      <c r="U201" s="20">
        <f t="shared" si="49"/>
        <v>0.84497680895474314</v>
      </c>
      <c r="V201" s="21">
        <f t="shared" si="50"/>
        <v>0.25157739518389438</v>
      </c>
      <c r="W201" s="22">
        <f t="shared" si="51"/>
        <v>0.47193538388337264</v>
      </c>
      <c r="X201" s="21">
        <f t="array" ref="X201:Z201">[1]!env_to_ecef(K201:M201,U201:W201)</f>
        <v>-0.71790074542068238</v>
      </c>
      <c r="Y201" s="21">
        <v>-0.69605494530405232</v>
      </c>
      <c r="Z201" s="21">
        <v>1.1226434972924609E-2</v>
      </c>
      <c r="AA201" s="27">
        <f t="shared" si="52"/>
        <v>15.330556131447947</v>
      </c>
      <c r="AB201" s="20">
        <v>73.56</v>
      </c>
      <c r="AC201" s="21">
        <v>12.83</v>
      </c>
      <c r="AD201" s="22">
        <v>2702</v>
      </c>
      <c r="AE201" s="20">
        <f t="shared" si="53"/>
        <v>2526.830889794302</v>
      </c>
      <c r="AF201" s="21">
        <f t="shared" si="54"/>
        <v>745.60403493950855</v>
      </c>
      <c r="AG201" s="21">
        <f t="shared" si="55"/>
        <v>600.0035645421284</v>
      </c>
      <c r="AH201" s="21">
        <f t="shared" si="56"/>
        <v>2702</v>
      </c>
      <c r="AI201" s="20">
        <f t="array" ref="AI201:AK201">[1]!env_to_ecef(K201:M201,AE201:AG201)</f>
        <v>-2292.1011506612062</v>
      </c>
      <c r="AJ201" s="21">
        <v>-1385.4680776092987</v>
      </c>
      <c r="AK201" s="21">
        <v>-357.14775802623615</v>
      </c>
      <c r="AL201" s="21">
        <f t="shared" si="57"/>
        <v>2701.9999999999995</v>
      </c>
      <c r="AM201" s="20">
        <f t="shared" si="58"/>
        <v>2443.5068723317818</v>
      </c>
      <c r="AN201" s="21">
        <f t="shared" si="59"/>
        <v>397.26713096629828</v>
      </c>
      <c r="AO201" s="21">
        <f>(Q202-Q200)/($B202-$B200)</f>
        <v>1035.1775077598868</v>
      </c>
      <c r="AP201" s="28">
        <f t="shared" si="60"/>
        <v>5248.1137389615551</v>
      </c>
      <c r="AQ201" s="12">
        <v>75.77</v>
      </c>
      <c r="AR201" s="12">
        <v>11.19</v>
      </c>
      <c r="AS201" s="12">
        <v>3092</v>
      </c>
      <c r="AT201" s="27">
        <v>244228</v>
      </c>
      <c r="AU201" s="20">
        <v>278.89999999999998</v>
      </c>
      <c r="AV201" s="21">
        <v>0</v>
      </c>
      <c r="AW201" s="21">
        <v>7.64</v>
      </c>
      <c r="AX201" s="21">
        <v>0</v>
      </c>
      <c r="AY201" s="21">
        <v>3</v>
      </c>
      <c r="AZ201" s="22">
        <f>AX201*AD201</f>
        <v>0</v>
      </c>
      <c r="BA201">
        <f>AX201*AA201</f>
        <v>0</v>
      </c>
    </row>
    <row r="202" spans="2:53" x14ac:dyDescent="0.25">
      <c r="B202" s="27">
        <v>227.7</v>
      </c>
      <c r="C202" s="20">
        <v>100048</v>
      </c>
      <c r="D202" s="21">
        <v>471902</v>
      </c>
      <c r="E202" s="22">
        <v>571950</v>
      </c>
      <c r="F202" s="20">
        <v>1225.4000000000001</v>
      </c>
      <c r="G202" s="21">
        <v>5104326</v>
      </c>
      <c r="H202" s="22">
        <v>0.91</v>
      </c>
      <c r="I202" s="12">
        <v>6487904</v>
      </c>
      <c r="J202" s="20">
        <v>29.11</v>
      </c>
      <c r="K202" s="29">
        <f>DEGREES(ATAN([1]!Req()^2/[1]!Rpo()^2*TAN(RADIANS(J202))))</f>
        <v>29.273864475935305</v>
      </c>
      <c r="L202" s="21">
        <v>-78.16</v>
      </c>
      <c r="M202" s="22">
        <v>114818</v>
      </c>
      <c r="N202" s="21">
        <f>[1]!Req()/SQRT(1-[1]!e_WGS84()^2*SIN(RADIANS(K202))^2)</f>
        <v>6383247.7700357344</v>
      </c>
      <c r="O202" s="20">
        <f t="shared" si="46"/>
        <v>1163000.5285861986</v>
      </c>
      <c r="P202" s="21">
        <f t="shared" si="47"/>
        <v>-5547618.7492843308</v>
      </c>
      <c r="Q202" s="22">
        <f>(N202*(1-[1]!e_WGS84()^2)+M202)*SIN(RADIANS(K202))</f>
        <v>3156558.8931512246</v>
      </c>
      <c r="R202" s="22">
        <f t="shared" si="48"/>
        <v>-30.075297477655113</v>
      </c>
      <c r="S202" s="20">
        <v>73.45</v>
      </c>
      <c r="T202" s="21">
        <v>61.9</v>
      </c>
      <c r="U202" s="20">
        <f t="shared" si="49"/>
        <v>0.84558169049466125</v>
      </c>
      <c r="V202" s="21">
        <f t="shared" si="50"/>
        <v>0.25127557073926515</v>
      </c>
      <c r="W202" s="22">
        <f t="shared" si="51"/>
        <v>0.47101188121940996</v>
      </c>
      <c r="X202" s="21">
        <f t="array" ref="X202:Z202">[1]!env_to_ecef(K202:M202,U202:W202)</f>
        <v>-0.71808103416331537</v>
      </c>
      <c r="Y202" s="21">
        <v>-0.69587047052008633</v>
      </c>
      <c r="Z202" s="21">
        <v>1.1131784811842294E-2</v>
      </c>
      <c r="AA202" s="27">
        <f t="shared" si="52"/>
        <v>15.50055098617243</v>
      </c>
      <c r="AB202" s="20">
        <v>73.59</v>
      </c>
      <c r="AC202" s="21">
        <v>12.6</v>
      </c>
      <c r="AD202" s="22">
        <v>2715</v>
      </c>
      <c r="AE202" s="20">
        <f t="shared" si="53"/>
        <v>2541.6811395727041</v>
      </c>
      <c r="AF202" s="21">
        <f t="shared" si="54"/>
        <v>748.53949772027295</v>
      </c>
      <c r="AG202" s="21">
        <f t="shared" si="55"/>
        <v>592.258900391613</v>
      </c>
      <c r="AH202" s="21">
        <f t="shared" si="56"/>
        <v>2715</v>
      </c>
      <c r="AI202" s="20">
        <f t="array" ref="AI202:AK202">[1]!env_to_ecef(K202:M202,AE202:AG202)</f>
        <v>-2306.5042972108236</v>
      </c>
      <c r="AJ202" s="21">
        <v>-1385.3689354088117</v>
      </c>
      <c r="AK202" s="21">
        <v>-363.33984057939529</v>
      </c>
      <c r="AL202" s="21">
        <f t="shared" si="57"/>
        <v>2715</v>
      </c>
      <c r="AM202" s="20">
        <f t="shared" si="58"/>
        <v>2470.1957365061971</v>
      </c>
      <c r="AN202" s="21">
        <f t="shared" si="59"/>
        <v>270.88712657988071</v>
      </c>
      <c r="AO202" s="21">
        <f>(Q203-Q201)/($B203-$B201)</f>
        <v>784.60269587731455</v>
      </c>
      <c r="AP202" s="28">
        <f t="shared" si="60"/>
        <v>5184.3822604041407</v>
      </c>
      <c r="AQ202" s="12">
        <v>75.78</v>
      </c>
      <c r="AR202" s="12">
        <v>11</v>
      </c>
      <c r="AS202" s="12">
        <v>3106</v>
      </c>
      <c r="AT202" s="27">
        <v>249420</v>
      </c>
      <c r="AU202" s="20">
        <v>294</v>
      </c>
      <c r="AV202" s="21">
        <v>0</v>
      </c>
      <c r="AW202" s="21">
        <v>7.46</v>
      </c>
      <c r="AX202" s="21">
        <v>0</v>
      </c>
      <c r="AY202" s="21">
        <v>3</v>
      </c>
      <c r="AZ202" s="22">
        <f>AX202*AD202</f>
        <v>0</v>
      </c>
      <c r="BA202">
        <f>AX202*AA202</f>
        <v>0</v>
      </c>
    </row>
    <row r="203" spans="2:53" x14ac:dyDescent="0.25">
      <c r="B203" s="27">
        <v>229.7</v>
      </c>
      <c r="C203" s="20">
        <v>100048</v>
      </c>
      <c r="D203" s="21">
        <v>469451</v>
      </c>
      <c r="E203" s="22">
        <v>569499</v>
      </c>
      <c r="F203" s="20">
        <v>1225.4000000000001</v>
      </c>
      <c r="G203" s="21">
        <v>5104326</v>
      </c>
      <c r="H203" s="22">
        <v>0.91400000000000003</v>
      </c>
      <c r="I203" s="12">
        <v>6489082</v>
      </c>
      <c r="J203" s="20">
        <v>29.12</v>
      </c>
      <c r="K203" s="29">
        <f>DEGREES(ATAN([1]!Req()^2/[1]!Rpo()^2*TAN(RADIANS(J203))))</f>
        <v>29.28389973966847</v>
      </c>
      <c r="L203" s="21">
        <v>-78.11</v>
      </c>
      <c r="M203" s="22">
        <v>115999</v>
      </c>
      <c r="N203" s="21">
        <f>[1]!Req()/SQRT(1-[1]!e_WGS84()^2*SIN(RADIANS(K203))^2)</f>
        <v>6383250.9678855715</v>
      </c>
      <c r="O203" s="20">
        <f t="shared" si="46"/>
        <v>1167939.4196845905</v>
      </c>
      <c r="P203" s="21">
        <f t="shared" si="47"/>
        <v>-5547067.7620400414</v>
      </c>
      <c r="Q203" s="22">
        <f>(N203*(1-[1]!e_WGS84()^2)+M203)*SIN(RADIANS(K203))</f>
        <v>3158124.3195705242</v>
      </c>
      <c r="R203" s="22">
        <f t="shared" si="48"/>
        <v>-30.261681073345244</v>
      </c>
      <c r="S203" s="20">
        <v>73.48</v>
      </c>
      <c r="T203" s="21">
        <v>61.96</v>
      </c>
      <c r="U203" s="20">
        <f t="shared" si="49"/>
        <v>0.84618556006205481</v>
      </c>
      <c r="V203" s="21">
        <f t="shared" si="50"/>
        <v>0.25097290672810008</v>
      </c>
      <c r="W203" s="22">
        <f t="shared" si="51"/>
        <v>0.47008786203316832</v>
      </c>
      <c r="X203" s="21">
        <f t="array" ref="X203:Z203">[1]!env_to_ecef(K203:M203,U203:W203)</f>
        <v>-0.71826136794095741</v>
      </c>
      <c r="Y203" s="21">
        <v>-0.69568583841907472</v>
      </c>
      <c r="Z203" s="21">
        <v>1.1037279861169591E-2</v>
      </c>
      <c r="AA203" s="27">
        <f t="shared" si="52"/>
        <v>15.670545945787142</v>
      </c>
      <c r="AB203" s="20">
        <v>73.62</v>
      </c>
      <c r="AC203" s="21">
        <v>12.37</v>
      </c>
      <c r="AD203" s="22">
        <v>2729</v>
      </c>
      <c r="AE203" s="20">
        <f t="shared" si="53"/>
        <v>2557.4531714940813</v>
      </c>
      <c r="AF203" s="21">
        <f t="shared" si="54"/>
        <v>751.72945221801604</v>
      </c>
      <c r="AG203" s="21">
        <f t="shared" si="55"/>
        <v>584.61705952090426</v>
      </c>
      <c r="AH203" s="21">
        <f t="shared" si="56"/>
        <v>2729.0000000000005</v>
      </c>
      <c r="AI203" s="20">
        <f t="array" ref="AI203:AK203">[1]!env_to_ecef(K203:M203,AE203:AG203)</f>
        <v>-2321.7667781360597</v>
      </c>
      <c r="AJ203" s="21">
        <v>-1385.6976249214242</v>
      </c>
      <c r="AK203" s="21">
        <v>-369.70545063716241</v>
      </c>
      <c r="AL203" s="21">
        <f t="shared" si="57"/>
        <v>2729.0000000000005</v>
      </c>
      <c r="AM203" s="20">
        <f t="shared" si="58"/>
        <v>2468.730520147772</v>
      </c>
      <c r="AN203" s="21">
        <f t="shared" si="59"/>
        <v>279.88396143401042</v>
      </c>
      <c r="AO203" s="21">
        <f>(Q204-Q202)/($B204-$B202)</f>
        <v>780.94419159018435</v>
      </c>
      <c r="AP203" s="28">
        <f t="shared" si="60"/>
        <v>5200.6750508783862</v>
      </c>
      <c r="AQ203" s="12">
        <v>75.8</v>
      </c>
      <c r="AR203" s="12">
        <v>10.8</v>
      </c>
      <c r="AS203" s="12">
        <v>3119</v>
      </c>
      <c r="AT203" s="27">
        <v>254640</v>
      </c>
      <c r="AU203" s="20">
        <v>310.2</v>
      </c>
      <c r="AV203" s="21">
        <v>0</v>
      </c>
      <c r="AW203" s="21">
        <v>7.28</v>
      </c>
      <c r="AX203" s="21">
        <v>0</v>
      </c>
      <c r="AY203" s="21">
        <v>2</v>
      </c>
      <c r="AZ203" s="22">
        <f>AX203*AD203</f>
        <v>0</v>
      </c>
      <c r="BA203">
        <f>AX203*AA203</f>
        <v>0</v>
      </c>
    </row>
    <row r="204" spans="2:53" x14ac:dyDescent="0.25">
      <c r="B204" s="27">
        <v>231.7</v>
      </c>
      <c r="C204" s="20">
        <v>100048</v>
      </c>
      <c r="D204" s="21">
        <v>467000</v>
      </c>
      <c r="E204" s="22">
        <v>567048</v>
      </c>
      <c r="F204" s="20">
        <v>1225.4000000000001</v>
      </c>
      <c r="G204" s="21">
        <v>5104326</v>
      </c>
      <c r="H204" s="22">
        <v>0.91800000000000004</v>
      </c>
      <c r="I204" s="12">
        <v>6490243</v>
      </c>
      <c r="J204" s="20">
        <v>29.13</v>
      </c>
      <c r="K204" s="29">
        <f>DEGREES(ATAN([1]!Req()^2/[1]!Rpo()^2*TAN(RADIANS(J204))))</f>
        <v>29.293934983325162</v>
      </c>
      <c r="L204" s="21">
        <v>-78.06</v>
      </c>
      <c r="M204" s="22">
        <v>117165</v>
      </c>
      <c r="N204" s="21">
        <f>[1]!Req()/SQRT(1-[1]!e_WGS84()^2*SIN(RADIANS(K204))^2)</f>
        <v>6383254.1664185254</v>
      </c>
      <c r="O204" s="20">
        <f t="shared" si="46"/>
        <v>1172875.4506667897</v>
      </c>
      <c r="P204" s="21">
        <f t="shared" si="47"/>
        <v>-5546499.2134385947</v>
      </c>
      <c r="Q204" s="22">
        <f>(N204*(1-[1]!e_WGS84()^2)+M204)*SIN(RADIANS(K204))</f>
        <v>3159682.6699175853</v>
      </c>
      <c r="R204" s="22">
        <f t="shared" si="48"/>
        <v>-28.448690521530807</v>
      </c>
      <c r="S204" s="20">
        <v>73.52</v>
      </c>
      <c r="T204" s="21">
        <v>62.03</v>
      </c>
      <c r="U204" s="20">
        <f t="shared" si="49"/>
        <v>0.84691066108812219</v>
      </c>
      <c r="V204" s="21">
        <f t="shared" si="50"/>
        <v>0.25054483339980282</v>
      </c>
      <c r="W204" s="22">
        <f t="shared" si="51"/>
        <v>0.46900918817433085</v>
      </c>
      <c r="X204" s="21">
        <f t="array" ref="X204:Z204">[1]!env_to_ecef(K204:M204,U204:W204)</f>
        <v>-0.71860176793831698</v>
      </c>
      <c r="Y204" s="21">
        <v>-0.69533518783233983</v>
      </c>
      <c r="Z204" s="21">
        <v>1.097614131149538E-2</v>
      </c>
      <c r="AA204" s="27">
        <f t="shared" si="52"/>
        <v>15.82046708191713</v>
      </c>
      <c r="AB204" s="20">
        <v>73.650000000000006</v>
      </c>
      <c r="AC204" s="21">
        <v>12.15</v>
      </c>
      <c r="AD204" s="22">
        <v>2742</v>
      </c>
      <c r="AE204" s="20">
        <f t="shared" si="53"/>
        <v>2572.1764097342871</v>
      </c>
      <c r="AF204" s="21">
        <f t="shared" si="54"/>
        <v>754.59422857790582</v>
      </c>
      <c r="AG204" s="21">
        <f t="shared" si="55"/>
        <v>577.11356543002012</v>
      </c>
      <c r="AH204" s="21">
        <f t="shared" si="56"/>
        <v>2742.0000000000005</v>
      </c>
      <c r="AI204" s="20">
        <f t="array" ref="AI204:AK204">[1]!env_to_ecef(K204:M204,AE204:AG204)</f>
        <v>-2336.0118146922732</v>
      </c>
      <c r="AJ204" s="21">
        <v>-1385.8016154449165</v>
      </c>
      <c r="AK204" s="21">
        <v>-375.72155148244252</v>
      </c>
      <c r="AL204" s="21">
        <f t="shared" si="57"/>
        <v>2742.0000000000005</v>
      </c>
      <c r="AM204" s="20">
        <f t="shared" si="58"/>
        <v>2680.4435641877353</v>
      </c>
      <c r="AN204" s="21">
        <f t="shared" si="59"/>
        <v>475.70503744645976</v>
      </c>
      <c r="AO204" s="21">
        <f>(Q205-Q203)/($B205-$B203)</f>
        <v>1024.4035965068033</v>
      </c>
      <c r="AP204" s="28">
        <f t="shared" si="60"/>
        <v>5530.8572587877306</v>
      </c>
      <c r="AQ204" s="12">
        <v>75.819999999999993</v>
      </c>
      <c r="AR204" s="12">
        <v>10.62</v>
      </c>
      <c r="AS204" s="12">
        <v>3133</v>
      </c>
      <c r="AT204" s="27">
        <v>259890</v>
      </c>
      <c r="AU204" s="20">
        <v>327.5</v>
      </c>
      <c r="AV204" s="21">
        <v>0</v>
      </c>
      <c r="AW204" s="21">
        <v>7.1</v>
      </c>
      <c r="AX204" s="21">
        <v>0</v>
      </c>
      <c r="AY204" s="21">
        <v>2</v>
      </c>
      <c r="AZ204" s="22">
        <f>AX204*AD204</f>
        <v>0</v>
      </c>
      <c r="BA204">
        <f>AX204*AA204</f>
        <v>0</v>
      </c>
    </row>
    <row r="205" spans="2:53" x14ac:dyDescent="0.25">
      <c r="B205" s="27">
        <v>233.7</v>
      </c>
      <c r="C205" s="20">
        <v>100048</v>
      </c>
      <c r="D205" s="21">
        <v>464549</v>
      </c>
      <c r="E205" s="22">
        <v>564598</v>
      </c>
      <c r="F205" s="20">
        <v>1225.4000000000001</v>
      </c>
      <c r="G205" s="21">
        <v>5104326</v>
      </c>
      <c r="H205" s="22">
        <v>0.92200000000000004</v>
      </c>
      <c r="I205" s="12">
        <v>6491390</v>
      </c>
      <c r="J205" s="20">
        <v>29.15</v>
      </c>
      <c r="K205" s="29">
        <f>DEGREES(ATAN([1]!Req()^2/[1]!Rpo()^2*TAN(RADIANS(J205))))</f>
        <v>29.314005410392109</v>
      </c>
      <c r="L205" s="21">
        <v>-78</v>
      </c>
      <c r="M205" s="22">
        <v>118316</v>
      </c>
      <c r="N205" s="21">
        <f>[1]!Req()/SQRT(1-[1]!e_WGS84()^2*SIN(RADIANS(K205))^2)</f>
        <v>6383260.5655322028</v>
      </c>
      <c r="O205" s="20">
        <f t="shared" si="46"/>
        <v>1178661.1939413415</v>
      </c>
      <c r="P205" s="21">
        <f t="shared" si="47"/>
        <v>-5545164.9418902555</v>
      </c>
      <c r="Q205" s="22">
        <f>(N205*(1-[1]!e_WGS84()^2)+M205)*SIN(RADIANS(K205))</f>
        <v>3162221.9339565514</v>
      </c>
      <c r="R205" s="22">
        <f t="shared" si="48"/>
        <v>-30.82010031491518</v>
      </c>
      <c r="S205" s="20">
        <v>73.55</v>
      </c>
      <c r="T205" s="21">
        <v>62.09</v>
      </c>
      <c r="U205" s="20">
        <f t="shared" si="49"/>
        <v>0.8475123067606678</v>
      </c>
      <c r="V205" s="21">
        <f t="shared" si="50"/>
        <v>0.2502403023179241</v>
      </c>
      <c r="W205" s="22">
        <f t="shared" si="51"/>
        <v>0.46808405333342173</v>
      </c>
      <c r="X205" s="21">
        <f t="array" ref="X205:Z205">[1]!env_to_ecef(K205:M205,U205:W205)</f>
        <v>-0.71866124054970837</v>
      </c>
      <c r="Y205" s="21">
        <v>-0.6952737386148109</v>
      </c>
      <c r="Z205" s="21">
        <v>1.0974958958362174E-2</v>
      </c>
      <c r="AA205" s="27">
        <f t="shared" si="52"/>
        <v>15.980537156550612</v>
      </c>
      <c r="AB205" s="20">
        <v>73.69</v>
      </c>
      <c r="AC205" s="21">
        <v>11.93</v>
      </c>
      <c r="AD205" s="22">
        <v>2755</v>
      </c>
      <c r="AE205" s="20">
        <f t="shared" si="53"/>
        <v>2587.0177404434489</v>
      </c>
      <c r="AF205" s="21">
        <f t="shared" si="54"/>
        <v>756.98708241171676</v>
      </c>
      <c r="AG205" s="21">
        <f t="shared" si="55"/>
        <v>569.50396635376273</v>
      </c>
      <c r="AH205" s="21">
        <f t="shared" si="56"/>
        <v>2754.9999999999995</v>
      </c>
      <c r="AI205" s="20">
        <f t="array" ref="AI205:AK205">[1]!env_to_ecef(K205:M205,AE205:AG205)</f>
        <v>-2350.1849432515178</v>
      </c>
      <c r="AJ205" s="21">
        <v>-1386.1172298092122</v>
      </c>
      <c r="AK205" s="21">
        <v>-381.22796033331133</v>
      </c>
      <c r="AL205" s="21">
        <f t="shared" si="57"/>
        <v>2755</v>
      </c>
      <c r="AM205" s="20">
        <f t="shared" si="58"/>
        <v>2678.8265127862687</v>
      </c>
      <c r="AN205" s="21">
        <f t="shared" si="59"/>
        <v>484.73362754215486</v>
      </c>
      <c r="AO205" s="21">
        <f>(Q206-Q204)/($B206-$B204)</f>
        <v>1020.8792930328054</v>
      </c>
      <c r="AP205" s="28">
        <f t="shared" si="60"/>
        <v>5545.894328722241</v>
      </c>
      <c r="AQ205" s="12">
        <v>75.84</v>
      </c>
      <c r="AR205" s="12">
        <v>10.43</v>
      </c>
      <c r="AS205" s="12">
        <v>3147</v>
      </c>
      <c r="AT205" s="27">
        <v>265169</v>
      </c>
      <c r="AU205" s="20">
        <v>345.8</v>
      </c>
      <c r="AV205" s="21">
        <v>0</v>
      </c>
      <c r="AW205" s="21">
        <v>6.93</v>
      </c>
      <c r="AX205" s="21">
        <v>0</v>
      </c>
      <c r="AY205" s="21">
        <v>2</v>
      </c>
      <c r="AZ205" s="22">
        <f>AX205*AD205</f>
        <v>0</v>
      </c>
      <c r="BA205">
        <f>AX205*AA205</f>
        <v>0</v>
      </c>
    </row>
    <row r="206" spans="2:53" x14ac:dyDescent="0.25">
      <c r="B206" s="27">
        <v>235.7</v>
      </c>
      <c r="C206" s="20">
        <v>100048</v>
      </c>
      <c r="D206" s="21">
        <v>462098</v>
      </c>
      <c r="E206" s="22">
        <v>562147</v>
      </c>
      <c r="F206" s="20">
        <v>1225.4000000000001</v>
      </c>
      <c r="G206" s="21">
        <v>5104326</v>
      </c>
      <c r="H206" s="22">
        <v>0.92600000000000005</v>
      </c>
      <c r="I206" s="12">
        <v>6492522</v>
      </c>
      <c r="J206" s="20">
        <v>29.16</v>
      </c>
      <c r="K206" s="29">
        <f>DEGREES(ATAN([1]!Req()^2/[1]!Rpo()^2*TAN(RADIANS(J206))))</f>
        <v>29.324040593793857</v>
      </c>
      <c r="L206" s="21">
        <v>-77.95</v>
      </c>
      <c r="M206" s="22">
        <v>119452</v>
      </c>
      <c r="N206" s="21">
        <f>[1]!Req()/SQRT(1-[1]!e_WGS84()^2*SIN(RADIANS(K206))^2)</f>
        <v>6383263.7661121367</v>
      </c>
      <c r="O206" s="20">
        <f t="shared" si="46"/>
        <v>1183590.7567179347</v>
      </c>
      <c r="P206" s="21">
        <f t="shared" si="47"/>
        <v>-5544560.2789284261</v>
      </c>
      <c r="Q206" s="22">
        <f>(N206*(1-[1]!e_WGS84()^2)+M206)*SIN(RADIANS(K206))</f>
        <v>3163766.1870897165</v>
      </c>
      <c r="R206" s="22">
        <f t="shared" si="48"/>
        <v>-30.009043738245964</v>
      </c>
      <c r="S206" s="20">
        <v>73.58</v>
      </c>
      <c r="T206" s="21">
        <v>62.15</v>
      </c>
      <c r="U206" s="20">
        <f t="shared" si="49"/>
        <v>0.84811293604065774</v>
      </c>
      <c r="V206" s="21">
        <f t="shared" si="50"/>
        <v>0.24993493591189078</v>
      </c>
      <c r="W206" s="22">
        <f t="shared" si="51"/>
        <v>0.46715840518095603</v>
      </c>
      <c r="X206" s="21">
        <f t="array" ref="X206:Z206">[1]!env_to_ecef(K206:M206,U206:W206)</f>
        <v>-0.7188417271623081</v>
      </c>
      <c r="Y206" s="21">
        <v>-0.69508861258921217</v>
      </c>
      <c r="Z206" s="21">
        <v>1.088080599559399E-2</v>
      </c>
      <c r="AA206" s="27">
        <f t="shared" si="52"/>
        <v>16.140532693925245</v>
      </c>
      <c r="AB206" s="20">
        <v>73.72</v>
      </c>
      <c r="AC206" s="21">
        <v>11.71</v>
      </c>
      <c r="AD206" s="22">
        <v>2769</v>
      </c>
      <c r="AE206" s="20">
        <f t="shared" si="53"/>
        <v>2602.6526732463599</v>
      </c>
      <c r="AF206" s="21">
        <f t="shared" si="54"/>
        <v>760.08282068930112</v>
      </c>
      <c r="AG206" s="21">
        <f t="shared" si="55"/>
        <v>561.99125272247113</v>
      </c>
      <c r="AH206" s="21">
        <f t="shared" si="56"/>
        <v>2769</v>
      </c>
      <c r="AI206" s="20">
        <f t="array" ref="AI206:AK206">[1]!env_to_ecef(K206:M206,AE206:AG206)</f>
        <v>-2365.3018354211699</v>
      </c>
      <c r="AJ206" s="21">
        <v>-1386.5739294855305</v>
      </c>
      <c r="AK206" s="21">
        <v>-387.45446884027666</v>
      </c>
      <c r="AL206" s="21">
        <f t="shared" si="57"/>
        <v>2769</v>
      </c>
      <c r="AM206" s="20">
        <f t="shared" si="58"/>
        <v>2464.0373929355992</v>
      </c>
      <c r="AN206" s="21">
        <f t="shared" si="59"/>
        <v>306.7131748306565</v>
      </c>
      <c r="AO206" s="21">
        <f>(Q207-Q205)/($B207-$B205)</f>
        <v>770.351742352359</v>
      </c>
      <c r="AP206" s="28">
        <f t="shared" si="60"/>
        <v>5246.9280367530582</v>
      </c>
      <c r="AQ206" s="12">
        <v>75.849999999999994</v>
      </c>
      <c r="AR206" s="12">
        <v>10.25</v>
      </c>
      <c r="AS206" s="12">
        <v>3161</v>
      </c>
      <c r="AT206" s="27">
        <v>270476</v>
      </c>
      <c r="AU206" s="20">
        <v>365.2</v>
      </c>
      <c r="AV206" s="21">
        <v>0</v>
      </c>
      <c r="AW206" s="21">
        <v>6.77</v>
      </c>
      <c r="AX206" s="21">
        <v>0</v>
      </c>
      <c r="AY206" s="21">
        <v>1</v>
      </c>
      <c r="AZ206" s="22">
        <f>AX206*AD206</f>
        <v>0</v>
      </c>
      <c r="BA206">
        <f>AX206*AA206</f>
        <v>0</v>
      </c>
    </row>
    <row r="207" spans="2:53" x14ac:dyDescent="0.25">
      <c r="B207" s="27">
        <v>237.7</v>
      </c>
      <c r="C207" s="20">
        <v>100048</v>
      </c>
      <c r="D207" s="21">
        <v>459647</v>
      </c>
      <c r="E207" s="22">
        <v>559696</v>
      </c>
      <c r="F207" s="20">
        <v>1225.4000000000001</v>
      </c>
      <c r="G207" s="21">
        <v>5104326</v>
      </c>
      <c r="H207" s="22">
        <v>0.93</v>
      </c>
      <c r="I207" s="12">
        <v>6493639</v>
      </c>
      <c r="J207" s="20">
        <v>29.17</v>
      </c>
      <c r="K207" s="29">
        <f>DEGREES(ATAN([1]!Req()^2/[1]!Rpo()^2*TAN(RADIANS(J207))))</f>
        <v>29.334075757102131</v>
      </c>
      <c r="L207" s="21">
        <v>-77.900000000000006</v>
      </c>
      <c r="M207" s="22">
        <v>120573</v>
      </c>
      <c r="N207" s="21">
        <f>[1]!Req()/SQRT(1-[1]!e_WGS84()^2*SIN(RADIANS(K207))^2)</f>
        <v>6383266.9673736077</v>
      </c>
      <c r="O207" s="20">
        <f t="shared" si="46"/>
        <v>1188517.3435130839</v>
      </c>
      <c r="P207" s="21">
        <f t="shared" si="47"/>
        <v>-5543938.0891909329</v>
      </c>
      <c r="Q207" s="22">
        <f>(N207*(1-[1]!e_WGS84()^2)+M207)*SIN(RADIANS(K207))</f>
        <v>3165303.3409259608</v>
      </c>
      <c r="R207" s="22">
        <f t="shared" si="48"/>
        <v>-29.198611371219158</v>
      </c>
      <c r="S207" s="20">
        <v>73.61</v>
      </c>
      <c r="T207" s="21">
        <v>62.21</v>
      </c>
      <c r="U207" s="20">
        <f t="shared" si="49"/>
        <v>0.84871254756003367</v>
      </c>
      <c r="V207" s="21">
        <f t="shared" si="50"/>
        <v>0.24962873549793721</v>
      </c>
      <c r="W207" s="22">
        <f t="shared" si="51"/>
        <v>0.4662322447320203</v>
      </c>
      <c r="X207" s="21">
        <f t="array" ref="X207:Z207">[1]!env_to_ecef(K207:M207,U207:W207)</f>
        <v>-0.71902225735451164</v>
      </c>
      <c r="Y207" s="21">
        <v>-0.69490333033765816</v>
      </c>
      <c r="Z207" s="21">
        <v>1.0786793520494636E-2</v>
      </c>
      <c r="AA207" s="27">
        <f t="shared" si="52"/>
        <v>16.290528609570764</v>
      </c>
      <c r="AB207" s="20">
        <v>73.75</v>
      </c>
      <c r="AC207" s="21">
        <v>11.5</v>
      </c>
      <c r="AD207" s="22">
        <v>2782</v>
      </c>
      <c r="AE207" s="20">
        <f t="shared" si="53"/>
        <v>2617.240417685477</v>
      </c>
      <c r="AF207" s="21">
        <f t="shared" si="54"/>
        <v>762.85601442170616</v>
      </c>
      <c r="AG207" s="21">
        <f t="shared" si="55"/>
        <v>554.64159354864262</v>
      </c>
      <c r="AH207" s="21">
        <f t="shared" si="56"/>
        <v>2781.9999999999995</v>
      </c>
      <c r="AI207" s="20">
        <f t="array" ref="AI207:AK207">[1]!env_to_ecef(K207:M207,AE207:AG207)</f>
        <v>-2379.3986479687728</v>
      </c>
      <c r="AJ207" s="21">
        <v>-1386.8252034000488</v>
      </c>
      <c r="AK207" s="21">
        <v>-393.32166131397497</v>
      </c>
      <c r="AL207" s="21">
        <f t="shared" si="57"/>
        <v>2781.9999999999995</v>
      </c>
      <c r="AM207" s="20">
        <f t="shared" si="58"/>
        <v>2433.3502404261963</v>
      </c>
      <c r="AN207" s="21">
        <f t="shared" si="59"/>
        <v>451.05464607453905</v>
      </c>
      <c r="AO207" s="21">
        <f>(Q208-Q206)/($B208-$B206)</f>
        <v>1013.9527182740858</v>
      </c>
      <c r="AP207" s="28">
        <f t="shared" si="60"/>
        <v>5340.4845644657289</v>
      </c>
      <c r="AQ207" s="12">
        <v>75.87</v>
      </c>
      <c r="AR207" s="12">
        <v>10.06</v>
      </c>
      <c r="AS207" s="12">
        <v>3175</v>
      </c>
      <c r="AT207" s="27">
        <v>275814</v>
      </c>
      <c r="AU207" s="20">
        <v>384.6</v>
      </c>
      <c r="AV207" s="21">
        <v>0</v>
      </c>
      <c r="AW207" s="21">
        <v>6.61</v>
      </c>
      <c r="AX207" s="21">
        <v>0</v>
      </c>
      <c r="AY207" s="21">
        <v>1</v>
      </c>
      <c r="AZ207" s="22">
        <f>AX207*AD207</f>
        <v>0</v>
      </c>
      <c r="BA207">
        <f>AX207*AA207</f>
        <v>0</v>
      </c>
    </row>
    <row r="208" spans="2:53" x14ac:dyDescent="0.25">
      <c r="B208" s="27">
        <v>239.7</v>
      </c>
      <c r="C208" s="20">
        <v>100048</v>
      </c>
      <c r="D208" s="21">
        <v>457196</v>
      </c>
      <c r="E208" s="22">
        <v>557245</v>
      </c>
      <c r="F208" s="20">
        <v>1225.4000000000001</v>
      </c>
      <c r="G208" s="21">
        <v>5104326</v>
      </c>
      <c r="H208" s="22">
        <v>0.93400000000000005</v>
      </c>
      <c r="I208" s="12">
        <v>6494741</v>
      </c>
      <c r="J208" s="20">
        <v>29.19</v>
      </c>
      <c r="K208" s="29">
        <f>DEGREES(ATAN([1]!Req()^2/[1]!Rpo()^2*TAN(RADIANS(J208))))</f>
        <v>29.354146023421229</v>
      </c>
      <c r="L208" s="21">
        <v>-77.849999999999994</v>
      </c>
      <c r="M208" s="22">
        <v>121680</v>
      </c>
      <c r="N208" s="21">
        <f>[1]!Req()/SQRT(1-[1]!e_WGS84()^2*SIN(RADIANS(K208))^2)</f>
        <v>6383273.3719395772</v>
      </c>
      <c r="O208" s="20">
        <f t="shared" si="46"/>
        <v>1193324.1576796395</v>
      </c>
      <c r="P208" s="21">
        <f t="shared" si="47"/>
        <v>-5542756.0603441279</v>
      </c>
      <c r="Q208" s="22">
        <f>(N208*(1-[1]!e_WGS84()^2)+M208)*SIN(RADIANS(K208))</f>
        <v>3167821.9979628129</v>
      </c>
      <c r="R208" s="22">
        <f t="shared" si="48"/>
        <v>-30.575311268679798</v>
      </c>
      <c r="S208" s="20">
        <v>73.650000000000006</v>
      </c>
      <c r="T208" s="21">
        <v>62.27</v>
      </c>
      <c r="U208" s="20">
        <f t="shared" si="49"/>
        <v>0.84935464186301968</v>
      </c>
      <c r="V208" s="21">
        <f t="shared" si="50"/>
        <v>0.24917346584012001</v>
      </c>
      <c r="W208" s="22">
        <f t="shared" si="51"/>
        <v>0.46530557300226283</v>
      </c>
      <c r="X208" s="21">
        <f t="array" ref="X208:Z208">[1]!env_to_ecef(K208:M208,U208:W208)</f>
        <v>-0.7192610483782037</v>
      </c>
      <c r="Y208" s="21">
        <v>-0.69465417049764977</v>
      </c>
      <c r="Z208" s="21">
        <v>1.0914563486901674E-2</v>
      </c>
      <c r="AA208" s="27">
        <f t="shared" si="52"/>
        <v>16.440452329629736</v>
      </c>
      <c r="AB208" s="20">
        <v>73.78</v>
      </c>
      <c r="AC208" s="21">
        <v>11.29</v>
      </c>
      <c r="AD208" s="22">
        <v>2796</v>
      </c>
      <c r="AE208" s="20">
        <f t="shared" si="53"/>
        <v>2632.75646932362</v>
      </c>
      <c r="AF208" s="21">
        <f t="shared" si="54"/>
        <v>765.88313749947088</v>
      </c>
      <c r="AG208" s="21">
        <f t="shared" si="55"/>
        <v>547.38687683264197</v>
      </c>
      <c r="AH208" s="21">
        <f t="shared" si="56"/>
        <v>2796</v>
      </c>
      <c r="AI208" s="20">
        <f t="array" ref="AI208:AK208">[1]!env_to_ecef(K208:M208,AE208:AG208)</f>
        <v>-2394.3455576701044</v>
      </c>
      <c r="AJ208" s="21">
        <v>-1387.5704816925265</v>
      </c>
      <c r="AK208" s="21">
        <v>-399.21611791235063</v>
      </c>
      <c r="AL208" s="21">
        <f t="shared" si="57"/>
        <v>2796</v>
      </c>
      <c r="AM208" s="20">
        <f t="shared" si="58"/>
        <v>2673.5168492376688</v>
      </c>
      <c r="AN208" s="21">
        <f t="shared" si="59"/>
        <v>512.15380509966053</v>
      </c>
      <c r="AO208" s="21">
        <f>(Q209-Q207)/($B209-$B207)</f>
        <v>1010.4150664361659</v>
      </c>
      <c r="AP208" s="28">
        <f t="shared" si="60"/>
        <v>5592.7847998170764</v>
      </c>
      <c r="AQ208" s="12">
        <v>75.89</v>
      </c>
      <c r="AR208" s="12">
        <v>9.8800000000000008</v>
      </c>
      <c r="AS208" s="12">
        <v>3189</v>
      </c>
      <c r="AT208" s="27">
        <v>281180</v>
      </c>
      <c r="AU208" s="20">
        <v>402.7</v>
      </c>
      <c r="AV208" s="21">
        <v>0</v>
      </c>
      <c r="AW208" s="21">
        <v>6.48</v>
      </c>
      <c r="AX208" s="21">
        <v>0</v>
      </c>
      <c r="AY208" s="21">
        <v>1</v>
      </c>
      <c r="AZ208" s="22">
        <f>AX208*AD208</f>
        <v>0</v>
      </c>
      <c r="BA208">
        <f>AX208*AA208</f>
        <v>0</v>
      </c>
    </row>
    <row r="209" spans="2:53" x14ac:dyDescent="0.25">
      <c r="B209" s="27">
        <v>241.7</v>
      </c>
      <c r="C209" s="20">
        <v>100048</v>
      </c>
      <c r="D209" s="21">
        <v>454746</v>
      </c>
      <c r="E209" s="22">
        <v>554794</v>
      </c>
      <c r="F209" s="20">
        <v>1225.4000000000001</v>
      </c>
      <c r="G209" s="21">
        <v>5104326</v>
      </c>
      <c r="H209" s="22">
        <v>0.93799999999999994</v>
      </c>
      <c r="I209" s="12">
        <v>6495828</v>
      </c>
      <c r="J209" s="20">
        <v>29.2</v>
      </c>
      <c r="K209" s="29">
        <f>DEGREES(ATAN([1]!Req()^2/[1]!Rpo()^2*TAN(RADIANS(J209))))</f>
        <v>29.364181126423581</v>
      </c>
      <c r="L209" s="21">
        <v>-77.790000000000006</v>
      </c>
      <c r="M209" s="22">
        <v>122771</v>
      </c>
      <c r="N209" s="21">
        <f>[1]!Req()/SQRT(1-[1]!e_WGS84()^2*SIN(RADIANS(K209))^2)</f>
        <v>6383276.5752432859</v>
      </c>
      <c r="O209" s="20">
        <f t="shared" si="46"/>
        <v>1199211.4109100346</v>
      </c>
      <c r="P209" s="21">
        <f t="shared" si="47"/>
        <v>-5541889.4739705343</v>
      </c>
      <c r="Q209" s="22">
        <f>(N209*(1-[1]!e_WGS84()^2)+M209)*SIN(RADIANS(K209))</f>
        <v>3169345.0011917055</v>
      </c>
      <c r="R209" s="22">
        <f t="shared" si="48"/>
        <v>-29.766807939857244</v>
      </c>
      <c r="S209" s="20">
        <v>73.680000000000007</v>
      </c>
      <c r="T209" s="21">
        <v>62.33</v>
      </c>
      <c r="U209" s="20">
        <f t="shared" si="49"/>
        <v>0.84995216002427487</v>
      </c>
      <c r="V209" s="21">
        <f t="shared" si="50"/>
        <v>0.24886549707621133</v>
      </c>
      <c r="W209" s="22">
        <f t="shared" si="51"/>
        <v>0.46437839100789313</v>
      </c>
      <c r="X209" s="21">
        <f t="array" ref="X209:Z209">[1]!env_to_ecef(K209:M209,U209:W209)</f>
        <v>-0.71932046129947125</v>
      </c>
      <c r="Y209" s="21">
        <v>-0.69459411570807061</v>
      </c>
      <c r="Z209" s="21">
        <v>1.0820738405454444E-2</v>
      </c>
      <c r="AA209" s="27">
        <f t="shared" si="52"/>
        <v>16.590520645785336</v>
      </c>
      <c r="AB209" s="20">
        <v>73.819999999999993</v>
      </c>
      <c r="AC209" s="21">
        <v>11.08</v>
      </c>
      <c r="AD209" s="22">
        <v>2810</v>
      </c>
      <c r="AE209" s="20">
        <f t="shared" si="53"/>
        <v>2648.3944823920924</v>
      </c>
      <c r="AF209" s="21">
        <f t="shared" si="54"/>
        <v>768.4273317183231</v>
      </c>
      <c r="AG209" s="21">
        <f t="shared" si="55"/>
        <v>540.02416751787791</v>
      </c>
      <c r="AH209" s="21">
        <f t="shared" si="56"/>
        <v>2809.9999999999995</v>
      </c>
      <c r="AI209" s="20">
        <f t="array" ref="AI209:AK209">[1]!env_to_ecef(K209:M209,AE209:AG209)</f>
        <v>-2409.2539235155132</v>
      </c>
      <c r="AJ209" s="21">
        <v>-1388.4005156276103</v>
      </c>
      <c r="AK209" s="21">
        <v>-404.89448036505598</v>
      </c>
      <c r="AL209" s="21">
        <f t="shared" si="57"/>
        <v>2809.9999999999995</v>
      </c>
      <c r="AM209" s="20">
        <f t="shared" si="58"/>
        <v>2671.5687235527439</v>
      </c>
      <c r="AN209" s="21">
        <f t="shared" si="59"/>
        <v>521.06021634442732</v>
      </c>
      <c r="AO209" s="21">
        <f>(Q210-Q208)/($B210-$B208)</f>
        <v>1007.0054411058081</v>
      </c>
      <c r="AP209" s="28">
        <f t="shared" si="60"/>
        <v>5608.4097965603687</v>
      </c>
      <c r="AQ209" s="12">
        <v>75.91</v>
      </c>
      <c r="AR209" s="12">
        <v>9.7100000000000009</v>
      </c>
      <c r="AS209" s="12">
        <v>3203</v>
      </c>
      <c r="AT209" s="27">
        <v>286577</v>
      </c>
      <c r="AU209" s="20">
        <v>420.1</v>
      </c>
      <c r="AV209" s="21">
        <v>0</v>
      </c>
      <c r="AW209" s="21">
        <v>6.37</v>
      </c>
      <c r="AX209" s="21">
        <v>0</v>
      </c>
      <c r="AY209" s="21">
        <v>1</v>
      </c>
      <c r="AZ209" s="22">
        <f>AX209*AD209</f>
        <v>0</v>
      </c>
      <c r="BA209">
        <f>AX209*AA209</f>
        <v>0</v>
      </c>
    </row>
    <row r="210" spans="2:53" x14ac:dyDescent="0.25">
      <c r="B210" s="27">
        <v>243.7</v>
      </c>
      <c r="C210" s="20">
        <v>100048</v>
      </c>
      <c r="D210" s="21">
        <v>452295</v>
      </c>
      <c r="E210" s="22">
        <v>552343</v>
      </c>
      <c r="F210" s="20">
        <v>1225.4000000000001</v>
      </c>
      <c r="G210" s="21">
        <v>5104326</v>
      </c>
      <c r="H210" s="22">
        <v>0.94199999999999995</v>
      </c>
      <c r="I210" s="12">
        <v>6496901</v>
      </c>
      <c r="J210" s="20">
        <v>29.22</v>
      </c>
      <c r="K210" s="29">
        <f>DEGREES(ATAN([1]!Req()^2/[1]!Rpo()^2*TAN(RADIANS(J210))))</f>
        <v>29.384251272092669</v>
      </c>
      <c r="L210" s="21">
        <v>-77.739999999999995</v>
      </c>
      <c r="M210" s="22">
        <v>123849</v>
      </c>
      <c r="N210" s="21">
        <f>[1]!Req()/SQRT(1-[1]!e_WGS84()^2*SIN(RADIANS(K210))^2)</f>
        <v>6383282.983890174</v>
      </c>
      <c r="O210" s="20">
        <f t="shared" si="46"/>
        <v>1204010.4325738505</v>
      </c>
      <c r="P210" s="21">
        <f t="shared" si="47"/>
        <v>-5540671.8194787502</v>
      </c>
      <c r="Q210" s="22">
        <f>(N210*(1-[1]!e_WGS84()^2)+M210)*SIN(RADIANS(K210))</f>
        <v>3171850.0197272361</v>
      </c>
      <c r="R210" s="22">
        <f t="shared" si="48"/>
        <v>-31.147482073865831</v>
      </c>
      <c r="S210" s="20">
        <v>73.709999999999994</v>
      </c>
      <c r="T210" s="21">
        <v>62.4</v>
      </c>
      <c r="U210" s="20">
        <f t="shared" si="49"/>
        <v>0.8506262833559789</v>
      </c>
      <c r="V210" s="21">
        <f t="shared" si="50"/>
        <v>0.24857938350999637</v>
      </c>
      <c r="W210" s="22">
        <f t="shared" si="51"/>
        <v>0.46329603511986178</v>
      </c>
      <c r="X210" s="21">
        <f t="array" ref="X210:Z210">[1]!env_to_ecef(K210:M210,U210:W210)</f>
        <v>-0.71960367909406642</v>
      </c>
      <c r="Y210" s="21">
        <v>-0.69430220504207796</v>
      </c>
      <c r="Z210" s="21">
        <v>1.0723483948439333E-2</v>
      </c>
      <c r="AA210" s="27">
        <f t="shared" si="52"/>
        <v>16.730517109875301</v>
      </c>
      <c r="AB210" s="20">
        <v>73.849999999999994</v>
      </c>
      <c r="AC210" s="21">
        <v>10.87</v>
      </c>
      <c r="AD210" s="22">
        <v>2824</v>
      </c>
      <c r="AE210" s="20">
        <f t="shared" si="53"/>
        <v>2663.8860881131022</v>
      </c>
      <c r="AF210" s="21">
        <f t="shared" si="54"/>
        <v>771.41019451138698</v>
      </c>
      <c r="AG210" s="21">
        <f t="shared" si="55"/>
        <v>532.55349154932628</v>
      </c>
      <c r="AH210" s="21">
        <f t="shared" si="56"/>
        <v>2824</v>
      </c>
      <c r="AI210" s="20">
        <f t="array" ref="AI210:AK210">[1]!env_to_ecef(K210:M210,AE210:AG210)</f>
        <v>-2424.221101784673</v>
      </c>
      <c r="AJ210" s="21">
        <v>-1388.999716161818</v>
      </c>
      <c r="AK210" s="21">
        <v>-410.86231046945244</v>
      </c>
      <c r="AL210" s="21">
        <f t="shared" si="57"/>
        <v>2824</v>
      </c>
      <c r="AM210" s="20">
        <f t="shared" si="58"/>
        <v>2669.806500000821</v>
      </c>
      <c r="AN210" s="21">
        <f t="shared" si="59"/>
        <v>530.30984273925424</v>
      </c>
      <c r="AO210" s="21">
        <f>(Q211-Q209)/($B211-$B209)</f>
        <v>1003.5812169058481</v>
      </c>
      <c r="AP210" s="28">
        <f t="shared" si="60"/>
        <v>5624.3681318682711</v>
      </c>
      <c r="AQ210" s="12">
        <v>75.930000000000007</v>
      </c>
      <c r="AR210" s="12">
        <v>9.5299999999999994</v>
      </c>
      <c r="AS210" s="12">
        <v>3217</v>
      </c>
      <c r="AT210" s="27">
        <v>292003</v>
      </c>
      <c r="AU210" s="20">
        <v>436.7</v>
      </c>
      <c r="AV210" s="21">
        <v>0</v>
      </c>
      <c r="AW210" s="21">
        <v>6.27</v>
      </c>
      <c r="AX210" s="21">
        <v>0</v>
      </c>
      <c r="AY210" s="21">
        <v>1</v>
      </c>
      <c r="AZ210" s="22">
        <f>AX210*AD210</f>
        <v>0</v>
      </c>
      <c r="BA210">
        <f>AX210*AA210</f>
        <v>0</v>
      </c>
    </row>
    <row r="211" spans="2:53" x14ac:dyDescent="0.25">
      <c r="B211" s="27">
        <v>245.7</v>
      </c>
      <c r="C211" s="20">
        <v>100048</v>
      </c>
      <c r="D211" s="21">
        <v>449844</v>
      </c>
      <c r="E211" s="22">
        <v>549892</v>
      </c>
      <c r="F211" s="20">
        <v>1225.4000000000001</v>
      </c>
      <c r="G211" s="21">
        <v>5104326</v>
      </c>
      <c r="H211" s="22">
        <v>0.94699999999999995</v>
      </c>
      <c r="I211" s="12">
        <v>6497959</v>
      </c>
      <c r="J211" s="20">
        <v>29.23</v>
      </c>
      <c r="K211" s="29">
        <f>DEGREES(ATAN([1]!Req()^2/[1]!Rpo()^2*TAN(RADIANS(J211))))</f>
        <v>29.394286314750932</v>
      </c>
      <c r="L211" s="21">
        <v>-77.680000000000007</v>
      </c>
      <c r="M211" s="22">
        <v>124911</v>
      </c>
      <c r="N211" s="21">
        <f>[1]!Req()/SQRT(1-[1]!e_WGS84()^2*SIN(RADIANS(K211))^2)</f>
        <v>6383286.1892325627</v>
      </c>
      <c r="O211" s="20">
        <f t="shared" si="46"/>
        <v>1209890.6369100378</v>
      </c>
      <c r="P211" s="21">
        <f t="shared" si="47"/>
        <v>-5539768.2345995773</v>
      </c>
      <c r="Q211" s="22">
        <f>(N211*(1-[1]!e_WGS84()^2)+M211)*SIN(RADIANS(K211))</f>
        <v>3173359.3260593289</v>
      </c>
      <c r="R211" s="22">
        <f t="shared" si="48"/>
        <v>-30.340908026322722</v>
      </c>
      <c r="S211" s="20">
        <v>73.75</v>
      </c>
      <c r="T211" s="21">
        <v>62.46</v>
      </c>
      <c r="U211" s="20">
        <f t="shared" si="49"/>
        <v>0.85126493077103238</v>
      </c>
      <c r="V211" s="21">
        <f t="shared" si="50"/>
        <v>0.24812110034554688</v>
      </c>
      <c r="W211" s="22">
        <f t="shared" si="51"/>
        <v>0.4623677510409917</v>
      </c>
      <c r="X211" s="21">
        <f t="array" ref="X211:Z211">[1]!env_to_ecef(K211:M211,U211:W211)</f>
        <v>-0.71972112036064073</v>
      </c>
      <c r="Y211" s="21">
        <v>-0.69417991049381156</v>
      </c>
      <c r="Z211" s="21">
        <v>1.0759218076963284E-2</v>
      </c>
      <c r="AA211" s="27">
        <f t="shared" si="52"/>
        <v>16.870442818216162</v>
      </c>
      <c r="AB211" s="20">
        <v>73.88</v>
      </c>
      <c r="AC211" s="21">
        <v>10.67</v>
      </c>
      <c r="AD211" s="22">
        <v>2839</v>
      </c>
      <c r="AE211" s="20">
        <f t="shared" si="53"/>
        <v>2680.2203489041367</v>
      </c>
      <c r="AF211" s="21">
        <f t="shared" si="54"/>
        <v>774.61947114745931</v>
      </c>
      <c r="AG211" s="21">
        <f t="shared" si="55"/>
        <v>525.6467979921664</v>
      </c>
      <c r="AH211" s="21">
        <f t="shared" si="56"/>
        <v>2839</v>
      </c>
      <c r="AI211" s="20">
        <f t="array" ref="AI211:AK211">[1]!env_to_ecef(K211:M211,AE211:AG211)</f>
        <v>-2439.6558422964258</v>
      </c>
      <c r="AJ211" s="21">
        <v>-1390.7530725787515</v>
      </c>
      <c r="AK211" s="21">
        <v>-416.9007822752074</v>
      </c>
      <c r="AL211" s="21">
        <f t="shared" si="57"/>
        <v>2839</v>
      </c>
      <c r="AM211" s="20">
        <f t="shared" si="58"/>
        <v>2697.6506293170969</v>
      </c>
      <c r="AN211" s="21">
        <f t="shared" si="59"/>
        <v>403.17787759401836</v>
      </c>
      <c r="AO211" s="21">
        <f>(Q212-Q210)/($B212-$B210)</f>
        <v>753.11403911665548</v>
      </c>
      <c r="AP211" s="28">
        <f t="shared" si="60"/>
        <v>5565.8818456329627</v>
      </c>
      <c r="AQ211" s="12">
        <v>75.95</v>
      </c>
      <c r="AR211" s="12">
        <v>9.36</v>
      </c>
      <c r="AS211" s="12">
        <v>3232</v>
      </c>
      <c r="AT211" s="27">
        <v>297460</v>
      </c>
      <c r="AU211" s="20">
        <v>452.7</v>
      </c>
      <c r="AV211" s="21">
        <v>0</v>
      </c>
      <c r="AW211" s="21">
        <v>6.18</v>
      </c>
      <c r="AX211" s="21">
        <v>0</v>
      </c>
      <c r="AY211" s="21">
        <v>1</v>
      </c>
      <c r="AZ211" s="22">
        <f>AX211*AD211</f>
        <v>0</v>
      </c>
      <c r="BA211">
        <f>AX211*AA211</f>
        <v>0</v>
      </c>
    </row>
    <row r="212" spans="2:53" x14ac:dyDescent="0.25">
      <c r="B212" s="27">
        <v>247.7</v>
      </c>
      <c r="C212" s="20">
        <v>100048</v>
      </c>
      <c r="D212" s="21">
        <v>447393</v>
      </c>
      <c r="E212" s="22">
        <v>547441</v>
      </c>
      <c r="F212" s="20">
        <v>1225.4000000000001</v>
      </c>
      <c r="G212" s="21">
        <v>5104326</v>
      </c>
      <c r="H212" s="22">
        <v>0.95099999999999996</v>
      </c>
      <c r="I212" s="12">
        <v>6499004</v>
      </c>
      <c r="J212" s="20">
        <v>29.24</v>
      </c>
      <c r="K212" s="29">
        <f>DEGREES(ATAN([1]!Req()^2/[1]!Rpo()^2*TAN(RADIANS(J212))))</f>
        <v>29.404321337286053</v>
      </c>
      <c r="L212" s="21">
        <v>-77.63</v>
      </c>
      <c r="M212" s="22">
        <v>125960</v>
      </c>
      <c r="N212" s="21">
        <f>[1]!Req()/SQRT(1-[1]!e_WGS84()^2*SIN(RADIANS(K212))^2)</f>
        <v>6383289.3952537188</v>
      </c>
      <c r="O212" s="20">
        <f t="shared" si="46"/>
        <v>1214801.0350911189</v>
      </c>
      <c r="P212" s="21">
        <f t="shared" si="47"/>
        <v>-5539059.1079683742</v>
      </c>
      <c r="Q212" s="22">
        <f>(N212*(1-[1]!e_WGS84()^2)+M212)*SIN(RADIANS(K212))</f>
        <v>3174862.4758837027</v>
      </c>
      <c r="R212" s="22">
        <f t="shared" si="48"/>
        <v>-29.534963208250701</v>
      </c>
      <c r="S212" s="20">
        <v>73.78</v>
      </c>
      <c r="T212" s="21">
        <v>62.52</v>
      </c>
      <c r="U212" s="20">
        <f t="shared" si="49"/>
        <v>0.85185918084508905</v>
      </c>
      <c r="V212" s="21">
        <f t="shared" si="50"/>
        <v>0.24781045635450666</v>
      </c>
      <c r="W212" s="22">
        <f t="shared" si="51"/>
        <v>0.46143895991919143</v>
      </c>
      <c r="X212" s="21">
        <f t="array" ref="X212:Z212">[1]!env_to_ecef(K212:M212,U212:W212)</f>
        <v>-0.71990192998999725</v>
      </c>
      <c r="Y212" s="21">
        <v>-0.69399384262098684</v>
      </c>
      <c r="Z212" s="21">
        <v>1.0665720830510733E-2</v>
      </c>
      <c r="AA212" s="27">
        <f t="shared" si="52"/>
        <v>17.010510069943187</v>
      </c>
      <c r="AB212" s="20">
        <v>73.92</v>
      </c>
      <c r="AC212" s="21">
        <v>10.47</v>
      </c>
      <c r="AD212" s="22">
        <v>2853</v>
      </c>
      <c r="AE212" s="20">
        <f t="shared" si="53"/>
        <v>2695.7354978466151</v>
      </c>
      <c r="AF212" s="21">
        <f t="shared" si="54"/>
        <v>777.06478975011339</v>
      </c>
      <c r="AG212" s="21">
        <f t="shared" si="55"/>
        <v>518.44906999653631</v>
      </c>
      <c r="AH212" s="21">
        <f t="shared" si="56"/>
        <v>2852.9999999999995</v>
      </c>
      <c r="AI212" s="20">
        <f t="array" ref="AI212:AK212">[1]!env_to_ecef(K212:M212,AE212:AG212)</f>
        <v>-2454.6666687434285</v>
      </c>
      <c r="AJ212" s="21">
        <v>-1391.3243535544268</v>
      </c>
      <c r="AK212" s="21">
        <v>-422.41814422014733</v>
      </c>
      <c r="AL212" s="21">
        <f t="shared" si="57"/>
        <v>2852.9999999999995</v>
      </c>
      <c r="AM212" s="20">
        <f t="shared" si="58"/>
        <v>2424.4336253199144</v>
      </c>
      <c r="AN212" s="21">
        <f t="shared" si="59"/>
        <v>494.98899244936183</v>
      </c>
      <c r="AO212" s="21">
        <f>(Q213-Q211)/($B213-$B211)</f>
        <v>996.84984398679808</v>
      </c>
      <c r="AP212" s="28">
        <f t="shared" si="60"/>
        <v>5420.158608490161</v>
      </c>
      <c r="AQ212" s="12">
        <v>75.97</v>
      </c>
      <c r="AR212" s="12">
        <v>9.19</v>
      </c>
      <c r="AS212" s="12">
        <v>3246</v>
      </c>
      <c r="AT212" s="27">
        <v>302947</v>
      </c>
      <c r="AU212" s="20">
        <v>468</v>
      </c>
      <c r="AV212" s="21">
        <v>0</v>
      </c>
      <c r="AW212" s="21">
        <v>6.1</v>
      </c>
      <c r="AX212" s="21">
        <v>0</v>
      </c>
      <c r="AY212" s="21">
        <v>1</v>
      </c>
      <c r="AZ212" s="22">
        <f>AX212*AD212</f>
        <v>0</v>
      </c>
      <c r="BA212">
        <f>AX212*AA212</f>
        <v>0</v>
      </c>
    </row>
    <row r="213" spans="2:53" x14ac:dyDescent="0.25">
      <c r="B213" s="27">
        <v>249.7</v>
      </c>
      <c r="C213" s="20">
        <v>100048</v>
      </c>
      <c r="D213" s="21">
        <v>444942</v>
      </c>
      <c r="E213" s="22">
        <v>544990</v>
      </c>
      <c r="F213" s="20">
        <v>1225.4000000000001</v>
      </c>
      <c r="G213" s="21">
        <v>5104326</v>
      </c>
      <c r="H213" s="22">
        <v>0.95499999999999996</v>
      </c>
      <c r="I213" s="12">
        <v>6500033</v>
      </c>
      <c r="J213" s="20">
        <v>29.26</v>
      </c>
      <c r="K213" s="29">
        <f>DEGREES(ATAN([1]!Req()^2/[1]!Rpo()^2*TAN(RADIANS(J213))))</f>
        <v>29.424391321969889</v>
      </c>
      <c r="L213" s="21">
        <v>-77.58</v>
      </c>
      <c r="M213" s="22">
        <v>126994</v>
      </c>
      <c r="N213" s="21">
        <f>[1]!Req()/SQRT(1-[1]!e_WGS84()^2*SIN(RADIANS(K213))^2)</f>
        <v>6383295.809330754</v>
      </c>
      <c r="O213" s="20">
        <f t="shared" si="46"/>
        <v>1219588.3714113175</v>
      </c>
      <c r="P213" s="21">
        <f t="shared" si="47"/>
        <v>-5537788.2786297798</v>
      </c>
      <c r="Q213" s="22">
        <f>(N213*(1-[1]!e_WGS84()^2)+M213)*SIN(RADIANS(K213))</f>
        <v>3177346.7254352761</v>
      </c>
      <c r="R213" s="22">
        <f t="shared" si="48"/>
        <v>-30.920904535800219</v>
      </c>
      <c r="S213" s="20">
        <v>73.81</v>
      </c>
      <c r="T213" s="21">
        <v>62.58</v>
      </c>
      <c r="U213" s="20">
        <f t="shared" si="49"/>
        <v>0.85245240455510918</v>
      </c>
      <c r="V213" s="21">
        <f t="shared" si="50"/>
        <v>0.24749898678765472</v>
      </c>
      <c r="W213" s="22">
        <f t="shared" si="51"/>
        <v>0.46050966277299404</v>
      </c>
      <c r="X213" s="21">
        <f t="array" ref="X213:Z213">[1]!env_to_ecef(K213:M213,U213:W213)</f>
        <v>-0.7200831809971604</v>
      </c>
      <c r="Y213" s="21">
        <v>-0.69380580395406199</v>
      </c>
      <c r="Z213" s="21">
        <v>1.0663903819342652E-2</v>
      </c>
      <c r="AA213" s="27">
        <f t="shared" si="52"/>
        <v>17.150506628660491</v>
      </c>
      <c r="AB213" s="20">
        <v>73.95</v>
      </c>
      <c r="AC213" s="21">
        <v>10.27</v>
      </c>
      <c r="AD213" s="22">
        <v>2867</v>
      </c>
      <c r="AE213" s="20">
        <f t="shared" si="53"/>
        <v>2711.1034894547138</v>
      </c>
      <c r="AF213" s="21">
        <f t="shared" si="54"/>
        <v>779.95747142925143</v>
      </c>
      <c r="AG213" s="21">
        <f t="shared" si="55"/>
        <v>511.14891394598891</v>
      </c>
      <c r="AH213" s="21">
        <f t="shared" si="56"/>
        <v>2867.0000000000005</v>
      </c>
      <c r="AI213" s="20">
        <f t="array" ref="AI213:AK213">[1]!env_to_ecef(K213:M213,AE213:AG213)</f>
        <v>-2469.4900107364556</v>
      </c>
      <c r="AJ213" s="21">
        <v>-1392.0938474095715</v>
      </c>
      <c r="AK213" s="21">
        <v>-428.23218804438</v>
      </c>
      <c r="AL213" s="21">
        <f t="shared" si="57"/>
        <v>2867</v>
      </c>
      <c r="AM213" s="20">
        <f t="shared" si="58"/>
        <v>2664.3317372442107</v>
      </c>
      <c r="AN213" s="21">
        <f t="shared" si="59"/>
        <v>556.98920858022757</v>
      </c>
      <c r="AO213" s="21">
        <f>(Q214-Q212)/($B214-$B212)</f>
        <v>993.41289890580811</v>
      </c>
      <c r="AP213" s="28">
        <f t="shared" si="60"/>
        <v>5672.4003078445903</v>
      </c>
      <c r="AQ213" s="12">
        <v>75.989999999999995</v>
      </c>
      <c r="AR213" s="12">
        <v>9.02</v>
      </c>
      <c r="AS213" s="12">
        <v>3261</v>
      </c>
      <c r="AT213" s="27">
        <v>308464</v>
      </c>
      <c r="AU213" s="20">
        <v>482.6</v>
      </c>
      <c r="AV213" s="21">
        <v>0</v>
      </c>
      <c r="AW213" s="21">
        <v>6.03</v>
      </c>
      <c r="AX213" s="21">
        <v>0</v>
      </c>
      <c r="AY213" s="21">
        <v>1</v>
      </c>
      <c r="AZ213" s="22">
        <f>AX213*AD213</f>
        <v>0</v>
      </c>
      <c r="BA213">
        <f>AX213*AA213</f>
        <v>0</v>
      </c>
    </row>
    <row r="214" spans="2:53" x14ac:dyDescent="0.25">
      <c r="B214" s="27">
        <v>251.7</v>
      </c>
      <c r="C214" s="20">
        <v>100048</v>
      </c>
      <c r="D214" s="21">
        <v>442491</v>
      </c>
      <c r="E214" s="22">
        <v>542539</v>
      </c>
      <c r="F214" s="20">
        <v>1225.4000000000001</v>
      </c>
      <c r="G214" s="21">
        <v>5104326</v>
      </c>
      <c r="H214" s="22">
        <v>0.95899999999999996</v>
      </c>
      <c r="I214" s="12">
        <v>6501049</v>
      </c>
      <c r="J214" s="20">
        <v>29.27</v>
      </c>
      <c r="K214" s="29">
        <f>DEGREES(ATAN([1]!Req()^2/[1]!Rpo()^2*TAN(RADIANS(J214))))</f>
        <v>29.434426284110156</v>
      </c>
      <c r="L214" s="21">
        <v>-77.52</v>
      </c>
      <c r="M214" s="22">
        <v>128014</v>
      </c>
      <c r="N214" s="21">
        <f>[1]!Req()/SQRT(1-[1]!e_WGS84()^2*SIN(RADIANS(K214))^2)</f>
        <v>6383299.0173858413</v>
      </c>
      <c r="O214" s="20">
        <f t="shared" si="46"/>
        <v>1225458.3620400957</v>
      </c>
      <c r="P214" s="21">
        <f t="shared" si="47"/>
        <v>-5536831.1511340532</v>
      </c>
      <c r="Q214" s="22">
        <f>(N214*(1-[1]!e_WGS84()^2)+M214)*SIN(RADIANS(K214))</f>
        <v>3178836.127479326</v>
      </c>
      <c r="R214" s="22">
        <f t="shared" si="48"/>
        <v>-30.11688404623419</v>
      </c>
      <c r="S214" s="20">
        <v>73.849999999999994</v>
      </c>
      <c r="T214" s="21">
        <v>62.64</v>
      </c>
      <c r="U214" s="20">
        <f t="shared" si="49"/>
        <v>0.85308772977310676</v>
      </c>
      <c r="V214" s="21">
        <f t="shared" si="50"/>
        <v>0.24703780484310606</v>
      </c>
      <c r="W214" s="22">
        <f t="shared" si="51"/>
        <v>0.45957986062148792</v>
      </c>
      <c r="X214" s="21">
        <f t="array" ref="X214:Z214">[1]!env_to_ecef(K214:M214,U214:W214)</f>
        <v>-0.72020092233663291</v>
      </c>
      <c r="Y214" s="21">
        <v>-0.69368302399532822</v>
      </c>
      <c r="Z214" s="21">
        <v>1.07001722490844E-2</v>
      </c>
      <c r="AA214" s="27">
        <f t="shared" si="52"/>
        <v>17.280503504826225</v>
      </c>
      <c r="AB214" s="20">
        <v>73.989999999999995</v>
      </c>
      <c r="AC214" s="21">
        <v>10.08</v>
      </c>
      <c r="AD214" s="22">
        <v>2882</v>
      </c>
      <c r="AE214" s="20">
        <f t="shared" si="53"/>
        <v>2727.4573679355649</v>
      </c>
      <c r="AF214" s="21">
        <f t="shared" si="54"/>
        <v>782.60101267756238</v>
      </c>
      <c r="AG214" s="21">
        <f t="shared" si="55"/>
        <v>504.41645596674556</v>
      </c>
      <c r="AH214" s="21">
        <f t="shared" si="56"/>
        <v>2881.9999999999995</v>
      </c>
      <c r="AI214" s="20">
        <f t="array" ref="AI214:AK214">[1]!env_to_ecef(K214:M214,AE214:AG214)</f>
        <v>-2484.9684586229296</v>
      </c>
      <c r="AJ214" s="21">
        <v>-1393.82993086121</v>
      </c>
      <c r="AK214" s="21">
        <v>-433.69791731643886</v>
      </c>
      <c r="AL214" s="21">
        <f t="shared" si="57"/>
        <v>2882</v>
      </c>
      <c r="AM214" s="20">
        <f t="shared" si="58"/>
        <v>2692.595871271973</v>
      </c>
      <c r="AN214" s="21">
        <f t="shared" si="59"/>
        <v>429.47375299106352</v>
      </c>
      <c r="AO214" s="21">
        <f>(Q215-Q213)/($B215-$B213)</f>
        <v>743.03373908100184</v>
      </c>
      <c r="AP214" s="28">
        <f t="shared" si="60"/>
        <v>5613.9385554989103</v>
      </c>
      <c r="AQ214" s="12">
        <v>76.010000000000005</v>
      </c>
      <c r="AR214" s="12">
        <v>8.86</v>
      </c>
      <c r="AS214" s="12">
        <v>3276</v>
      </c>
      <c r="AT214" s="27">
        <v>314012</v>
      </c>
      <c r="AU214" s="20">
        <v>496.7</v>
      </c>
      <c r="AV214" s="21">
        <v>0</v>
      </c>
      <c r="AW214" s="21">
        <v>5.96</v>
      </c>
      <c r="AX214" s="21">
        <v>0</v>
      </c>
      <c r="AY214" s="21">
        <v>1</v>
      </c>
      <c r="AZ214" s="22">
        <f>AX214*AD214</f>
        <v>0</v>
      </c>
      <c r="BA214">
        <f>AX214*AA214</f>
        <v>0</v>
      </c>
    </row>
    <row r="215" spans="2:53" x14ac:dyDescent="0.25">
      <c r="B215" s="27">
        <v>253.7</v>
      </c>
      <c r="C215" s="20">
        <v>100048</v>
      </c>
      <c r="D215" s="21">
        <v>440040</v>
      </c>
      <c r="E215" s="22">
        <v>540089</v>
      </c>
      <c r="F215" s="20">
        <v>1225.4000000000001</v>
      </c>
      <c r="G215" s="21">
        <v>5104326</v>
      </c>
      <c r="H215" s="22">
        <v>0.96399999999999997</v>
      </c>
      <c r="I215" s="12">
        <v>6502051</v>
      </c>
      <c r="J215" s="20">
        <v>29.28</v>
      </c>
      <c r="K215" s="29">
        <f>DEGREES(ATAN([1]!Req()^2/[1]!Rpo()^2*TAN(RADIANS(J215))))</f>
        <v>29.444461226110377</v>
      </c>
      <c r="L215" s="21">
        <v>-77.47</v>
      </c>
      <c r="M215" s="22">
        <v>129020</v>
      </c>
      <c r="N215" s="21">
        <f>[1]!Req()/SQRT(1-[1]!e_WGS84()^2*SIN(RADIANS(K215))^2)</f>
        <v>6383302.2261181138</v>
      </c>
      <c r="O215" s="20">
        <f t="shared" si="46"/>
        <v>1230358.7548964054</v>
      </c>
      <c r="P215" s="21">
        <f t="shared" si="47"/>
        <v>-5536070.3836178156</v>
      </c>
      <c r="Q215" s="22">
        <f>(N215*(1-[1]!e_WGS84()^2)+M215)*SIN(RADIANS(K215))</f>
        <v>3180318.8603916001</v>
      </c>
      <c r="R215" s="22">
        <f t="shared" si="48"/>
        <v>-29.31348717585206</v>
      </c>
      <c r="S215" s="20">
        <v>73.88</v>
      </c>
      <c r="T215" s="21">
        <v>62.71</v>
      </c>
      <c r="U215" s="20">
        <f t="shared" si="49"/>
        <v>0.85375573112895198</v>
      </c>
      <c r="V215" s="21">
        <f t="shared" si="50"/>
        <v>0.2467468069207899</v>
      </c>
      <c r="W215" s="22">
        <f t="shared" si="51"/>
        <v>0.45849445453447224</v>
      </c>
      <c r="X215" s="21">
        <f t="array" ref="X215:Z215">[1]!env_to_ecef(K215:M215,U215:W215)</f>
        <v>-0.72048389303158378</v>
      </c>
      <c r="Y215" s="21">
        <v>-0.69339200362920006</v>
      </c>
      <c r="Z215" s="21">
        <v>1.0511383597647223E-2</v>
      </c>
      <c r="AA215" s="27">
        <f t="shared" si="52"/>
        <v>17.400500746860196</v>
      </c>
      <c r="AB215" s="20">
        <v>74.02</v>
      </c>
      <c r="AC215" s="21">
        <v>9.89</v>
      </c>
      <c r="AD215" s="22">
        <v>2897</v>
      </c>
      <c r="AE215" s="20">
        <f t="shared" si="53"/>
        <v>2743.6659038624803</v>
      </c>
      <c r="AF215" s="21">
        <f t="shared" si="54"/>
        <v>785.69717507772714</v>
      </c>
      <c r="AG215" s="21">
        <f t="shared" si="55"/>
        <v>497.58050309207272</v>
      </c>
      <c r="AH215" s="21">
        <f t="shared" si="56"/>
        <v>2897.0000000000005</v>
      </c>
      <c r="AI215" s="20">
        <f t="array" ref="AI215:AK215">[1]!env_to_ecef(K215:M215,AE215:AG215)</f>
        <v>-2500.5184799637059</v>
      </c>
      <c r="AJ215" s="21">
        <v>-1395.263109850104</v>
      </c>
      <c r="AK215" s="21">
        <v>-439.61026563470887</v>
      </c>
      <c r="AL215" s="21">
        <f t="shared" si="57"/>
        <v>2897.0000000000009</v>
      </c>
      <c r="AM215" s="20">
        <f t="shared" si="58"/>
        <v>2660.56040396553</v>
      </c>
      <c r="AN215" s="21">
        <f t="shared" si="59"/>
        <v>574.43750188359991</v>
      </c>
      <c r="AO215" s="21">
        <f>(Q216-Q214)/($B216-$B214)</f>
        <v>986.89852181309834</v>
      </c>
      <c r="AP215" s="28">
        <f t="shared" si="60"/>
        <v>5705.3819387198082</v>
      </c>
      <c r="AQ215" s="12">
        <v>76.03</v>
      </c>
      <c r="AR215" s="12">
        <v>8.69</v>
      </c>
      <c r="AS215" s="12">
        <v>3291</v>
      </c>
      <c r="AT215" s="27">
        <v>319590</v>
      </c>
      <c r="AU215" s="20">
        <v>510.1</v>
      </c>
      <c r="AV215" s="21">
        <v>0</v>
      </c>
      <c r="AW215" s="21">
        <v>5.91</v>
      </c>
      <c r="AX215" s="21">
        <v>0</v>
      </c>
      <c r="AY215" s="21">
        <v>0</v>
      </c>
      <c r="AZ215" s="22">
        <f>AX215*AD215</f>
        <v>0</v>
      </c>
      <c r="BA215">
        <f>AX215*AA215</f>
        <v>0</v>
      </c>
    </row>
    <row r="216" spans="2:53" x14ac:dyDescent="0.25">
      <c r="B216" s="27">
        <v>255.7</v>
      </c>
      <c r="C216" s="20">
        <v>100048</v>
      </c>
      <c r="D216" s="21">
        <v>437589</v>
      </c>
      <c r="E216" s="22">
        <v>537638</v>
      </c>
      <c r="F216" s="20">
        <v>1225.4000000000001</v>
      </c>
      <c r="G216" s="21">
        <v>5104326</v>
      </c>
      <c r="H216" s="22">
        <v>0.96799999999999997</v>
      </c>
      <c r="I216" s="12">
        <v>6503039</v>
      </c>
      <c r="J216" s="20">
        <v>29.3</v>
      </c>
      <c r="K216" s="29">
        <f>DEGREES(ATAN([1]!Req()^2/[1]!Rpo()^2*TAN(RADIANS(J216))))</f>
        <v>29.464531049673745</v>
      </c>
      <c r="L216" s="21">
        <v>-77.41</v>
      </c>
      <c r="M216" s="22">
        <v>130013</v>
      </c>
      <c r="N216" s="21">
        <f>[1]!Req()/SQRT(1-[1]!e_WGS84()^2*SIN(RADIANS(K216))^2)</f>
        <v>6383308.6456126282</v>
      </c>
      <c r="O216" s="20">
        <f t="shared" si="46"/>
        <v>1236100.6036559578</v>
      </c>
      <c r="P216" s="21">
        <f t="shared" si="47"/>
        <v>-5534533.4011265188</v>
      </c>
      <c r="Q216" s="22">
        <f>(N216*(1-[1]!e_WGS84()^2)+M216)*SIN(RADIANS(K216))</f>
        <v>3182783.7215665784</v>
      </c>
      <c r="R216" s="22">
        <f t="shared" si="48"/>
        <v>-30.704694442451</v>
      </c>
      <c r="S216" s="20">
        <v>73.92</v>
      </c>
      <c r="T216" s="21">
        <v>62.77</v>
      </c>
      <c r="U216" s="20">
        <f t="shared" si="49"/>
        <v>0.85438866597252117</v>
      </c>
      <c r="V216" s="21">
        <f t="shared" si="50"/>
        <v>0.24628356514174346</v>
      </c>
      <c r="W216" s="22">
        <f t="shared" si="51"/>
        <v>0.45756356170347307</v>
      </c>
      <c r="X216" s="21">
        <f t="array" ref="X216:Z216">[1]!env_to_ecef(K216:M216,U216:W216)</f>
        <v>-0.72060223787829003</v>
      </c>
      <c r="Y216" s="21">
        <v>-0.69326706466758503</v>
      </c>
      <c r="Z216" s="21">
        <v>1.063916406446222E-2</v>
      </c>
      <c r="AA216" s="27">
        <f t="shared" si="52"/>
        <v>17.530429141832009</v>
      </c>
      <c r="AB216" s="20">
        <v>74.05</v>
      </c>
      <c r="AC216" s="21">
        <v>9.6999999999999993</v>
      </c>
      <c r="AD216" s="22">
        <v>2912</v>
      </c>
      <c r="AE216" s="20">
        <f t="shared" si="53"/>
        <v>2759.864678967127</v>
      </c>
      <c r="AF216" s="21">
        <f t="shared" si="54"/>
        <v>788.77264847818333</v>
      </c>
      <c r="AG216" s="21">
        <f t="shared" si="55"/>
        <v>490.64107329328749</v>
      </c>
      <c r="AH216" s="21">
        <f t="shared" si="56"/>
        <v>2912</v>
      </c>
      <c r="AI216" s="20">
        <f t="array" ref="AI216:AK216">[1]!env_to_ecef(K216:M216,AE216:AG216)</f>
        <v>-2515.8189342030123</v>
      </c>
      <c r="AJ216" s="21">
        <v>-1397.1418071630551</v>
      </c>
      <c r="AK216" s="21">
        <v>-445.41425772282184</v>
      </c>
      <c r="AL216" s="21">
        <f t="shared" si="57"/>
        <v>2912</v>
      </c>
      <c r="AM216" s="20">
        <f t="shared" si="58"/>
        <v>2900.2718677299563</v>
      </c>
      <c r="AN216" s="21">
        <f t="shared" si="59"/>
        <v>637.14018522901461</v>
      </c>
      <c r="AO216" s="21">
        <f>(Q217-Q215)/($B217-$B215)</f>
        <v>983.57183664070908</v>
      </c>
      <c r="AP216" s="28">
        <f t="shared" si="60"/>
        <v>5959.3912488808701</v>
      </c>
      <c r="AQ216" s="12">
        <v>76.05</v>
      </c>
      <c r="AR216" s="12">
        <v>8.5299999999999994</v>
      </c>
      <c r="AS216" s="12">
        <v>3306</v>
      </c>
      <c r="AT216" s="27">
        <v>325200</v>
      </c>
      <c r="AU216" s="20">
        <v>523.1</v>
      </c>
      <c r="AV216" s="21">
        <v>0</v>
      </c>
      <c r="AW216" s="21">
        <v>5.85</v>
      </c>
      <c r="AX216" s="21">
        <v>0</v>
      </c>
      <c r="AY216" s="21">
        <v>0</v>
      </c>
      <c r="AZ216" s="22">
        <f>AX216*AD216</f>
        <v>0</v>
      </c>
      <c r="BA216">
        <f>AX216*AA216</f>
        <v>0</v>
      </c>
    </row>
    <row r="217" spans="2:53" x14ac:dyDescent="0.25">
      <c r="B217" s="27">
        <v>257.7</v>
      </c>
      <c r="C217" s="20">
        <v>100048</v>
      </c>
      <c r="D217" s="21">
        <v>435138</v>
      </c>
      <c r="E217" s="22">
        <v>535187</v>
      </c>
      <c r="F217" s="20">
        <v>1225.4000000000001</v>
      </c>
      <c r="G217" s="21">
        <v>5104326</v>
      </c>
      <c r="H217" s="22">
        <v>0.97299999999999998</v>
      </c>
      <c r="I217" s="12">
        <v>6504013</v>
      </c>
      <c r="J217" s="20">
        <v>29.31</v>
      </c>
      <c r="K217" s="29">
        <f>DEGREES(ATAN([1]!Req()^2/[1]!Rpo()^2*TAN(RADIANS(J217))))</f>
        <v>29.474565931228462</v>
      </c>
      <c r="L217" s="21">
        <v>-77.349999999999994</v>
      </c>
      <c r="M217" s="22">
        <v>130991</v>
      </c>
      <c r="N217" s="21">
        <f>[1]!Req()/SQRT(1-[1]!e_WGS84()^2*SIN(RADIANS(K217))^2)</f>
        <v>6383311.8563740775</v>
      </c>
      <c r="O217" s="20">
        <f t="shared" si="46"/>
        <v>1241959.8423673252</v>
      </c>
      <c r="P217" s="21">
        <f t="shared" si="47"/>
        <v>-5533521.8228768995</v>
      </c>
      <c r="Q217" s="22">
        <f>(N217*(1-[1]!e_WGS84()^2)+M217)*SIN(RADIANS(K217))</f>
        <v>3184253.1477381629</v>
      </c>
      <c r="R217" s="22">
        <f t="shared" si="48"/>
        <v>-29.903220891952515</v>
      </c>
      <c r="S217" s="20">
        <v>73.95</v>
      </c>
      <c r="T217" s="21">
        <v>62.83</v>
      </c>
      <c r="U217" s="20">
        <f t="shared" si="49"/>
        <v>0.85497751618158202</v>
      </c>
      <c r="V217" s="21">
        <f t="shared" si="50"/>
        <v>0.24596851586214136</v>
      </c>
      <c r="W217" s="22">
        <f t="shared" si="51"/>
        <v>0.4566321670979262</v>
      </c>
      <c r="X217" s="21">
        <f t="array" ref="X217:Z217">[1]!env_to_ecef(K217:M217,U217:W217)</f>
        <v>-0.72066234082301528</v>
      </c>
      <c r="Y217" s="21">
        <v>-0.69320600783014164</v>
      </c>
      <c r="Z217" s="21">
        <v>1.0546147528362748E-2</v>
      </c>
      <c r="AA217" s="27">
        <f t="shared" si="52"/>
        <v>17.660494697391297</v>
      </c>
      <c r="AB217" s="20">
        <v>74.09</v>
      </c>
      <c r="AC217" s="21">
        <v>9.51</v>
      </c>
      <c r="AD217" s="22">
        <v>2927</v>
      </c>
      <c r="AE217" s="20">
        <f t="shared" si="53"/>
        <v>2776.1913453691759</v>
      </c>
      <c r="AF217" s="21">
        <f t="shared" si="54"/>
        <v>791.3427877110496</v>
      </c>
      <c r="AG217" s="21">
        <f t="shared" si="55"/>
        <v>483.59818675734135</v>
      </c>
      <c r="AH217" s="21">
        <f t="shared" si="56"/>
        <v>2926.9999999999995</v>
      </c>
      <c r="AI217" s="20">
        <f t="array" ref="AI217:AK217">[1]!env_to_ecef(K217:M217,AE217:AG217)</f>
        <v>-2531.333536921918</v>
      </c>
      <c r="AJ217" s="21">
        <v>-1398.6785440547844</v>
      </c>
      <c r="AK217" s="21">
        <v>-450.97433990767308</v>
      </c>
      <c r="AL217" s="21">
        <f t="shared" si="57"/>
        <v>2927.0000000000005</v>
      </c>
      <c r="AM217" s="20">
        <f t="shared" si="58"/>
        <v>2656.6627046616632</v>
      </c>
      <c r="AN217" s="21">
        <f t="shared" si="59"/>
        <v>592.0701297132764</v>
      </c>
      <c r="AO217" s="21">
        <f>(Q218-Q216)/($B218-$B216)</f>
        <v>980.24177483457606</v>
      </c>
      <c r="AP217" s="28">
        <f t="shared" si="60"/>
        <v>5738.1848046130899</v>
      </c>
      <c r="AQ217" s="12">
        <v>76.069999999999993</v>
      </c>
      <c r="AR217" s="12">
        <v>8.3699999999999992</v>
      </c>
      <c r="AS217" s="12">
        <v>3321</v>
      </c>
      <c r="AT217" s="27">
        <v>330840</v>
      </c>
      <c r="AU217" s="20">
        <v>535.5</v>
      </c>
      <c r="AV217" s="21">
        <v>0</v>
      </c>
      <c r="AW217" s="21">
        <v>5.81</v>
      </c>
      <c r="AX217" s="21">
        <v>0</v>
      </c>
      <c r="AY217" s="21">
        <v>0</v>
      </c>
      <c r="AZ217" s="22">
        <f>AX217*AD217</f>
        <v>0</v>
      </c>
      <c r="BA217">
        <f>AX217*AA217</f>
        <v>0</v>
      </c>
    </row>
    <row r="218" spans="2:53" x14ac:dyDescent="0.25">
      <c r="B218" s="27">
        <v>259.7</v>
      </c>
      <c r="C218" s="20">
        <v>100048</v>
      </c>
      <c r="D218" s="21">
        <v>432687</v>
      </c>
      <c r="E218" s="22">
        <v>532736</v>
      </c>
      <c r="F218" s="20">
        <v>1225.4000000000001</v>
      </c>
      <c r="G218" s="21">
        <v>5104326</v>
      </c>
      <c r="H218" s="22">
        <v>0.97699999999999998</v>
      </c>
      <c r="I218" s="12">
        <v>6504973</v>
      </c>
      <c r="J218" s="20">
        <v>29.33</v>
      </c>
      <c r="K218" s="29">
        <f>DEGREES(ATAN([1]!Req()^2/[1]!Rpo()^2*TAN(RADIANS(J218))))</f>
        <v>29.494635633862945</v>
      </c>
      <c r="L218" s="21">
        <v>-77.3</v>
      </c>
      <c r="M218" s="22">
        <v>131956</v>
      </c>
      <c r="N218" s="21">
        <f>[1]!Req()/SQRT(1-[1]!e_WGS84()^2*SIN(RADIANS(K218))^2)</f>
        <v>6383318.2799233813</v>
      </c>
      <c r="O218" s="20">
        <f t="shared" si="46"/>
        <v>1246727.2544746045</v>
      </c>
      <c r="P218" s="21">
        <f t="shared" si="47"/>
        <v>-5532165.1206076657</v>
      </c>
      <c r="Q218" s="22">
        <f>(N218*(1-[1]!e_WGS84()^2)+M218)*SIN(RADIANS(K218))</f>
        <v>3186704.6886659167</v>
      </c>
      <c r="R218" s="22">
        <f t="shared" si="48"/>
        <v>-31.298379366286099</v>
      </c>
      <c r="S218" s="20">
        <v>73.989999999999995</v>
      </c>
      <c r="T218" s="21">
        <v>62.89</v>
      </c>
      <c r="U218" s="20">
        <f t="shared" si="49"/>
        <v>0.85560819429647328</v>
      </c>
      <c r="V218" s="21">
        <f t="shared" si="50"/>
        <v>0.24550332011915776</v>
      </c>
      <c r="W218" s="22">
        <f t="shared" si="51"/>
        <v>0.45570027173921973</v>
      </c>
      <c r="X218" s="21">
        <f t="array" ref="X218:Z218">[1]!env_to_ecef(K218:M218,U218:W218)</f>
        <v>-0.72090187252233073</v>
      </c>
      <c r="Y218" s="21">
        <v>-0.69295494686452153</v>
      </c>
      <c r="Z218" s="21">
        <v>1.067388447498227E-2</v>
      </c>
      <c r="AA218" s="27">
        <f t="shared" si="52"/>
        <v>17.780424212991644</v>
      </c>
      <c r="AB218" s="20">
        <v>74.12</v>
      </c>
      <c r="AC218" s="21">
        <v>9.33</v>
      </c>
      <c r="AD218" s="22">
        <v>2942</v>
      </c>
      <c r="AE218" s="20">
        <f t="shared" si="53"/>
        <v>2792.2895856189743</v>
      </c>
      <c r="AF218" s="21">
        <f t="shared" si="54"/>
        <v>794.35093358503798</v>
      </c>
      <c r="AG218" s="21">
        <f t="shared" si="55"/>
        <v>476.95855622516467</v>
      </c>
      <c r="AH218" s="21">
        <f t="shared" si="56"/>
        <v>2941.9999999999995</v>
      </c>
      <c r="AI218" s="20">
        <f t="array" ref="AI218:AK218">[1]!env_to_ecef(K218:M218,AE218:AG218)</f>
        <v>-2546.7265906474936</v>
      </c>
      <c r="AJ218" s="21">
        <v>-1400.3872541860028</v>
      </c>
      <c r="AK218" s="21">
        <v>-456.57771605979326</v>
      </c>
      <c r="AL218" s="21">
        <f t="shared" si="57"/>
        <v>2941.9999999999995</v>
      </c>
      <c r="AM218" s="20">
        <f t="shared" si="58"/>
        <v>2654.8771282634698</v>
      </c>
      <c r="AN218" s="21">
        <f t="shared" si="59"/>
        <v>600.6290304067079</v>
      </c>
      <c r="AO218" s="21">
        <f>(Q219-Q217)/($B219-$B217)</f>
        <v>977.1526510930853</v>
      </c>
      <c r="AP218" s="28">
        <f t="shared" si="60"/>
        <v>5754.6789819667529</v>
      </c>
      <c r="AQ218" s="12">
        <v>76.09</v>
      </c>
      <c r="AR218" s="12">
        <v>8.2200000000000006</v>
      </c>
      <c r="AS218" s="12">
        <v>3337</v>
      </c>
      <c r="AT218" s="27">
        <v>336512</v>
      </c>
      <c r="AU218" s="20">
        <v>547.4</v>
      </c>
      <c r="AV218" s="21">
        <v>0</v>
      </c>
      <c r="AW218" s="21">
        <v>5.77</v>
      </c>
      <c r="AX218" s="21">
        <v>0</v>
      </c>
      <c r="AY218" s="21">
        <v>0</v>
      </c>
      <c r="AZ218" s="22">
        <f>AX218*AD218</f>
        <v>0</v>
      </c>
      <c r="BA218">
        <f>AX218*AA218</f>
        <v>0</v>
      </c>
    </row>
    <row r="219" spans="2:53" x14ac:dyDescent="0.25">
      <c r="B219" s="27">
        <v>261.7</v>
      </c>
      <c r="C219" s="20">
        <v>100048</v>
      </c>
      <c r="D219" s="21">
        <v>430237</v>
      </c>
      <c r="E219" s="22">
        <v>530285</v>
      </c>
      <c r="F219" s="20">
        <v>1225.4000000000001</v>
      </c>
      <c r="G219" s="21">
        <v>5104326</v>
      </c>
      <c r="H219" s="22">
        <v>0.98199999999999998</v>
      </c>
      <c r="I219" s="12">
        <v>6505920</v>
      </c>
      <c r="J219" s="20">
        <v>29.34</v>
      </c>
      <c r="K219" s="29">
        <f>DEGREES(ATAN([1]!Req()^2/[1]!Rpo()^2*TAN(RADIANS(J219))))</f>
        <v>29.504670454934281</v>
      </c>
      <c r="L219" s="21">
        <v>-77.239999999999995</v>
      </c>
      <c r="M219" s="22">
        <v>132908</v>
      </c>
      <c r="N219" s="21">
        <f>[1]!Req()/SQRT(1-[1]!e_WGS84()^2*SIN(RADIANS(K219))^2)</f>
        <v>6383321.4927104423</v>
      </c>
      <c r="O219" s="20">
        <f t="shared" si="46"/>
        <v>1252579.3508803791</v>
      </c>
      <c r="P219" s="21">
        <f t="shared" si="47"/>
        <v>-5531119.3067552727</v>
      </c>
      <c r="Q219" s="22">
        <f>(N219*(1-[1]!e_WGS84()^2)+M219)*SIN(RADIANS(K219))</f>
        <v>3188161.7583425352</v>
      </c>
      <c r="R219" s="22">
        <f t="shared" si="48"/>
        <v>-29.498833336867392</v>
      </c>
      <c r="S219" s="20">
        <v>74.02</v>
      </c>
      <c r="T219" s="21">
        <v>62.95</v>
      </c>
      <c r="U219" s="20">
        <f t="shared" si="49"/>
        <v>0.85619492080846449</v>
      </c>
      <c r="V219" s="21">
        <f t="shared" si="50"/>
        <v>0.24518653296965956</v>
      </c>
      <c r="W219" s="22">
        <f t="shared" si="51"/>
        <v>0.45476787664929164</v>
      </c>
      <c r="X219" s="21">
        <f t="array" ref="X219:Z219">[1]!env_to_ecef(K219:M219,U219:W219)</f>
        <v>-0.72096215600182934</v>
      </c>
      <c r="Y219" s="21">
        <v>-0.69289365091109778</v>
      </c>
      <c r="Z219" s="21">
        <v>1.0581027373737506E-2</v>
      </c>
      <c r="AA219" s="27">
        <f t="shared" si="52"/>
        <v>17.900489306299686</v>
      </c>
      <c r="AB219" s="20">
        <v>74.16</v>
      </c>
      <c r="AC219" s="21">
        <v>9.15</v>
      </c>
      <c r="AD219" s="22">
        <v>2957</v>
      </c>
      <c r="AE219" s="20">
        <f t="shared" si="53"/>
        <v>2808.5179875720592</v>
      </c>
      <c r="AF219" s="21">
        <f t="shared" si="54"/>
        <v>796.84861806432957</v>
      </c>
      <c r="AG219" s="21">
        <f t="shared" si="55"/>
        <v>470.22121748508789</v>
      </c>
      <c r="AH219" s="21">
        <f t="shared" si="56"/>
        <v>2956.9999999999995</v>
      </c>
      <c r="AI219" s="20">
        <f t="array" ref="AI219:AK219">[1]!env_to_ecef(K219:M219,AE219:AG219)</f>
        <v>-2562.0920688450933</v>
      </c>
      <c r="AJ219" s="21">
        <v>-1402.1966347652351</v>
      </c>
      <c r="AK219" s="21">
        <v>-461.92837996178355</v>
      </c>
      <c r="AL219" s="21">
        <f t="shared" si="57"/>
        <v>2956.9999999999995</v>
      </c>
      <c r="AM219" s="20">
        <f t="shared" si="58"/>
        <v>2925.1478718020371</v>
      </c>
      <c r="AN219" s="21">
        <f t="shared" si="59"/>
        <v>527.5065069233533</v>
      </c>
      <c r="AO219" s="21">
        <f>(Q220-Q218)/($B220-$B218)</f>
        <v>726.85851088550407</v>
      </c>
      <c r="AP219" s="28">
        <f t="shared" si="60"/>
        <v>5936.899077222577</v>
      </c>
      <c r="AQ219" s="12">
        <v>76.11</v>
      </c>
      <c r="AR219" s="12">
        <v>8.06</v>
      </c>
      <c r="AS219" s="12">
        <v>3352</v>
      </c>
      <c r="AT219" s="27">
        <v>342216</v>
      </c>
      <c r="AU219" s="20">
        <v>558.9</v>
      </c>
      <c r="AV219" s="21">
        <v>0</v>
      </c>
      <c r="AW219" s="21">
        <v>5.73</v>
      </c>
      <c r="AX219" s="21">
        <v>0</v>
      </c>
      <c r="AY219" s="21">
        <v>0</v>
      </c>
      <c r="AZ219" s="22">
        <f>AX219*AD219</f>
        <v>0</v>
      </c>
      <c r="BA219">
        <f>AX219*AA219</f>
        <v>0</v>
      </c>
    </row>
    <row r="220" spans="2:53" x14ac:dyDescent="0.25">
      <c r="B220" s="27">
        <v>263.7</v>
      </c>
      <c r="C220" s="20">
        <v>100048</v>
      </c>
      <c r="D220" s="21">
        <v>427786</v>
      </c>
      <c r="E220" s="22">
        <v>527834</v>
      </c>
      <c r="F220" s="20">
        <v>1225.4000000000001</v>
      </c>
      <c r="G220" s="21">
        <v>5104326</v>
      </c>
      <c r="H220" s="22">
        <v>0.98599999999999999</v>
      </c>
      <c r="I220" s="12">
        <v>6506854</v>
      </c>
      <c r="J220" s="20">
        <v>29.35</v>
      </c>
      <c r="K220" s="29">
        <f>DEGREES(ATAN([1]!Req()^2/[1]!Rpo()^2*TAN(RADIANS(J220))))</f>
        <v>29.514705255836059</v>
      </c>
      <c r="L220" s="21">
        <v>-77.180000000000007</v>
      </c>
      <c r="M220" s="22">
        <v>133846</v>
      </c>
      <c r="N220" s="21">
        <f>[1]!Req()/SQRT(1-[1]!e_WGS84()^2*SIN(RADIANS(K220))^2)</f>
        <v>6383324.7061719131</v>
      </c>
      <c r="O220" s="20">
        <f t="shared" si="46"/>
        <v>1258427.8459618127</v>
      </c>
      <c r="P220" s="21">
        <f t="shared" si="47"/>
        <v>-5530055.0945799723</v>
      </c>
      <c r="Q220" s="22">
        <f>(N220*(1-[1]!e_WGS84()^2)+M220)*SIN(RADIANS(K220))</f>
        <v>3189612.1227094587</v>
      </c>
      <c r="R220" s="22">
        <f t="shared" si="48"/>
        <v>-28.699908016249537</v>
      </c>
      <c r="S220" s="20">
        <v>74.06</v>
      </c>
      <c r="T220" s="21">
        <v>63.02</v>
      </c>
      <c r="U220" s="20">
        <f t="shared" si="49"/>
        <v>0.85689948609378219</v>
      </c>
      <c r="V220" s="21">
        <f t="shared" si="50"/>
        <v>0.24474113965737221</v>
      </c>
      <c r="W220" s="22">
        <f t="shared" si="51"/>
        <v>0.45367945213710359</v>
      </c>
      <c r="X220" s="21">
        <f t="array" ref="X220:Z220">[1]!env_to_ecef(K220:M220,U220:W220)</f>
        <v>-0.72118243477603472</v>
      </c>
      <c r="Y220" s="21">
        <v>-0.69266526169614639</v>
      </c>
      <c r="Z220" s="21">
        <v>1.052288030527182E-2</v>
      </c>
      <c r="AA220" s="27">
        <f t="shared" si="52"/>
        <v>18.010419882130265</v>
      </c>
      <c r="AB220" s="20">
        <v>74.19</v>
      </c>
      <c r="AC220" s="21">
        <v>8.9700000000000006</v>
      </c>
      <c r="AD220" s="22">
        <v>2972</v>
      </c>
      <c r="AE220" s="20">
        <f t="shared" si="53"/>
        <v>2824.5983760702679</v>
      </c>
      <c r="AF220" s="21">
        <f t="shared" si="54"/>
        <v>799.81326151296764</v>
      </c>
      <c r="AG220" s="21">
        <f t="shared" si="55"/>
        <v>463.38618948906213</v>
      </c>
      <c r="AH220" s="21">
        <f t="shared" si="56"/>
        <v>2971.9999999999995</v>
      </c>
      <c r="AI220" s="20">
        <f t="array" ref="AI220:AK220">[1]!env_to_ecef(K220:M220,AE220:AG220)</f>
        <v>-2577.2796053014572</v>
      </c>
      <c r="AJ220" s="21">
        <v>-1404.1501608662877</v>
      </c>
      <c r="AK220" s="21">
        <v>-467.73514069004909</v>
      </c>
      <c r="AL220" s="21">
        <f t="shared" si="57"/>
        <v>2971.9999999999995</v>
      </c>
      <c r="AM220" s="20">
        <f t="shared" si="58"/>
        <v>2650.9572136169882</v>
      </c>
      <c r="AN220" s="21">
        <f t="shared" si="59"/>
        <v>617.79556245426647</v>
      </c>
      <c r="AO220" s="21">
        <f>(Q221-Q219)/($B221-$B219)</f>
        <v>970.7145400873851</v>
      </c>
      <c r="AP220" s="28">
        <f t="shared" si="60"/>
        <v>5787.2154121716812</v>
      </c>
      <c r="AQ220" s="12">
        <v>76.13</v>
      </c>
      <c r="AR220" s="12">
        <v>7.91</v>
      </c>
      <c r="AS220" s="12">
        <v>3368</v>
      </c>
      <c r="AT220" s="27">
        <v>347951</v>
      </c>
      <c r="AU220" s="20">
        <v>569.9</v>
      </c>
      <c r="AV220" s="21">
        <v>0</v>
      </c>
      <c r="AW220" s="21">
        <v>5.7</v>
      </c>
      <c r="AX220" s="21">
        <v>0</v>
      </c>
      <c r="AY220" s="21">
        <v>0</v>
      </c>
      <c r="AZ220" s="22">
        <f>AX220*AD220</f>
        <v>0</v>
      </c>
      <c r="BA220">
        <f>AX220*AA220</f>
        <v>0</v>
      </c>
    </row>
    <row r="221" spans="2:53" x14ac:dyDescent="0.25">
      <c r="B221" s="27">
        <v>265.7</v>
      </c>
      <c r="C221" s="20">
        <v>100048</v>
      </c>
      <c r="D221" s="21">
        <v>425335</v>
      </c>
      <c r="E221" s="22">
        <v>525383</v>
      </c>
      <c r="F221" s="20">
        <v>1225.4000000000001</v>
      </c>
      <c r="G221" s="21">
        <v>5104326</v>
      </c>
      <c r="H221" s="22">
        <v>0.99099999999999999</v>
      </c>
      <c r="I221" s="12">
        <v>6507774</v>
      </c>
      <c r="J221" s="20">
        <v>29.37</v>
      </c>
      <c r="K221" s="29">
        <f>DEGREES(ATAN([1]!Req()^2/[1]!Rpo()^2*TAN(RADIANS(J221))))</f>
        <v>29.534774797114206</v>
      </c>
      <c r="L221" s="21">
        <v>-77.13</v>
      </c>
      <c r="M221" s="22">
        <v>134771</v>
      </c>
      <c r="N221" s="21">
        <f>[1]!Req()/SQRT(1-[1]!e_WGS84()^2*SIN(RADIANS(K221))^2)</f>
        <v>6383331.1351165008</v>
      </c>
      <c r="O221" s="20">
        <f t="shared" si="46"/>
        <v>1263183.179734847</v>
      </c>
      <c r="P221" s="21">
        <f t="shared" si="47"/>
        <v>-5528648.1245054556</v>
      </c>
      <c r="Q221" s="22">
        <f>(N221*(1-[1]!e_WGS84()^2)+M221)*SIN(RADIANS(K221))</f>
        <v>3192044.6165028848</v>
      </c>
      <c r="R221" s="22">
        <f t="shared" si="48"/>
        <v>-30.100313428789377</v>
      </c>
      <c r="S221" s="20">
        <v>74.09</v>
      </c>
      <c r="T221" s="21">
        <v>63.08</v>
      </c>
      <c r="U221" s="20">
        <f t="shared" si="49"/>
        <v>0.85748393767535314</v>
      </c>
      <c r="V221" s="21">
        <f t="shared" si="50"/>
        <v>0.24442253621651103</v>
      </c>
      <c r="W221" s="22">
        <f t="shared" si="51"/>
        <v>0.45274597780461784</v>
      </c>
      <c r="X221" s="21">
        <f t="array" ref="X221:Z221">[1]!env_to_ecef(K221:M221,U221:W221)</f>
        <v>-0.72136417916242679</v>
      </c>
      <c r="Y221" s="21">
        <v>-0.69247602206817271</v>
      </c>
      <c r="Z221" s="21">
        <v>1.0520450653740965E-2</v>
      </c>
      <c r="AA221" s="27">
        <f t="shared" si="52"/>
        <v>18.120484587731834</v>
      </c>
      <c r="AB221" s="20">
        <v>74.23</v>
      </c>
      <c r="AC221" s="21">
        <v>8.8000000000000007</v>
      </c>
      <c r="AD221" s="22">
        <v>2988</v>
      </c>
      <c r="AE221" s="20">
        <f t="shared" si="53"/>
        <v>2841.6832794547499</v>
      </c>
      <c r="AF221" s="21">
        <f t="shared" si="54"/>
        <v>802.50851087268506</v>
      </c>
      <c r="AG221" s="21">
        <f t="shared" si="55"/>
        <v>457.12167881670581</v>
      </c>
      <c r="AH221" s="21">
        <f t="shared" si="56"/>
        <v>2988.0000000000005</v>
      </c>
      <c r="AI221" s="20">
        <f t="array" ref="AI221:AK221">[1]!env_to_ecef(K221:M221,AE221:AG221)</f>
        <v>-2593.590585203558</v>
      </c>
      <c r="AJ221" s="21">
        <v>-1406.3455852501024</v>
      </c>
      <c r="AK221" s="21">
        <v>-472.88896285598798</v>
      </c>
      <c r="AL221" s="21">
        <f t="shared" si="57"/>
        <v>2988</v>
      </c>
      <c r="AM221" s="20">
        <f t="shared" si="58"/>
        <v>2649.0634513681871</v>
      </c>
      <c r="AN221" s="21">
        <f t="shared" si="59"/>
        <v>626.5468492731452</v>
      </c>
      <c r="AO221" s="21">
        <f>(Q222-Q220)/($B222-$B220)</f>
        <v>967.49035985569935</v>
      </c>
      <c r="AP221" s="28">
        <f t="shared" si="60"/>
        <v>5804.5469755028471</v>
      </c>
      <c r="AQ221" s="12">
        <v>76.150000000000006</v>
      </c>
      <c r="AR221" s="12">
        <v>7.76</v>
      </c>
      <c r="AS221" s="12">
        <v>3384</v>
      </c>
      <c r="AT221" s="27">
        <v>353718</v>
      </c>
      <c r="AU221" s="20">
        <v>580.5</v>
      </c>
      <c r="AV221" s="21">
        <v>0</v>
      </c>
      <c r="AW221" s="21">
        <v>5.67</v>
      </c>
      <c r="AX221" s="21">
        <v>0</v>
      </c>
      <c r="AY221" s="21">
        <v>0</v>
      </c>
      <c r="AZ221" s="22">
        <f>AX221*AD221</f>
        <v>0</v>
      </c>
      <c r="BA221">
        <f>AX221*AA221</f>
        <v>0</v>
      </c>
    </row>
    <row r="222" spans="2:53" x14ac:dyDescent="0.25">
      <c r="B222" s="27">
        <v>267.7</v>
      </c>
      <c r="C222" s="20">
        <v>100048</v>
      </c>
      <c r="D222" s="21">
        <v>422884</v>
      </c>
      <c r="E222" s="22">
        <v>522932</v>
      </c>
      <c r="F222" s="20">
        <v>1225.4000000000001</v>
      </c>
      <c r="G222" s="21">
        <v>5104326</v>
      </c>
      <c r="H222" s="22">
        <v>0.995</v>
      </c>
      <c r="I222" s="12">
        <v>6508681</v>
      </c>
      <c r="J222" s="20">
        <v>29.38</v>
      </c>
      <c r="K222" s="29">
        <f>DEGREES(ATAN([1]!Req()^2/[1]!Rpo()^2*TAN(RADIANS(J222))))</f>
        <v>29.544809537482166</v>
      </c>
      <c r="L222" s="21">
        <v>-77.069999999999993</v>
      </c>
      <c r="M222" s="22">
        <v>135682</v>
      </c>
      <c r="N222" s="21">
        <f>[1]!Req()/SQRT(1-[1]!e_WGS84()^2*SIN(RADIANS(K222))^2)</f>
        <v>6383334.3505988242</v>
      </c>
      <c r="O222" s="20">
        <f t="shared" si="46"/>
        <v>1269024.0997672854</v>
      </c>
      <c r="P222" s="21">
        <f t="shared" si="47"/>
        <v>-5527548.9071828797</v>
      </c>
      <c r="Q222" s="22">
        <f>(N222*(1-[1]!e_WGS84()^2)+M222)*SIN(RADIANS(K222))</f>
        <v>3193482.0841488815</v>
      </c>
      <c r="R222" s="22">
        <f t="shared" si="48"/>
        <v>-29.30330669041723</v>
      </c>
      <c r="S222" s="20">
        <v>74.13</v>
      </c>
      <c r="T222" s="21">
        <v>63.14</v>
      </c>
      <c r="U222" s="20">
        <f t="shared" si="49"/>
        <v>0.85810994090072734</v>
      </c>
      <c r="V222" s="21">
        <f t="shared" si="50"/>
        <v>0.24395335553228667</v>
      </c>
      <c r="W222" s="22">
        <f t="shared" si="51"/>
        <v>0.4518120069806556</v>
      </c>
      <c r="X222" s="21">
        <f t="array" ref="X222:Z222">[1]!env_to_ecef(K222:M222,U222:W222)</f>
        <v>-0.72148274849784066</v>
      </c>
      <c r="Y222" s="21">
        <v>-0.69235191098364379</v>
      </c>
      <c r="Z222" s="21">
        <v>1.0558171115228027E-2</v>
      </c>
      <c r="AA222" s="27">
        <f t="shared" si="52"/>
        <v>18.240415598315359</v>
      </c>
      <c r="AB222" s="20">
        <v>74.260000000000005</v>
      </c>
      <c r="AC222" s="21">
        <v>8.6199999999999992</v>
      </c>
      <c r="AD222" s="22">
        <v>3003</v>
      </c>
      <c r="AE222" s="20">
        <f t="shared" si="53"/>
        <v>2857.7457496512893</v>
      </c>
      <c r="AF222" s="21">
        <f t="shared" si="54"/>
        <v>805.42924031641166</v>
      </c>
      <c r="AG222" s="21">
        <f t="shared" si="55"/>
        <v>450.09106766666224</v>
      </c>
      <c r="AH222" s="21">
        <f t="shared" si="56"/>
        <v>3002.9999999999995</v>
      </c>
      <c r="AI222" s="20">
        <f t="array" ref="AI222:AK222">[1]!env_to_ecef(K222:M222,AE222:AG222)</f>
        <v>-2608.7994537399009</v>
      </c>
      <c r="AJ222" s="21">
        <v>-1408.1780403237874</v>
      </c>
      <c r="AK222" s="21">
        <v>-478.75778522782241</v>
      </c>
      <c r="AL222" s="21">
        <f t="shared" si="57"/>
        <v>3002.9999999999995</v>
      </c>
      <c r="AM222" s="20">
        <f t="shared" si="58"/>
        <v>2888.1263091092114</v>
      </c>
      <c r="AN222" s="21">
        <f t="shared" si="59"/>
        <v>690.32178866141476</v>
      </c>
      <c r="AO222" s="21">
        <f>(Q223-Q221)/($B223-$B221)</f>
        <v>964.38086689135525</v>
      </c>
      <c r="AP222" s="28">
        <f t="shared" si="60"/>
        <v>6058.2624195197732</v>
      </c>
      <c r="AQ222" s="12">
        <v>76.17</v>
      </c>
      <c r="AR222" s="12">
        <v>7.61</v>
      </c>
      <c r="AS222" s="12">
        <v>3399</v>
      </c>
      <c r="AT222" s="27">
        <v>359517</v>
      </c>
      <c r="AU222" s="20">
        <v>590.70000000000005</v>
      </c>
      <c r="AV222" s="21">
        <v>0</v>
      </c>
      <c r="AW222" s="21">
        <v>5.64</v>
      </c>
      <c r="AX222" s="21">
        <v>0</v>
      </c>
      <c r="AY222" s="21">
        <v>0</v>
      </c>
      <c r="AZ222" s="22">
        <f>AX222*AD222</f>
        <v>0</v>
      </c>
      <c r="BA222">
        <f>AX222*AA222</f>
        <v>0</v>
      </c>
    </row>
    <row r="223" spans="2:53" x14ac:dyDescent="0.25">
      <c r="B223" s="27">
        <v>269.7</v>
      </c>
      <c r="C223" s="20">
        <v>100048</v>
      </c>
      <c r="D223" s="21">
        <v>420433</v>
      </c>
      <c r="E223" s="22">
        <v>520481</v>
      </c>
      <c r="F223" s="20">
        <v>1225.4000000000001</v>
      </c>
      <c r="G223" s="21">
        <v>5104326</v>
      </c>
      <c r="H223" s="22">
        <v>1</v>
      </c>
      <c r="I223" s="12">
        <v>6509576</v>
      </c>
      <c r="J223" s="20">
        <v>29.4</v>
      </c>
      <c r="K223" s="29">
        <f>DEGREES(ATAN([1]!Req()^2/[1]!Rpo()^2*TAN(RADIANS(J223))))</f>
        <v>29.564878957654887</v>
      </c>
      <c r="L223" s="21">
        <v>-77.010000000000005</v>
      </c>
      <c r="M223" s="22">
        <v>136581</v>
      </c>
      <c r="N223" s="21">
        <f>[1]!Req()/SQRT(1-[1]!e_WGS84()^2*SIN(RADIANS(K223))^2)</f>
        <v>6383340.7835815428</v>
      </c>
      <c r="O223" s="20">
        <f t="shared" si="46"/>
        <v>1274735.6849712839</v>
      </c>
      <c r="P223" s="21">
        <f t="shared" si="47"/>
        <v>-5525886.8373508099</v>
      </c>
      <c r="Q223" s="22">
        <f>(N223*(1-[1]!e_WGS84()^2)+M223)*SIN(RADIANS(K223))</f>
        <v>3195902.1399704502</v>
      </c>
      <c r="R223" s="22">
        <f t="shared" si="48"/>
        <v>-31.707654041238129</v>
      </c>
      <c r="S223" s="20">
        <v>74.16</v>
      </c>
      <c r="T223" s="21">
        <v>63.2</v>
      </c>
      <c r="U223" s="20">
        <f t="shared" si="49"/>
        <v>0.85869225661625903</v>
      </c>
      <c r="V223" s="21">
        <f t="shared" si="50"/>
        <v>0.24363302676182366</v>
      </c>
      <c r="W223" s="22">
        <f t="shared" si="51"/>
        <v>0.45087754068943081</v>
      </c>
      <c r="X223" s="21">
        <f t="array" ref="X223:Z223">[1]!env_to_ecef(K223:M223,U223:W223)</f>
        <v>-0.72154380456323186</v>
      </c>
      <c r="Y223" s="21">
        <v>-0.69228832055080991</v>
      </c>
      <c r="Z223" s="21">
        <v>1.0555535294611895E-2</v>
      </c>
      <c r="AA223" s="27">
        <f t="shared" si="52"/>
        <v>18.350479671536771</v>
      </c>
      <c r="AB223" s="20">
        <v>74.3</v>
      </c>
      <c r="AC223" s="21">
        <v>8.4499999999999993</v>
      </c>
      <c r="AD223" s="22">
        <v>3019</v>
      </c>
      <c r="AE223" s="20">
        <f t="shared" si="53"/>
        <v>2874.8162489584042</v>
      </c>
      <c r="AF223" s="21">
        <f t="shared" si="54"/>
        <v>808.07440383121082</v>
      </c>
      <c r="AG223" s="21">
        <f t="shared" si="55"/>
        <v>443.63080663718637</v>
      </c>
      <c r="AH223" s="21">
        <f t="shared" si="56"/>
        <v>3018.9999999999995</v>
      </c>
      <c r="AI223" s="20">
        <f t="array" ref="AI223:AK223">[1]!env_to_ecef(K223:M223,AE223:AG223)</f>
        <v>-2624.889050946811</v>
      </c>
      <c r="AJ223" s="21">
        <v>-1410.7061045563544</v>
      </c>
      <c r="AK223" s="21">
        <v>-483.96978912632642</v>
      </c>
      <c r="AL223" s="21">
        <f t="shared" si="57"/>
        <v>3018.9999999999995</v>
      </c>
      <c r="AM223" s="20">
        <f t="shared" si="58"/>
        <v>2886.2416457447689</v>
      </c>
      <c r="AN223" s="21">
        <f t="shared" si="59"/>
        <v>698.89035203494132</v>
      </c>
      <c r="AO223" s="21">
        <f>(Q224-Q222)/($B224-$B222)</f>
        <v>961.39513554307632</v>
      </c>
      <c r="AP223" s="28">
        <f t="shared" si="60"/>
        <v>6075.5278397142874</v>
      </c>
      <c r="AQ223" s="12">
        <v>76.19</v>
      </c>
      <c r="AR223" s="12">
        <v>7.47</v>
      </c>
      <c r="AS223" s="12">
        <v>3415</v>
      </c>
      <c r="AT223" s="27">
        <v>365349</v>
      </c>
      <c r="AU223" s="20">
        <v>600.5</v>
      </c>
      <c r="AV223" s="21">
        <v>0</v>
      </c>
      <c r="AW223" s="21">
        <v>5.62</v>
      </c>
      <c r="AX223" s="21">
        <v>0</v>
      </c>
      <c r="AY223" s="21">
        <v>0</v>
      </c>
      <c r="AZ223" s="22">
        <f>AX223*AD223</f>
        <v>0</v>
      </c>
      <c r="BA223">
        <f>AX223*AA223</f>
        <v>0</v>
      </c>
    </row>
    <row r="224" spans="2:53" x14ac:dyDescent="0.25">
      <c r="B224" s="27">
        <v>271.7</v>
      </c>
      <c r="C224" s="20">
        <v>100048</v>
      </c>
      <c r="D224" s="21">
        <v>417982</v>
      </c>
      <c r="E224" s="22">
        <v>518031</v>
      </c>
      <c r="F224" s="20">
        <v>1225.4000000000001</v>
      </c>
      <c r="G224" s="21">
        <v>5104326</v>
      </c>
      <c r="H224" s="22">
        <v>1.0049999999999999</v>
      </c>
      <c r="I224" s="12">
        <v>6510457</v>
      </c>
      <c r="J224" s="20">
        <v>29.41</v>
      </c>
      <c r="K224" s="29">
        <f>DEGREES(ATAN([1]!Req()^2/[1]!Rpo()^2*TAN(RADIANS(J224))))</f>
        <v>29.574913637451285</v>
      </c>
      <c r="L224" s="21">
        <v>-76.95</v>
      </c>
      <c r="M224" s="22">
        <v>137467</v>
      </c>
      <c r="N224" s="21">
        <f>[1]!Req()/SQRT(1-[1]!e_WGS84()^2*SIN(RADIANS(K224))^2)</f>
        <v>6383344.0010811454</v>
      </c>
      <c r="O224" s="20">
        <f t="shared" si="46"/>
        <v>1280569.0663502645</v>
      </c>
      <c r="P224" s="21">
        <f t="shared" si="47"/>
        <v>-5524753.34577474</v>
      </c>
      <c r="Q224" s="22">
        <f>(N224*(1-[1]!e_WGS84()^2)+M224)*SIN(RADIANS(K224))</f>
        <v>3197327.6646910538</v>
      </c>
      <c r="R224" s="22">
        <f t="shared" si="48"/>
        <v>-29.912570089101791</v>
      </c>
      <c r="S224" s="20">
        <v>74.2</v>
      </c>
      <c r="T224" s="21">
        <v>63.26</v>
      </c>
      <c r="U224" s="20">
        <f t="shared" si="49"/>
        <v>0.85931598306215451</v>
      </c>
      <c r="V224" s="21">
        <f t="shared" si="50"/>
        <v>0.24316191312936233</v>
      </c>
      <c r="W224" s="22">
        <f t="shared" si="51"/>
        <v>0.44994257995570003</v>
      </c>
      <c r="X224" s="21">
        <f t="array" ref="X224:Z224">[1]!env_to_ecef(K224:M224,U224:W224)</f>
        <v>-0.72166259675396793</v>
      </c>
      <c r="Y224" s="21">
        <v>-0.69216390634108582</v>
      </c>
      <c r="Z224" s="21">
        <v>1.0593545439011559E-2</v>
      </c>
      <c r="AA224" s="27">
        <f t="shared" si="52"/>
        <v>18.450477609852989</v>
      </c>
      <c r="AB224" s="20">
        <v>74.34</v>
      </c>
      <c r="AC224" s="21">
        <v>8.2899999999999991</v>
      </c>
      <c r="AD224" s="22">
        <v>3035</v>
      </c>
      <c r="AE224" s="20">
        <f t="shared" si="53"/>
        <v>2891.8064511959587</v>
      </c>
      <c r="AF224" s="21">
        <f t="shared" si="54"/>
        <v>810.67218914298917</v>
      </c>
      <c r="AG224" s="21">
        <f t="shared" si="55"/>
        <v>437.59690420700144</v>
      </c>
      <c r="AH224" s="21">
        <f t="shared" si="56"/>
        <v>3035.0000000000005</v>
      </c>
      <c r="AI224" s="20">
        <f t="array" ref="AI224:AK224">[1]!env_to_ecef(K224:M224,AE224:AG224)</f>
        <v>-2640.8380246639981</v>
      </c>
      <c r="AJ224" s="21">
        <v>-1413.5099093810129</v>
      </c>
      <c r="AK224" s="21">
        <v>-489.06979417096841</v>
      </c>
      <c r="AL224" s="21">
        <f t="shared" si="57"/>
        <v>3035</v>
      </c>
      <c r="AM224" s="20">
        <f t="shared" si="58"/>
        <v>2883.963881993317</v>
      </c>
      <c r="AN224" s="21">
        <f t="shared" si="59"/>
        <v>707.76137677999213</v>
      </c>
      <c r="AO224" s="21">
        <f>(Q225-Q223)/($B225-$B223)</f>
        <v>958.27556595590431</v>
      </c>
      <c r="AP224" s="28">
        <f t="shared" si="60"/>
        <v>6092.4573505914886</v>
      </c>
      <c r="AQ224" s="12">
        <v>76.22</v>
      </c>
      <c r="AR224" s="12">
        <v>7.32</v>
      </c>
      <c r="AS224" s="12">
        <v>3432</v>
      </c>
      <c r="AT224" s="27">
        <v>371212</v>
      </c>
      <c r="AU224" s="20">
        <v>609.9</v>
      </c>
      <c r="AV224" s="21">
        <v>0</v>
      </c>
      <c r="AW224" s="21">
        <v>5.6</v>
      </c>
      <c r="AX224" s="21">
        <v>0</v>
      </c>
      <c r="AY224" s="21">
        <v>0</v>
      </c>
      <c r="AZ224" s="22">
        <f>AX224*AD224</f>
        <v>0</v>
      </c>
      <c r="BA224">
        <f>AX224*AA224</f>
        <v>0</v>
      </c>
    </row>
    <row r="225" spans="2:53" x14ac:dyDescent="0.25">
      <c r="B225" s="27">
        <v>273.7</v>
      </c>
      <c r="C225" s="20">
        <v>100048</v>
      </c>
      <c r="D225" s="21">
        <v>415531</v>
      </c>
      <c r="E225" s="22">
        <v>515580</v>
      </c>
      <c r="F225" s="20">
        <v>1225.4000000000001</v>
      </c>
      <c r="G225" s="21">
        <v>5104326</v>
      </c>
      <c r="H225" s="22">
        <v>1.01</v>
      </c>
      <c r="I225" s="12">
        <v>6511325</v>
      </c>
      <c r="J225" s="20">
        <v>29.43</v>
      </c>
      <c r="K225" s="29">
        <f>DEGREES(ATAN([1]!Req()^2/[1]!Rpo()^2*TAN(RADIANS(J225))))</f>
        <v>29.594982936443159</v>
      </c>
      <c r="L225" s="21">
        <v>-76.89</v>
      </c>
      <c r="M225" s="22">
        <v>138340</v>
      </c>
      <c r="N225" s="21">
        <f>[1]!Req()/SQRT(1-[1]!e_WGS84()^2*SIN(RADIANS(K225))^2)</f>
        <v>6383350.4380948497</v>
      </c>
      <c r="O225" s="20">
        <f t="shared" si="46"/>
        <v>1286271.5404992572</v>
      </c>
      <c r="P225" s="21">
        <f t="shared" si="47"/>
        <v>-5523055.79184369</v>
      </c>
      <c r="Q225" s="22">
        <f>(N225*(1-[1]!e_WGS84()^2)+M225)*SIN(RADIANS(K225))</f>
        <v>3199735.2422342738</v>
      </c>
      <c r="R225" s="22">
        <f t="shared" si="48"/>
        <v>-31.320852016098797</v>
      </c>
      <c r="S225" s="20">
        <v>74.239999999999995</v>
      </c>
      <c r="T225" s="21">
        <v>63.33</v>
      </c>
      <c r="U225" s="20">
        <f t="shared" si="49"/>
        <v>0.86001393493567624</v>
      </c>
      <c r="V225" s="21">
        <f t="shared" si="50"/>
        <v>0.24271106260542255</v>
      </c>
      <c r="W225" s="22">
        <f t="shared" si="51"/>
        <v>0.44885116888051119</v>
      </c>
      <c r="X225" s="21">
        <f t="array" ref="X225:Z225">[1]!env_to_ecef(K225:M225,U225:W225)</f>
        <v>-0.72188374105038466</v>
      </c>
      <c r="Y225" s="21">
        <v>-0.69193277090747485</v>
      </c>
      <c r="Z225" s="21">
        <v>1.0625674162402871E-2</v>
      </c>
      <c r="AA225" s="27">
        <f t="shared" si="52"/>
        <v>18.550410102166854</v>
      </c>
      <c r="AB225" s="20">
        <v>74.37</v>
      </c>
      <c r="AC225" s="21">
        <v>8.1199999999999992</v>
      </c>
      <c r="AD225" s="22">
        <v>3051</v>
      </c>
      <c r="AE225" s="20">
        <f t="shared" si="53"/>
        <v>2908.7220217909958</v>
      </c>
      <c r="AF225" s="21">
        <f t="shared" si="54"/>
        <v>813.77175074904198</v>
      </c>
      <c r="AG225" s="21">
        <f t="shared" si="55"/>
        <v>430.94400753571438</v>
      </c>
      <c r="AH225" s="21">
        <f t="shared" si="56"/>
        <v>3051</v>
      </c>
      <c r="AI225" s="20">
        <f t="array" ref="AI225:AK225">[1]!env_to_ecef(K225:M225,AE225:AG225)</f>
        <v>-2656.7571356717444</v>
      </c>
      <c r="AJ225" s="21">
        <v>-1416.1349209613534</v>
      </c>
      <c r="AK225" s="21">
        <v>-494.77712931283668</v>
      </c>
      <c r="AL225" s="21">
        <f t="shared" si="57"/>
        <v>3051.0000000000005</v>
      </c>
      <c r="AM225" s="20">
        <f t="shared" si="58"/>
        <v>2641.0465408762684</v>
      </c>
      <c r="AN225" s="21">
        <f t="shared" si="59"/>
        <v>660.17059524031356</v>
      </c>
      <c r="AO225" s="21">
        <f>(Q226-Q224)/($B226-$B224)</f>
        <v>955.15853605011944</v>
      </c>
      <c r="AP225" s="28">
        <f t="shared" si="60"/>
        <v>5871.9742698300906</v>
      </c>
      <c r="AQ225" s="12">
        <v>76.239999999999995</v>
      </c>
      <c r="AR225" s="12">
        <v>7.18</v>
      </c>
      <c r="AS225" s="12">
        <v>3448</v>
      </c>
      <c r="AT225" s="27">
        <v>377109</v>
      </c>
      <c r="AU225" s="20">
        <v>618.9</v>
      </c>
      <c r="AV225" s="21">
        <v>0</v>
      </c>
      <c r="AW225" s="21">
        <v>5.58</v>
      </c>
      <c r="AX225" s="21">
        <v>0</v>
      </c>
      <c r="AY225" s="21">
        <v>0</v>
      </c>
      <c r="AZ225" s="22">
        <f>AX225*AD225</f>
        <v>0</v>
      </c>
      <c r="BA225">
        <f>AX225*AA225</f>
        <v>0</v>
      </c>
    </row>
    <row r="226" spans="2:53" x14ac:dyDescent="0.25">
      <c r="B226" s="27">
        <v>275.7</v>
      </c>
      <c r="C226" s="20">
        <v>100048</v>
      </c>
      <c r="D226" s="21">
        <v>413080</v>
      </c>
      <c r="E226" s="22">
        <v>513129</v>
      </c>
      <c r="F226" s="20">
        <v>1225.4000000000001</v>
      </c>
      <c r="G226" s="21">
        <v>5104326</v>
      </c>
      <c r="H226" s="22">
        <v>1.014</v>
      </c>
      <c r="I226" s="12">
        <v>6512181</v>
      </c>
      <c r="J226" s="20">
        <v>29.44</v>
      </c>
      <c r="K226" s="29">
        <f>DEGREES(ATAN([1]!Req()^2/[1]!Rpo()^2*TAN(RADIANS(J226))))</f>
        <v>29.60501755563029</v>
      </c>
      <c r="L226" s="21">
        <v>-76.84</v>
      </c>
      <c r="M226" s="22">
        <v>139200</v>
      </c>
      <c r="N226" s="21">
        <f>[1]!Req()/SQRT(1-[1]!e_WGS84()^2*SIN(RADIANS(K226))^2)</f>
        <v>6383353.6576081561</v>
      </c>
      <c r="O226" s="20">
        <f t="shared" si="46"/>
        <v>1291133.2525137695</v>
      </c>
      <c r="P226" s="21">
        <f t="shared" si="47"/>
        <v>-5522112.6633937787</v>
      </c>
      <c r="Q226" s="22">
        <f>(N226*(1-[1]!e_WGS84()^2)+M226)*SIN(RADIANS(K226))</f>
        <v>3201148.2988352543</v>
      </c>
      <c r="R226" s="22">
        <f t="shared" si="48"/>
        <v>-30.527683150954545</v>
      </c>
      <c r="S226" s="20">
        <v>74.27</v>
      </c>
      <c r="T226" s="21">
        <v>63.39</v>
      </c>
      <c r="U226" s="20">
        <f t="shared" si="49"/>
        <v>0.8605928615174141</v>
      </c>
      <c r="V226" s="21">
        <f t="shared" si="50"/>
        <v>0.24238802307483623</v>
      </c>
      <c r="W226" s="22">
        <f t="shared" si="51"/>
        <v>0.4479151403727516</v>
      </c>
      <c r="X226" s="21">
        <f t="array" ref="X226:Z226">[1]!env_to_ecef(K226:M226,U226:W226)</f>
        <v>-0.72206540870621416</v>
      </c>
      <c r="Y226" s="21">
        <v>-0.69174459988480597</v>
      </c>
      <c r="Z226" s="21">
        <v>1.0533474267200194E-2</v>
      </c>
      <c r="AA226" s="27">
        <f t="shared" si="52"/>
        <v>18.650473595803511</v>
      </c>
      <c r="AB226" s="20">
        <v>74.41</v>
      </c>
      <c r="AC226" s="21">
        <v>7.96</v>
      </c>
      <c r="AD226" s="22">
        <v>3067</v>
      </c>
      <c r="AE226" s="20">
        <f t="shared" si="53"/>
        <v>2925.7000990482716</v>
      </c>
      <c r="AF226" s="21">
        <f t="shared" si="54"/>
        <v>816.31973457455581</v>
      </c>
      <c r="AG226" s="21">
        <f t="shared" si="55"/>
        <v>424.72346458968127</v>
      </c>
      <c r="AH226" s="21">
        <f t="shared" si="56"/>
        <v>3067.0000000000005</v>
      </c>
      <c r="AI226" s="20">
        <f t="array" ref="AI226:AK226">[1]!env_to_ecef(K226:M226,AE226:AG226)</f>
        <v>-2672.9775574313512</v>
      </c>
      <c r="AJ226" s="21">
        <v>-1418.3618917938704</v>
      </c>
      <c r="AK226" s="21">
        <v>-499.92951640730507</v>
      </c>
      <c r="AL226" s="21">
        <f t="shared" si="57"/>
        <v>3067.0000000000005</v>
      </c>
      <c r="AM226" s="20">
        <f t="shared" si="58"/>
        <v>2670.9758804247831</v>
      </c>
      <c r="AN226" s="21">
        <f t="shared" si="59"/>
        <v>531.82075941120274</v>
      </c>
      <c r="AO226" s="21">
        <f>(Q227-Q225)/($B227-$B225)</f>
        <v>705.08654884865973</v>
      </c>
      <c r="AP226" s="28">
        <f t="shared" si="60"/>
        <v>5814.9045079485713</v>
      </c>
      <c r="AQ226" s="12">
        <v>76.260000000000005</v>
      </c>
      <c r="AR226" s="12">
        <v>7.04</v>
      </c>
      <c r="AS226" s="12">
        <v>3464</v>
      </c>
      <c r="AT226" s="27">
        <v>383038</v>
      </c>
      <c r="AU226" s="20">
        <v>627.70000000000005</v>
      </c>
      <c r="AV226" s="21">
        <v>0</v>
      </c>
      <c r="AW226" s="21">
        <v>5.56</v>
      </c>
      <c r="AX226" s="21">
        <v>0</v>
      </c>
      <c r="AY226" s="21">
        <v>0</v>
      </c>
      <c r="AZ226" s="22">
        <f>AX226*AD226</f>
        <v>0</v>
      </c>
      <c r="BA226">
        <f>AX226*AA226</f>
        <v>0</v>
      </c>
    </row>
    <row r="227" spans="2:53" x14ac:dyDescent="0.25">
      <c r="B227" s="27">
        <v>277.7</v>
      </c>
      <c r="C227" s="20">
        <v>100048</v>
      </c>
      <c r="D227" s="21">
        <v>410629</v>
      </c>
      <c r="E227" s="22">
        <v>510678</v>
      </c>
      <c r="F227" s="20">
        <v>1225.4000000000001</v>
      </c>
      <c r="G227" s="21">
        <v>5104326</v>
      </c>
      <c r="H227" s="22">
        <v>1.0189999999999999</v>
      </c>
      <c r="I227" s="12">
        <v>6513025</v>
      </c>
      <c r="J227" s="20">
        <v>29.45</v>
      </c>
      <c r="K227" s="29">
        <f>DEGREES(ATAN([1]!Req()^2/[1]!Rpo()^2*TAN(RADIANS(J227))))</f>
        <v>29.615052154605966</v>
      </c>
      <c r="L227" s="21">
        <v>-76.78</v>
      </c>
      <c r="M227" s="22">
        <v>140048</v>
      </c>
      <c r="N227" s="21">
        <f>[1]!Req()/SQRT(1-[1]!e_WGS84()^2*SIN(RADIANS(K227))^2)</f>
        <v>6383356.8777919039</v>
      </c>
      <c r="O227" s="20">
        <f t="shared" si="46"/>
        <v>1296955.4440209563</v>
      </c>
      <c r="P227" s="21">
        <f t="shared" si="47"/>
        <v>-5520928.5088060452</v>
      </c>
      <c r="Q227" s="22">
        <f>(N227*(1-[1]!e_WGS84()^2)+M227)*SIN(RADIANS(K227))</f>
        <v>3202555.5884296685</v>
      </c>
      <c r="R227" s="22">
        <f t="shared" si="48"/>
        <v>-29.73513875156641</v>
      </c>
      <c r="S227" s="20">
        <v>74.31</v>
      </c>
      <c r="T227" s="21">
        <v>63.45</v>
      </c>
      <c r="U227" s="20">
        <f t="shared" si="49"/>
        <v>0.861212976634676</v>
      </c>
      <c r="V227" s="21">
        <f t="shared" si="50"/>
        <v>0.24191387215077814</v>
      </c>
      <c r="W227" s="22">
        <f t="shared" si="51"/>
        <v>0.44697862067112099</v>
      </c>
      <c r="X227" s="21">
        <f t="array" ref="X227:Z227">[1]!env_to_ecef(K227:M227,U227:W227)</f>
        <v>-0.72218450452778282</v>
      </c>
      <c r="Y227" s="21">
        <v>-0.69161967362344901</v>
      </c>
      <c r="Z227" s="21">
        <v>1.0572061149778766E-2</v>
      </c>
      <c r="AA227" s="27">
        <f t="shared" si="52"/>
        <v>18.750471589272276</v>
      </c>
      <c r="AB227" s="20">
        <v>74.45</v>
      </c>
      <c r="AC227" s="21">
        <v>7.8</v>
      </c>
      <c r="AD227" s="22">
        <v>3084</v>
      </c>
      <c r="AE227" s="20">
        <f t="shared" si="53"/>
        <v>2943.6267292513944</v>
      </c>
      <c r="AF227" s="21">
        <f t="shared" si="54"/>
        <v>819.10697335261</v>
      </c>
      <c r="AG227" s="21">
        <f t="shared" si="55"/>
        <v>418.54682538739468</v>
      </c>
      <c r="AH227" s="21">
        <f t="shared" si="56"/>
        <v>3084.0000000000005</v>
      </c>
      <c r="AI227" s="20">
        <f t="array" ref="AI227:AK227">[1]!env_to_ecef(K227:M227,AE227:AG227)</f>
        <v>-2689.8353465554087</v>
      </c>
      <c r="AJ227" s="21">
        <v>-1421.4585443436126</v>
      </c>
      <c r="AK227" s="21">
        <v>-505.2696459650852</v>
      </c>
      <c r="AL227" s="21">
        <f t="shared" si="57"/>
        <v>3084.0000000000005</v>
      </c>
      <c r="AM227" s="20">
        <f t="shared" si="58"/>
        <v>2877.9314388079219</v>
      </c>
      <c r="AN227" s="21">
        <f t="shared" si="59"/>
        <v>732.99862934625708</v>
      </c>
      <c r="AO227" s="21">
        <f>(Q228-Q226)/($B228-$B226)</f>
        <v>949.27458986837883</v>
      </c>
      <c r="AP227" s="28">
        <f t="shared" si="60"/>
        <v>6144.7059834832789</v>
      </c>
      <c r="AQ227" s="12">
        <v>76.28</v>
      </c>
      <c r="AR227" s="12">
        <v>6.91</v>
      </c>
      <c r="AS227" s="12">
        <v>3481</v>
      </c>
      <c r="AT227" s="27">
        <v>389001</v>
      </c>
      <c r="AU227" s="20">
        <v>636.1</v>
      </c>
      <c r="AV227" s="21">
        <v>0</v>
      </c>
      <c r="AW227" s="21">
        <v>5.55</v>
      </c>
      <c r="AX227" s="21">
        <v>0</v>
      </c>
      <c r="AY227" s="21">
        <v>0</v>
      </c>
      <c r="AZ227" s="22">
        <f>AX227*AD227</f>
        <v>0</v>
      </c>
      <c r="BA227">
        <f>AX227*AA227</f>
        <v>0</v>
      </c>
    </row>
    <row r="228" spans="2:53" x14ac:dyDescent="0.25">
      <c r="B228" s="27">
        <v>279.7</v>
      </c>
      <c r="C228" s="20">
        <v>100048</v>
      </c>
      <c r="D228" s="21">
        <v>408179</v>
      </c>
      <c r="E228" s="22">
        <v>508227</v>
      </c>
      <c r="F228" s="20">
        <v>1225.4000000000001</v>
      </c>
      <c r="G228" s="21">
        <v>5104326</v>
      </c>
      <c r="H228" s="22">
        <v>1.024</v>
      </c>
      <c r="I228" s="12">
        <v>6513856</v>
      </c>
      <c r="J228" s="20">
        <v>29.47</v>
      </c>
      <c r="K228" s="29">
        <f>DEGREES(ATAN([1]!Req()^2/[1]!Rpo()^2*TAN(RADIANS(J228))))</f>
        <v>29.63512129190628</v>
      </c>
      <c r="L228" s="21">
        <v>-76.72</v>
      </c>
      <c r="M228" s="22">
        <v>140884</v>
      </c>
      <c r="N228" s="21">
        <f>[1]!Req()/SQRT(1-[1]!e_WGS84()^2*SIN(RADIANS(K228))^2)</f>
        <v>6383363.3201691303</v>
      </c>
      <c r="O228" s="20">
        <f t="shared" si="46"/>
        <v>1302644.9782690012</v>
      </c>
      <c r="P228" s="21">
        <f t="shared" si="47"/>
        <v>-5519180.6688763937</v>
      </c>
      <c r="Q228" s="22">
        <f>(N228*(1-[1]!e_WGS84()^2)+M228)*SIN(RADIANS(K228))</f>
        <v>3204945.3971947278</v>
      </c>
      <c r="R228" s="22">
        <f t="shared" si="48"/>
        <v>-31.148646688088775</v>
      </c>
      <c r="S228" s="20">
        <v>74.349999999999994</v>
      </c>
      <c r="T228" s="21">
        <v>63.51</v>
      </c>
      <c r="U228" s="20">
        <f t="shared" si="49"/>
        <v>0.861831904324453</v>
      </c>
      <c r="V228" s="21">
        <f t="shared" si="50"/>
        <v>0.24143870882914206</v>
      </c>
      <c r="W228" s="22">
        <f t="shared" si="51"/>
        <v>0.44604161080262872</v>
      </c>
      <c r="X228" s="21">
        <f t="array" ref="X228:Z228">[1]!env_to_ecef(K228:M228,U228:W228)</f>
        <v>-0.7223041382414932</v>
      </c>
      <c r="Y228" s="21">
        <v>-0.69149276766591172</v>
      </c>
      <c r="Z228" s="21">
        <v>1.0699726396103143E-2</v>
      </c>
      <c r="AA228" s="27">
        <f t="shared" si="52"/>
        <v>18.850404911515248</v>
      </c>
      <c r="AB228" s="20">
        <v>74.48</v>
      </c>
      <c r="AC228" s="21">
        <v>7.64</v>
      </c>
      <c r="AD228" s="22">
        <v>3100</v>
      </c>
      <c r="AE228" s="20">
        <f t="shared" si="53"/>
        <v>2960.4496539384158</v>
      </c>
      <c r="AF228" s="21">
        <f t="shared" si="54"/>
        <v>822.11832718826304</v>
      </c>
      <c r="AG228" s="21">
        <f t="shared" si="55"/>
        <v>412.13990658159372</v>
      </c>
      <c r="AH228" s="21">
        <f t="shared" si="56"/>
        <v>3100</v>
      </c>
      <c r="AI228" s="20">
        <f t="array" ref="AI228:AK228">[1]!env_to_ecef(K228:M228,AE228:AG228)</f>
        <v>-2705.6149170049948</v>
      </c>
      <c r="AJ228" s="21">
        <v>-1424.3404448271051</v>
      </c>
      <c r="AK228" s="21">
        <v>-510.78588284111908</v>
      </c>
      <c r="AL228" s="21">
        <f t="shared" si="57"/>
        <v>3100.0000000000005</v>
      </c>
      <c r="AM228" s="20">
        <f t="shared" si="58"/>
        <v>2875.9474382951157</v>
      </c>
      <c r="AN228" s="21">
        <f t="shared" si="59"/>
        <v>741.5335851451382</v>
      </c>
      <c r="AO228" s="21">
        <f>(Q229-Q227)/($B229-$B227)</f>
        <v>946.26987660466693</v>
      </c>
      <c r="AP228" s="28">
        <f t="shared" si="60"/>
        <v>6161.8065634962659</v>
      </c>
      <c r="AQ228" s="12">
        <v>76.31</v>
      </c>
      <c r="AR228" s="12">
        <v>6.77</v>
      </c>
      <c r="AS228" s="12">
        <v>3497</v>
      </c>
      <c r="AT228" s="27">
        <v>394996</v>
      </c>
      <c r="AU228" s="20">
        <v>644.20000000000005</v>
      </c>
      <c r="AV228" s="21">
        <v>0</v>
      </c>
      <c r="AW228" s="21">
        <v>5.54</v>
      </c>
      <c r="AX228" s="21">
        <v>0</v>
      </c>
      <c r="AY228" s="21">
        <v>0</v>
      </c>
      <c r="AZ228" s="22">
        <f>AX228*AD228</f>
        <v>0</v>
      </c>
      <c r="BA228">
        <f>AX228*AA228</f>
        <v>0</v>
      </c>
    </row>
    <row r="229" spans="2:53" x14ac:dyDescent="0.25">
      <c r="B229" s="27">
        <v>281.7</v>
      </c>
      <c r="C229" s="20">
        <v>100048</v>
      </c>
      <c r="D229" s="21">
        <v>405728</v>
      </c>
      <c r="E229" s="22">
        <v>505776</v>
      </c>
      <c r="F229" s="20">
        <v>1225.4000000000001</v>
      </c>
      <c r="G229" s="21">
        <v>5104326</v>
      </c>
      <c r="H229" s="22">
        <v>1.0289999999999999</v>
      </c>
      <c r="I229" s="12">
        <v>6514674</v>
      </c>
      <c r="J229" s="20">
        <v>29.48</v>
      </c>
      <c r="K229" s="29">
        <f>DEGREES(ATAN([1]!Req()^2/[1]!Rpo()^2*TAN(RADIANS(J229))))</f>
        <v>29.645155830222578</v>
      </c>
      <c r="L229" s="21">
        <v>-76.66</v>
      </c>
      <c r="M229" s="22">
        <v>141707</v>
      </c>
      <c r="N229" s="21">
        <f>[1]!Req()/SQRT(1-[1]!e_WGS84()^2*SIN(RADIANS(K229))^2)</f>
        <v>6383366.5423618145</v>
      </c>
      <c r="O229" s="20">
        <f t="shared" si="46"/>
        <v>1308459.2337741368</v>
      </c>
      <c r="P229" s="21">
        <f t="shared" si="47"/>
        <v>-5517962.3744654646</v>
      </c>
      <c r="Q229" s="22">
        <f>(N229*(1-[1]!e_WGS84()^2)+M229)*SIN(RADIANS(K229))</f>
        <v>3206340.6679360871</v>
      </c>
      <c r="R229" s="22">
        <f t="shared" si="48"/>
        <v>-29.358016357757151</v>
      </c>
      <c r="S229" s="20">
        <v>74.38</v>
      </c>
      <c r="T229" s="21">
        <v>63.57</v>
      </c>
      <c r="U229" s="20">
        <f t="shared" si="49"/>
        <v>0.86240757376570654</v>
      </c>
      <c r="V229" s="21">
        <f t="shared" si="50"/>
        <v>0.24111305724678575</v>
      </c>
      <c r="W229" s="22">
        <f t="shared" si="51"/>
        <v>0.44510411179482023</v>
      </c>
      <c r="X229" s="21">
        <f t="array" ref="X229:Z229">[1]!env_to_ecef(K229:M229,U229:W229)</f>
        <v>-0.72236534332842051</v>
      </c>
      <c r="Y229" s="21">
        <v>-0.69143024545463605</v>
      </c>
      <c r="Z229" s="21">
        <v>1.0607847498663669E-2</v>
      </c>
      <c r="AA229" s="27">
        <f t="shared" si="52"/>
        <v>18.940467856929324</v>
      </c>
      <c r="AB229" s="20">
        <v>74.52</v>
      </c>
      <c r="AC229" s="21">
        <v>7.49</v>
      </c>
      <c r="AD229" s="22">
        <v>3117</v>
      </c>
      <c r="AE229" s="20">
        <f t="shared" si="53"/>
        <v>2978.2960832916215</v>
      </c>
      <c r="AF229" s="21">
        <f t="shared" si="54"/>
        <v>824.83513409785394</v>
      </c>
      <c r="AG229" s="21">
        <f t="shared" si="55"/>
        <v>406.31076998716452</v>
      </c>
      <c r="AH229" s="21">
        <f t="shared" si="56"/>
        <v>3117</v>
      </c>
      <c r="AI229" s="20">
        <f t="array" ref="AI229:AK229">[1]!env_to_ecef(K229:M229,AE229:AG229)</f>
        <v>-2722.3249772165982</v>
      </c>
      <c r="AJ229" s="21">
        <v>-1427.7558065215997</v>
      </c>
      <c r="AK229" s="21">
        <v>-515.89638045493371</v>
      </c>
      <c r="AL229" s="21">
        <f t="shared" si="57"/>
        <v>3116.9999999999995</v>
      </c>
      <c r="AM229" s="20">
        <f t="shared" si="58"/>
        <v>2873.6693967460305</v>
      </c>
      <c r="AN229" s="21">
        <f t="shared" si="59"/>
        <v>749.94335655705072</v>
      </c>
      <c r="AO229" s="21">
        <f>(Q230-Q228)/($B230-$B228)</f>
        <v>943.37347901042085</v>
      </c>
      <c r="AP229" s="28">
        <f t="shared" si="60"/>
        <v>6179.562703059084</v>
      </c>
      <c r="AQ229" s="12">
        <v>76.33</v>
      </c>
      <c r="AR229" s="12">
        <v>6.64</v>
      </c>
      <c r="AS229" s="12">
        <v>3514</v>
      </c>
      <c r="AT229" s="27">
        <v>401025</v>
      </c>
      <c r="AU229" s="20">
        <v>652</v>
      </c>
      <c r="AV229" s="21">
        <v>0</v>
      </c>
      <c r="AW229" s="21">
        <v>5.53</v>
      </c>
      <c r="AX229" s="21">
        <v>0</v>
      </c>
      <c r="AY229" s="21">
        <v>0</v>
      </c>
      <c r="AZ229" s="22">
        <f>AX229*AD229</f>
        <v>0</v>
      </c>
      <c r="BA229">
        <f>AX229*AA229</f>
        <v>0</v>
      </c>
    </row>
    <row r="230" spans="2:53" x14ac:dyDescent="0.25">
      <c r="B230" s="27">
        <v>283.7</v>
      </c>
      <c r="C230" s="20">
        <v>100048</v>
      </c>
      <c r="D230" s="21">
        <v>403277</v>
      </c>
      <c r="E230" s="22">
        <v>503325</v>
      </c>
      <c r="F230" s="20">
        <v>1225.4000000000001</v>
      </c>
      <c r="G230" s="21">
        <v>5104326</v>
      </c>
      <c r="H230" s="22">
        <v>1.034</v>
      </c>
      <c r="I230" s="12">
        <v>6515481</v>
      </c>
      <c r="J230" s="20">
        <v>29.5</v>
      </c>
      <c r="K230" s="29">
        <f>DEGREES(ATAN([1]!Req()^2/[1]!Rpo()^2*TAN(RADIANS(J230))))</f>
        <v>29.665224846166574</v>
      </c>
      <c r="L230" s="21">
        <v>-76.599999999999994</v>
      </c>
      <c r="M230" s="22">
        <v>142519</v>
      </c>
      <c r="N230" s="21">
        <f>[1]!Req()/SQRT(1-[1]!e_WGS84()^2*SIN(RADIANS(K230))^2)</f>
        <v>6383372.9887533346</v>
      </c>
      <c r="O230" s="20">
        <f t="shared" si="46"/>
        <v>1314139.6558559854</v>
      </c>
      <c r="P230" s="21">
        <f t="shared" si="47"/>
        <v>-5516180.8954501655</v>
      </c>
      <c r="Q230" s="22">
        <f>(N230*(1-[1]!e_WGS84()^2)+M230)*SIN(RADIANS(K230))</f>
        <v>3208718.8911107695</v>
      </c>
      <c r="R230" s="22">
        <f t="shared" si="48"/>
        <v>-30.775449603796005</v>
      </c>
      <c r="S230" s="20">
        <v>74.42</v>
      </c>
      <c r="T230" s="21">
        <v>63.64</v>
      </c>
      <c r="U230" s="20">
        <f t="shared" si="49"/>
        <v>0.86309886455397455</v>
      </c>
      <c r="V230" s="21">
        <f t="shared" si="50"/>
        <v>0.24065679996276962</v>
      </c>
      <c r="W230" s="22">
        <f t="shared" si="51"/>
        <v>0.44400974610623062</v>
      </c>
      <c r="X230" s="21">
        <f t="array" ref="X230:Z230">[1]!env_to_ecef(K230:M230,U230:W230)</f>
        <v>-0.72258693090329162</v>
      </c>
      <c r="Y230" s="21">
        <v>-0.69119817632322533</v>
      </c>
      <c r="Z230" s="21">
        <v>1.0639940564168116E-2</v>
      </c>
      <c r="AA230" s="27">
        <f t="shared" si="52"/>
        <v>19.020466402985168</v>
      </c>
      <c r="AB230" s="20">
        <v>74.56</v>
      </c>
      <c r="AC230" s="21">
        <v>7.34</v>
      </c>
      <c r="AD230" s="22">
        <v>3133</v>
      </c>
      <c r="AE230" s="20">
        <f t="shared" si="53"/>
        <v>2995.1824968315818</v>
      </c>
      <c r="AF230" s="21">
        <f t="shared" si="54"/>
        <v>827.26082351921423</v>
      </c>
      <c r="AG230" s="21">
        <f t="shared" si="55"/>
        <v>400.2628393244126</v>
      </c>
      <c r="AH230" s="21">
        <f t="shared" si="56"/>
        <v>3133</v>
      </c>
      <c r="AI230" s="20">
        <f t="array" ref="AI230:AK230">[1]!env_to_ecef(K230:M230,AE230:AG230)</f>
        <v>-2738.1528375757807</v>
      </c>
      <c r="AJ230" s="21">
        <v>-1430.7506587459163</v>
      </c>
      <c r="AK230" s="21">
        <v>-520.73082352961001</v>
      </c>
      <c r="AL230" s="21">
        <f t="shared" si="57"/>
        <v>3132.9999999999995</v>
      </c>
      <c r="AM230" s="20">
        <f t="shared" si="58"/>
        <v>2871.6961202801322</v>
      </c>
      <c r="AN230" s="21">
        <f t="shared" si="59"/>
        <v>758.25317610800266</v>
      </c>
      <c r="AO230" s="21">
        <f>(Q231-Q229)/($B231-$B229)</f>
        <v>940.48482907749712</v>
      </c>
      <c r="AP230" s="28">
        <f t="shared" si="60"/>
        <v>6196.5550350486074</v>
      </c>
      <c r="AQ230" s="12">
        <v>76.36</v>
      </c>
      <c r="AR230" s="12">
        <v>6.51</v>
      </c>
      <c r="AS230" s="12">
        <v>3531</v>
      </c>
      <c r="AT230" s="27">
        <v>407088</v>
      </c>
      <c r="AU230" s="20">
        <v>659.5</v>
      </c>
      <c r="AV230" s="21">
        <v>0</v>
      </c>
      <c r="AW230" s="21">
        <v>5.52</v>
      </c>
      <c r="AX230" s="21">
        <v>0</v>
      </c>
      <c r="AY230" s="21">
        <v>0</v>
      </c>
      <c r="AZ230" s="22">
        <f>AX230*AD230</f>
        <v>0</v>
      </c>
      <c r="BA230">
        <f>AX230*AA230</f>
        <v>0</v>
      </c>
    </row>
    <row r="231" spans="2:53" x14ac:dyDescent="0.25">
      <c r="B231" s="27">
        <v>285.7</v>
      </c>
      <c r="C231" s="20">
        <v>100048</v>
      </c>
      <c r="D231" s="21">
        <v>400826</v>
      </c>
      <c r="E231" s="22">
        <v>500874</v>
      </c>
      <c r="F231" s="20">
        <v>1225.4000000000001</v>
      </c>
      <c r="G231" s="21">
        <v>5104326</v>
      </c>
      <c r="H231" s="22">
        <v>1.0389999999999999</v>
      </c>
      <c r="I231" s="12">
        <v>6516276</v>
      </c>
      <c r="J231" s="20">
        <v>29.51</v>
      </c>
      <c r="K231" s="29">
        <f>DEGREES(ATAN([1]!Req()^2/[1]!Rpo()^2*TAN(RADIANS(J231))))</f>
        <v>29.675259323785955</v>
      </c>
      <c r="L231" s="21">
        <v>-76.540000000000006</v>
      </c>
      <c r="M231" s="22">
        <v>143318</v>
      </c>
      <c r="N231" s="21">
        <f>[1]!Req()/SQRT(1-[1]!e_WGS84()^2*SIN(RADIANS(K231))^2)</f>
        <v>6383376.2129513752</v>
      </c>
      <c r="O231" s="20">
        <f t="shared" si="46"/>
        <v>1319946.0182552573</v>
      </c>
      <c r="P231" s="21">
        <f t="shared" si="47"/>
        <v>-5514929.3617610326</v>
      </c>
      <c r="Q231" s="22">
        <f>(N231*(1-[1]!e_WGS84()^2)+M231)*SIN(RADIANS(K231))</f>
        <v>3210102.6072523971</v>
      </c>
      <c r="R231" s="22">
        <f t="shared" si="48"/>
        <v>-29.986733581870794</v>
      </c>
      <c r="S231" s="20">
        <v>74.459999999999994</v>
      </c>
      <c r="T231" s="21">
        <v>63.7</v>
      </c>
      <c r="U231" s="20">
        <f t="shared" si="49"/>
        <v>0.86371415939103569</v>
      </c>
      <c r="V231" s="21">
        <f t="shared" si="50"/>
        <v>0.24017862254805281</v>
      </c>
      <c r="W231" s="22">
        <f t="shared" si="51"/>
        <v>0.44307119082417962</v>
      </c>
      <c r="X231" s="21">
        <f t="array" ref="X231:Z231">[1]!env_to_ecef(K231:M231,U231:W231)</f>
        <v>-0.72270645988293247</v>
      </c>
      <c r="Y231" s="21">
        <v>-0.69107259256586162</v>
      </c>
      <c r="Z231" s="21">
        <v>1.0679168871127576E-2</v>
      </c>
      <c r="AA231" s="27">
        <f t="shared" si="52"/>
        <v>19.110400671819455</v>
      </c>
      <c r="AB231" s="20">
        <v>74.59</v>
      </c>
      <c r="AC231" s="21">
        <v>7.19</v>
      </c>
      <c r="AD231" s="22">
        <v>3150</v>
      </c>
      <c r="AE231" s="20">
        <f t="shared" si="53"/>
        <v>3012.8751463090298</v>
      </c>
      <c r="AF231" s="21">
        <f t="shared" si="54"/>
        <v>830.44984798218547</v>
      </c>
      <c r="AG231" s="21">
        <f t="shared" si="55"/>
        <v>394.25423617218019</v>
      </c>
      <c r="AH231" s="21">
        <f t="shared" si="56"/>
        <v>3150.0000000000005</v>
      </c>
      <c r="AI231" s="20">
        <f t="array" ref="AI231:AK231">[1]!env_to_ecef(K231:M231,AE231:AG231)</f>
        <v>-2754.6861809924499</v>
      </c>
      <c r="AJ231" s="21">
        <v>-1434.2825125538316</v>
      </c>
      <c r="AK231" s="21">
        <v>-526.34372650531486</v>
      </c>
      <c r="AL231" s="21">
        <f t="shared" si="57"/>
        <v>3150.0000000000005</v>
      </c>
      <c r="AM231" s="20">
        <f t="shared" si="58"/>
        <v>3109.8781930850819</v>
      </c>
      <c r="AN231" s="21">
        <f t="shared" si="59"/>
        <v>824.72073656506836</v>
      </c>
      <c r="AO231" s="21">
        <f>(Q232-Q230)/($B232-$B230)</f>
        <v>937.45521357189864</v>
      </c>
      <c r="AP231" s="28">
        <f t="shared" si="60"/>
        <v>6452.822507569871</v>
      </c>
      <c r="AQ231" s="12">
        <v>76.38</v>
      </c>
      <c r="AR231" s="12">
        <v>6.38</v>
      </c>
      <c r="AS231" s="12">
        <v>3548</v>
      </c>
      <c r="AT231" s="27">
        <v>413184</v>
      </c>
      <c r="AU231" s="20">
        <v>666.7</v>
      </c>
      <c r="AV231" s="21">
        <v>0</v>
      </c>
      <c r="AW231" s="21">
        <v>5.52</v>
      </c>
      <c r="AX231" s="21">
        <v>0</v>
      </c>
      <c r="AY231" s="21">
        <v>0</v>
      </c>
      <c r="AZ231" s="22">
        <f>AX231*AD231</f>
        <v>0</v>
      </c>
      <c r="BA231">
        <f>AX231*AA231</f>
        <v>0</v>
      </c>
    </row>
    <row r="232" spans="2:53" x14ac:dyDescent="0.25">
      <c r="B232" s="27">
        <v>287.7</v>
      </c>
      <c r="C232" s="20">
        <v>100048</v>
      </c>
      <c r="D232" s="21">
        <v>398375</v>
      </c>
      <c r="E232" s="22">
        <v>498423</v>
      </c>
      <c r="F232" s="20">
        <v>1225.4000000000001</v>
      </c>
      <c r="G232" s="21">
        <v>5104326</v>
      </c>
      <c r="H232" s="22">
        <v>1.044</v>
      </c>
      <c r="I232" s="12">
        <v>6517058</v>
      </c>
      <c r="J232" s="20">
        <v>29.53</v>
      </c>
      <c r="K232" s="29">
        <f>DEGREES(ATAN([1]!Req()^2/[1]!Rpo()^2*TAN(RADIANS(J232))))</f>
        <v>29.695328218298659</v>
      </c>
      <c r="L232" s="21">
        <v>-76.47</v>
      </c>
      <c r="M232" s="22">
        <v>144105</v>
      </c>
      <c r="N232" s="21">
        <f>[1]!Req()/SQRT(1-[1]!e_WGS84()^2*SIN(RADIANS(K232))^2)</f>
        <v>6383382.663350028</v>
      </c>
      <c r="O232" s="20">
        <f t="shared" si="46"/>
        <v>1326579.1686283257</v>
      </c>
      <c r="P232" s="21">
        <f t="shared" si="47"/>
        <v>-5512882.0125039052</v>
      </c>
      <c r="Q232" s="22">
        <f>(N232*(1-[1]!e_WGS84()^2)+M232)*SIN(RADIANS(K232))</f>
        <v>3212468.7119650571</v>
      </c>
      <c r="R232" s="22">
        <f t="shared" si="48"/>
        <v>-31.408080786466599</v>
      </c>
      <c r="S232" s="20">
        <v>74.489999999999995</v>
      </c>
      <c r="T232" s="21">
        <v>63.76</v>
      </c>
      <c r="U232" s="20">
        <f t="shared" si="49"/>
        <v>0.8642864110514179</v>
      </c>
      <c r="V232" s="21">
        <f t="shared" si="50"/>
        <v>0.23985029061619312</v>
      </c>
      <c r="W232" s="22">
        <f t="shared" si="51"/>
        <v>0.44213214966024267</v>
      </c>
      <c r="X232" s="21">
        <f t="array" ref="X232:Z232">[1]!env_to_ecef(K232:M232,U232:W232)</f>
        <v>-0.72264776301886036</v>
      </c>
      <c r="Y232" s="21">
        <v>-0.69113402495227017</v>
      </c>
      <c r="Z232" s="21">
        <v>1.0675680639279955E-2</v>
      </c>
      <c r="AA232" s="27">
        <f t="shared" si="52"/>
        <v>19.200462977547001</v>
      </c>
      <c r="AB232" s="20">
        <v>74.63</v>
      </c>
      <c r="AC232" s="21">
        <v>7.04</v>
      </c>
      <c r="AD232" s="22">
        <v>3167</v>
      </c>
      <c r="AE232" s="20">
        <f t="shared" si="53"/>
        <v>3030.7074881941571</v>
      </c>
      <c r="AF232" s="21">
        <f t="shared" si="54"/>
        <v>833.08889842581254</v>
      </c>
      <c r="AG232" s="21">
        <f t="shared" si="55"/>
        <v>388.15461909338285</v>
      </c>
      <c r="AH232" s="21">
        <f t="shared" si="56"/>
        <v>3167.0000000000005</v>
      </c>
      <c r="AI232" s="20">
        <f t="array" ref="AI232:AK232">[1]!env_to_ecef(K232:M232,AE232:AG232)</f>
        <v>-2771.1599103211515</v>
      </c>
      <c r="AJ232" s="21">
        <v>-1438.1176347952037</v>
      </c>
      <c r="AK232" s="21">
        <v>-531.39384633237569</v>
      </c>
      <c r="AL232" s="21">
        <f t="shared" si="57"/>
        <v>3167</v>
      </c>
      <c r="AM232" s="20">
        <f t="shared" si="58"/>
        <v>3107.8609554194263</v>
      </c>
      <c r="AN232" s="21">
        <f t="shared" si="59"/>
        <v>833.05877555906773</v>
      </c>
      <c r="AO232" s="21">
        <f>(Q233-Q231)/($B233-$B231)</f>
        <v>934.68297355517279</v>
      </c>
      <c r="AP232" s="28">
        <f t="shared" si="60"/>
        <v>6470.7426056500199</v>
      </c>
      <c r="AQ232" s="12">
        <v>76.400000000000006</v>
      </c>
      <c r="AR232" s="12">
        <v>6.26</v>
      </c>
      <c r="AS232" s="12">
        <v>3565</v>
      </c>
      <c r="AT232" s="27">
        <v>419315</v>
      </c>
      <c r="AU232" s="20">
        <v>673.7</v>
      </c>
      <c r="AV232" s="21">
        <v>0</v>
      </c>
      <c r="AW232" s="21">
        <v>5.51</v>
      </c>
      <c r="AX232" s="21">
        <v>0</v>
      </c>
      <c r="AY232" s="21">
        <v>0</v>
      </c>
      <c r="AZ232" s="22">
        <f>AX232*AD232</f>
        <v>0</v>
      </c>
      <c r="BA232">
        <f>AX232*AA232</f>
        <v>0</v>
      </c>
    </row>
    <row r="233" spans="2:53" x14ac:dyDescent="0.25">
      <c r="B233" s="27">
        <v>289.7</v>
      </c>
      <c r="C233" s="20">
        <v>100048</v>
      </c>
      <c r="D233" s="21">
        <v>395924</v>
      </c>
      <c r="E233" s="22">
        <v>495972</v>
      </c>
      <c r="F233" s="20">
        <v>1225.4000000000001</v>
      </c>
      <c r="G233" s="21">
        <v>5104326</v>
      </c>
      <c r="H233" s="22">
        <v>1.0489999999999999</v>
      </c>
      <c r="I233" s="12">
        <v>6517829</v>
      </c>
      <c r="J233" s="20">
        <v>29.54</v>
      </c>
      <c r="K233" s="29">
        <f>DEGREES(ATAN([1]!Req()^2/[1]!Rpo()^2*TAN(RADIANS(J233))))</f>
        <v>29.705362635183675</v>
      </c>
      <c r="L233" s="21">
        <v>-76.41</v>
      </c>
      <c r="M233" s="22">
        <v>144881</v>
      </c>
      <c r="N233" s="21">
        <f>[1]!Req()/SQRT(1-[1]!e_WGS84()^2*SIN(RADIANS(K233))^2)</f>
        <v>6383385.8895498449</v>
      </c>
      <c r="O233" s="20">
        <f t="shared" si="46"/>
        <v>1332377.462076935</v>
      </c>
      <c r="P233" s="21">
        <f t="shared" si="47"/>
        <v>-5511597.1266587963</v>
      </c>
      <c r="Q233" s="22">
        <f>(N233*(1-[1]!e_WGS84()^2)+M233)*SIN(RADIANS(K233))</f>
        <v>3213841.3391466178</v>
      </c>
      <c r="R233" s="22">
        <f t="shared" si="48"/>
        <v>-29.621279311366379</v>
      </c>
      <c r="S233" s="20">
        <v>74.53</v>
      </c>
      <c r="T233" s="21">
        <v>63.82</v>
      </c>
      <c r="U233" s="20">
        <f t="shared" si="49"/>
        <v>0.8648993987759318</v>
      </c>
      <c r="V233" s="21">
        <f t="shared" si="50"/>
        <v>0.23937021293173621</v>
      </c>
      <c r="W233" s="22">
        <f t="shared" si="51"/>
        <v>0.44119262364419337</v>
      </c>
      <c r="X233" s="21">
        <f t="array" ref="X233:Z233">[1]!env_to_ecef(K233:M233,U233:W233)</f>
        <v>-0.72276753014818473</v>
      </c>
      <c r="Y233" s="21">
        <v>-0.69100816386473385</v>
      </c>
      <c r="Z233" s="21">
        <v>1.0715168490604582E-2</v>
      </c>
      <c r="AA233" s="27">
        <f t="shared" si="52"/>
        <v>19.280461504750082</v>
      </c>
      <c r="AB233" s="20">
        <v>74.67</v>
      </c>
      <c r="AC233" s="21">
        <v>6.9</v>
      </c>
      <c r="AD233" s="22">
        <v>3184</v>
      </c>
      <c r="AE233" s="20">
        <f t="shared" si="53"/>
        <v>3048.4703803946604</v>
      </c>
      <c r="AF233" s="21">
        <f t="shared" si="54"/>
        <v>835.68300392566562</v>
      </c>
      <c r="AG233" s="21">
        <f t="shared" si="55"/>
        <v>382.51569484951636</v>
      </c>
      <c r="AH233" s="21">
        <f t="shared" si="56"/>
        <v>3183.9999999999995</v>
      </c>
      <c r="AI233" s="20">
        <f t="array" ref="AI233:AK233">[1]!env_to_ecef(K233:M233,AE233:AG233)</f>
        <v>-2787.7449153020038</v>
      </c>
      <c r="AJ233" s="21">
        <v>-1441.7717734994771</v>
      </c>
      <c r="AK233" s="21">
        <v>-536.31002260632283</v>
      </c>
      <c r="AL233" s="21">
        <f t="shared" si="57"/>
        <v>3183.9999999999995</v>
      </c>
      <c r="AM233" s="20">
        <f t="shared" si="58"/>
        <v>2864.9251375299646</v>
      </c>
      <c r="AN233" s="21">
        <f t="shared" si="59"/>
        <v>783.61172103090212</v>
      </c>
      <c r="AO233" s="21">
        <f>(Q234-Q232)/($B234-$B232)</f>
        <v>931.89168679399882</v>
      </c>
      <c r="AP233" s="28">
        <f t="shared" si="60"/>
        <v>6249.850132874999</v>
      </c>
      <c r="AQ233" s="12">
        <v>76.430000000000007</v>
      </c>
      <c r="AR233" s="12">
        <v>6.13</v>
      </c>
      <c r="AS233" s="12">
        <v>3582</v>
      </c>
      <c r="AT233" s="27">
        <v>425480</v>
      </c>
      <c r="AU233" s="20">
        <v>680.5</v>
      </c>
      <c r="AV233" s="21">
        <v>0</v>
      </c>
      <c r="AW233" s="21">
        <v>5.51</v>
      </c>
      <c r="AX233" s="21">
        <v>0</v>
      </c>
      <c r="AY233" s="21">
        <v>0</v>
      </c>
      <c r="AZ233" s="22">
        <f>AX233*AD233</f>
        <v>0</v>
      </c>
      <c r="BA233">
        <f>AX233*AA233</f>
        <v>0</v>
      </c>
    </row>
    <row r="234" spans="2:53" x14ac:dyDescent="0.25">
      <c r="B234" s="27">
        <v>291.7</v>
      </c>
      <c r="C234" s="20">
        <v>100048</v>
      </c>
      <c r="D234" s="21">
        <v>393473</v>
      </c>
      <c r="E234" s="22">
        <v>493522</v>
      </c>
      <c r="F234" s="20">
        <v>1225.4000000000001</v>
      </c>
      <c r="G234" s="21">
        <v>5104326</v>
      </c>
      <c r="H234" s="22">
        <v>1.0549999999999999</v>
      </c>
      <c r="I234" s="12">
        <v>6518589</v>
      </c>
      <c r="J234" s="20">
        <v>29.56</v>
      </c>
      <c r="K234" s="29">
        <f>DEGREES(ATAN([1]!Req()^2/[1]!Rpo()^2*TAN(RADIANS(J234))))</f>
        <v>29.725431408190239</v>
      </c>
      <c r="L234" s="21">
        <v>-76.349999999999994</v>
      </c>
      <c r="M234" s="22">
        <v>145645</v>
      </c>
      <c r="N234" s="21">
        <f>[1]!Req()/SQRT(1-[1]!e_WGS84()^2*SIN(RADIANS(K234))^2)</f>
        <v>6383392.3439484658</v>
      </c>
      <c r="O234" s="20">
        <f t="shared" si="46"/>
        <v>1338038.8691784455</v>
      </c>
      <c r="P234" s="21">
        <f t="shared" si="47"/>
        <v>-5509747.5656197816</v>
      </c>
      <c r="Q234" s="22">
        <f>(N234*(1-[1]!e_WGS84()^2)+M234)*SIN(RADIANS(K234))</f>
        <v>3216196.2787122331</v>
      </c>
      <c r="R234" s="22">
        <f t="shared" si="48"/>
        <v>-32.046541063115001</v>
      </c>
      <c r="S234" s="20">
        <v>74.569999999999993</v>
      </c>
      <c r="T234" s="21">
        <v>63.88</v>
      </c>
      <c r="U234" s="20">
        <f t="shared" si="49"/>
        <v>0.8655111885597786</v>
      </c>
      <c r="V234" s="21">
        <f t="shared" si="50"/>
        <v>0.23888913435844628</v>
      </c>
      <c r="W234" s="22">
        <f t="shared" si="51"/>
        <v>0.44025261380633696</v>
      </c>
      <c r="X234" s="21">
        <f t="array" ref="X234:Z234">[1]!env_to_ecef(K234:M234,U234:W234)</f>
        <v>-0.72288785049135917</v>
      </c>
      <c r="Y234" s="21">
        <v>-0.69088030312597892</v>
      </c>
      <c r="Z234" s="21">
        <v>1.0842617974353153E-2</v>
      </c>
      <c r="AA234" s="27">
        <f t="shared" si="52"/>
        <v>19.360460041451155</v>
      </c>
      <c r="AB234" s="20">
        <v>74.709999999999994</v>
      </c>
      <c r="AC234" s="21">
        <v>6.76</v>
      </c>
      <c r="AD234" s="22">
        <v>3202</v>
      </c>
      <c r="AE234" s="20">
        <f t="shared" si="53"/>
        <v>3067.1876839013748</v>
      </c>
      <c r="AF234" s="21">
        <f t="shared" si="54"/>
        <v>838.51223811347143</v>
      </c>
      <c r="AG234" s="21">
        <f t="shared" si="55"/>
        <v>376.90972162794338</v>
      </c>
      <c r="AH234" s="21">
        <f t="shared" si="56"/>
        <v>3201.9999999999995</v>
      </c>
      <c r="AI234" s="20">
        <f t="array" ref="AI234:AK234">[1]!env_to_ecef(K234:M234,AE234:AG234)</f>
        <v>-2805.1956963796151</v>
      </c>
      <c r="AJ234" s="21">
        <v>-1445.9223508585842</v>
      </c>
      <c r="AK234" s="21">
        <v>-541.28519312915637</v>
      </c>
      <c r="AL234" s="21">
        <f t="shared" si="57"/>
        <v>3201.9999999999995</v>
      </c>
      <c r="AM234" s="20">
        <f t="shared" si="58"/>
        <v>2862.9252013359801</v>
      </c>
      <c r="AN234" s="21">
        <f t="shared" si="59"/>
        <v>791.6831120653078</v>
      </c>
      <c r="AO234" s="21">
        <f>(Q235-Q233)/($B235-$B233)</f>
        <v>929.11231807200238</v>
      </c>
      <c r="AP234" s="28">
        <f t="shared" si="60"/>
        <v>6268.6953634527217</v>
      </c>
      <c r="AQ234" s="12">
        <v>76.45</v>
      </c>
      <c r="AR234" s="12">
        <v>6.01</v>
      </c>
      <c r="AS234" s="12">
        <v>3600</v>
      </c>
      <c r="AT234" s="27">
        <v>431679</v>
      </c>
      <c r="AU234" s="20">
        <v>687</v>
      </c>
      <c r="AV234" s="21">
        <v>0</v>
      </c>
      <c r="AW234" s="21">
        <v>5.51</v>
      </c>
      <c r="AX234" s="21">
        <v>0</v>
      </c>
      <c r="AY234" s="21">
        <v>0</v>
      </c>
      <c r="AZ234" s="22">
        <f>AX234*AD234</f>
        <v>0</v>
      </c>
      <c r="BA234">
        <f>AX234*AA234</f>
        <v>0</v>
      </c>
    </row>
    <row r="235" spans="2:53" x14ac:dyDescent="0.25">
      <c r="B235" s="27">
        <v>293.7</v>
      </c>
      <c r="C235" s="20">
        <v>100048</v>
      </c>
      <c r="D235" s="21">
        <v>391022</v>
      </c>
      <c r="E235" s="22">
        <v>491071</v>
      </c>
      <c r="F235" s="20">
        <v>1225.4000000000001</v>
      </c>
      <c r="G235" s="21">
        <v>5104326</v>
      </c>
      <c r="H235" s="22">
        <v>1.06</v>
      </c>
      <c r="I235" s="12">
        <v>6519337</v>
      </c>
      <c r="J235" s="20">
        <v>29.57</v>
      </c>
      <c r="K235" s="29">
        <f>DEGREES(ATAN([1]!Req()^2/[1]!Rpo()^2*TAN(RADIANS(J235))))</f>
        <v>29.735465764303505</v>
      </c>
      <c r="L235" s="21">
        <v>-76.290000000000006</v>
      </c>
      <c r="M235" s="22">
        <v>146398</v>
      </c>
      <c r="N235" s="21">
        <f>[1]!Req()/SQRT(1-[1]!e_WGS84()^2*SIN(RADIANS(K235))^2)</f>
        <v>6383395.5721464735</v>
      </c>
      <c r="O235" s="20">
        <f t="shared" si="46"/>
        <v>1343829.1628822789</v>
      </c>
      <c r="P235" s="21">
        <f t="shared" si="47"/>
        <v>-5508430.3942105351</v>
      </c>
      <c r="Q235" s="22">
        <f>(N235*(1-[1]!e_WGS84()^2)+M235)*SIN(RADIANS(K235))</f>
        <v>3217557.7884189058</v>
      </c>
      <c r="R235" s="22">
        <f t="shared" si="48"/>
        <v>-30.261650402098894</v>
      </c>
      <c r="S235" s="20">
        <v>74.61</v>
      </c>
      <c r="T235" s="21">
        <v>63.94</v>
      </c>
      <c r="U235" s="20">
        <f t="shared" si="49"/>
        <v>0.86612177863410278</v>
      </c>
      <c r="V235" s="21">
        <f t="shared" si="50"/>
        <v>0.23840705686328811</v>
      </c>
      <c r="W235" s="22">
        <f t="shared" si="51"/>
        <v>0.4393121211775099</v>
      </c>
      <c r="X235" s="21">
        <f t="array" ref="X235:Z235">[1]!env_to_ecef(K235:M235,U235:W235)</f>
        <v>-0.72300783460119344</v>
      </c>
      <c r="Y235" s="21">
        <v>-0.69075411228762695</v>
      </c>
      <c r="Z235" s="21">
        <v>1.0882438284951584E-2</v>
      </c>
      <c r="AA235" s="27">
        <f t="shared" si="52"/>
        <v>19.44045858752667</v>
      </c>
      <c r="AB235" s="20">
        <v>74.75</v>
      </c>
      <c r="AC235" s="21">
        <v>6.62</v>
      </c>
      <c r="AD235" s="22">
        <v>3219</v>
      </c>
      <c r="AE235" s="20">
        <f t="shared" si="53"/>
        <v>3084.9437336573865</v>
      </c>
      <c r="AF235" s="21">
        <f t="shared" si="54"/>
        <v>841.05219539803829</v>
      </c>
      <c r="AG235" s="21">
        <f t="shared" si="55"/>
        <v>371.09886120031018</v>
      </c>
      <c r="AH235" s="21">
        <f t="shared" si="56"/>
        <v>3219.0000000000005</v>
      </c>
      <c r="AI235" s="20">
        <f t="array" ref="AI235:AK235">[1]!env_to_ecef(K235:M235,AE235:AG235)</f>
        <v>-2821.8049561062999</v>
      </c>
      <c r="AJ235" s="21">
        <v>-1449.4815216049715</v>
      </c>
      <c r="AK235" s="21">
        <v>-546.24271914567623</v>
      </c>
      <c r="AL235" s="21">
        <f t="shared" si="57"/>
        <v>3219.0000000000005</v>
      </c>
      <c r="AM235" s="20">
        <f t="shared" si="58"/>
        <v>2860.5809648719151</v>
      </c>
      <c r="AN235" s="21">
        <f t="shared" si="59"/>
        <v>799.83547858987004</v>
      </c>
      <c r="AO235" s="21">
        <f>(Q236-Q234)/($B236-$B234)</f>
        <v>926.31205210753251</v>
      </c>
      <c r="AP235" s="28">
        <f t="shared" si="60"/>
        <v>6286.2830254958726</v>
      </c>
      <c r="AQ235" s="12">
        <v>76.48</v>
      </c>
      <c r="AR235" s="12">
        <v>5.89</v>
      </c>
      <c r="AS235" s="12">
        <v>3617</v>
      </c>
      <c r="AT235" s="27">
        <v>437913</v>
      </c>
      <c r="AU235" s="20">
        <v>693.3</v>
      </c>
      <c r="AV235" s="21">
        <v>0</v>
      </c>
      <c r="AW235" s="21">
        <v>5.51</v>
      </c>
      <c r="AX235" s="21">
        <v>0</v>
      </c>
      <c r="AY235" s="21">
        <v>0</v>
      </c>
      <c r="AZ235" s="22">
        <f>AX235*AD235</f>
        <v>0</v>
      </c>
      <c r="BA235">
        <f>AX235*AA235</f>
        <v>0</v>
      </c>
    </row>
    <row r="236" spans="2:53" x14ac:dyDescent="0.25">
      <c r="B236" s="27">
        <v>295.7</v>
      </c>
      <c r="C236" s="20">
        <v>100048</v>
      </c>
      <c r="D236" s="21">
        <v>388571</v>
      </c>
      <c r="E236" s="22">
        <v>488620</v>
      </c>
      <c r="F236" s="20">
        <v>1225.4000000000001</v>
      </c>
      <c r="G236" s="21">
        <v>5104326</v>
      </c>
      <c r="H236" s="22">
        <v>1.0649999999999999</v>
      </c>
      <c r="I236" s="12">
        <v>6520074</v>
      </c>
      <c r="J236" s="20">
        <v>29.59</v>
      </c>
      <c r="K236" s="29">
        <f>DEGREES(ATAN([1]!Req()^2/[1]!Rpo()^2*TAN(RADIANS(J236))))</f>
        <v>29.755534415729233</v>
      </c>
      <c r="L236" s="21">
        <v>-76.23</v>
      </c>
      <c r="M236" s="22">
        <v>147139</v>
      </c>
      <c r="N236" s="21">
        <f>[1]!Req()/SQRT(1-[1]!e_WGS84()^2*SIN(RADIANS(K236))^2)</f>
        <v>6383402.0305378931</v>
      </c>
      <c r="O236" s="20">
        <f t="shared" si="46"/>
        <v>1349481.1930379332</v>
      </c>
      <c r="P236" s="21">
        <f t="shared" si="47"/>
        <v>-5506548.2237054221</v>
      </c>
      <c r="Q236" s="22">
        <f>(N236*(1-[1]!e_WGS84()^2)+M236)*SIN(RADIANS(K236))</f>
        <v>3219901.5269206632</v>
      </c>
      <c r="R236" s="22">
        <f t="shared" si="48"/>
        <v>-32.690819325856864</v>
      </c>
      <c r="S236" s="20">
        <v>74.650000000000006</v>
      </c>
      <c r="T236" s="21">
        <v>64.010000000000005</v>
      </c>
      <c r="U236" s="20">
        <f t="shared" si="49"/>
        <v>0.86680493486539789</v>
      </c>
      <c r="V236" s="21">
        <f t="shared" si="50"/>
        <v>0.23794423216548938</v>
      </c>
      <c r="W236" s="22">
        <f t="shared" si="51"/>
        <v>0.43821427095904708</v>
      </c>
      <c r="X236" s="21">
        <f t="array" ref="X236:Z236">[1]!env_to_ecef(K236:M236,U236:W236)</f>
        <v>-0.7232300543621113</v>
      </c>
      <c r="Y236" s="21">
        <v>-0.69052093680672877</v>
      </c>
      <c r="Z236" s="21">
        <v>1.0914407860049713E-2</v>
      </c>
      <c r="AA236" s="27">
        <f t="shared" si="52"/>
        <v>19.500394583998478</v>
      </c>
      <c r="AB236" s="20">
        <v>74.78</v>
      </c>
      <c r="AC236" s="21">
        <v>6.49</v>
      </c>
      <c r="AD236" s="22">
        <v>3236</v>
      </c>
      <c r="AE236" s="20">
        <f t="shared" si="53"/>
        <v>3102.486807533046</v>
      </c>
      <c r="AF236" s="21">
        <f t="shared" si="54"/>
        <v>844.09003448370026</v>
      </c>
      <c r="AG236" s="21">
        <f t="shared" si="55"/>
        <v>365.76443617267739</v>
      </c>
      <c r="AH236" s="21">
        <f t="shared" si="56"/>
        <v>3236.0000000000005</v>
      </c>
      <c r="AI236" s="20">
        <f t="array" ref="AI236:AK236">[1]!env_to_ecef(K236:M236,AE236:AG236)</f>
        <v>-2838.0223027923871</v>
      </c>
      <c r="AJ236" s="21">
        <v>-1453.7635533120133</v>
      </c>
      <c r="AK236" s="21">
        <v>-551.26848260591623</v>
      </c>
      <c r="AL236" s="21">
        <f t="shared" si="57"/>
        <v>3236.0000000000005</v>
      </c>
      <c r="AM236" s="20">
        <f t="shared" si="58"/>
        <v>3098.8001354168518</v>
      </c>
      <c r="AN236" s="21">
        <f t="shared" si="59"/>
        <v>866.83818644820713</v>
      </c>
      <c r="AO236" s="21">
        <f>(Q237-Q235)/($B237-$B235)</f>
        <v>923.64967174420599</v>
      </c>
      <c r="AP236" s="28">
        <f t="shared" si="60"/>
        <v>6542.6628110758102</v>
      </c>
      <c r="AQ236" s="12">
        <v>76.5</v>
      </c>
      <c r="AR236" s="12">
        <v>5.77</v>
      </c>
      <c r="AS236" s="12">
        <v>3635</v>
      </c>
      <c r="AT236" s="27">
        <v>444182</v>
      </c>
      <c r="AU236" s="20">
        <v>699.3</v>
      </c>
      <c r="AV236" s="21">
        <v>0</v>
      </c>
      <c r="AW236" s="21">
        <v>5.51</v>
      </c>
      <c r="AX236" s="21">
        <v>0</v>
      </c>
      <c r="AY236" s="21">
        <v>0</v>
      </c>
      <c r="AZ236" s="22">
        <f>AX236*AD236</f>
        <v>0</v>
      </c>
      <c r="BA236">
        <f>AX236*AA236</f>
        <v>0</v>
      </c>
    </row>
    <row r="237" spans="2:53" x14ac:dyDescent="0.25">
      <c r="B237" s="27">
        <v>297.7</v>
      </c>
      <c r="C237" s="20">
        <v>100048</v>
      </c>
      <c r="D237" s="21">
        <v>386121</v>
      </c>
      <c r="E237" s="22">
        <v>486169</v>
      </c>
      <c r="F237" s="20">
        <v>1225.4000000000001</v>
      </c>
      <c r="G237" s="21">
        <v>5104326</v>
      </c>
      <c r="H237" s="22">
        <v>1.071</v>
      </c>
      <c r="I237" s="12">
        <v>6520799</v>
      </c>
      <c r="J237" s="20">
        <v>29.6</v>
      </c>
      <c r="K237" s="29">
        <f>DEGREES(ATAN([1]!Req()^2/[1]!Rpo()^2*TAN(RADIANS(J237))))</f>
        <v>29.765568711033431</v>
      </c>
      <c r="L237" s="21">
        <v>-76.16</v>
      </c>
      <c r="M237" s="22">
        <v>147870</v>
      </c>
      <c r="N237" s="21">
        <f>[1]!Req()/SQRT(1-[1]!e_WGS84()^2*SIN(RADIANS(K237))^2)</f>
        <v>6383405.2607305078</v>
      </c>
      <c r="O237" s="20">
        <f t="shared" si="46"/>
        <v>1356224.3634239463</v>
      </c>
      <c r="P237" s="21">
        <f t="shared" si="47"/>
        <v>-5504963.0414647423</v>
      </c>
      <c r="Q237" s="22">
        <f>(N237*(1-[1]!e_WGS84()^2)+M237)*SIN(RADIANS(K237))</f>
        <v>3221252.3871058826</v>
      </c>
      <c r="R237" s="22">
        <f t="shared" si="48"/>
        <v>-29.907839722000062</v>
      </c>
      <c r="S237" s="20">
        <v>74.69</v>
      </c>
      <c r="T237" s="21">
        <v>64.069999999999993</v>
      </c>
      <c r="U237" s="20">
        <f t="shared" si="49"/>
        <v>0.86741297585671229</v>
      </c>
      <c r="V237" s="21">
        <f t="shared" si="50"/>
        <v>0.23746006784755508</v>
      </c>
      <c r="W237" s="22">
        <f t="shared" si="51"/>
        <v>0.43727273582197779</v>
      </c>
      <c r="X237" s="21">
        <f t="array" ref="X237:Z237">[1]!env_to_ecef(K237:M237,U237:W237)</f>
        <v>-0.72322973989698769</v>
      </c>
      <c r="Y237" s="21">
        <v>-0.69052063013385645</v>
      </c>
      <c r="Z237" s="21">
        <v>1.095457384279433E-2</v>
      </c>
      <c r="AA237" s="27">
        <f t="shared" si="52"/>
        <v>19.580393343274906</v>
      </c>
      <c r="AB237" s="20">
        <v>74.819999999999993</v>
      </c>
      <c r="AC237" s="21">
        <v>6.35</v>
      </c>
      <c r="AD237" s="22">
        <v>3254</v>
      </c>
      <c r="AE237" s="20">
        <f t="shared" si="53"/>
        <v>3121.193983293736</v>
      </c>
      <c r="AF237" s="21">
        <f t="shared" si="54"/>
        <v>846.83982087091636</v>
      </c>
      <c r="AG237" s="21">
        <f t="shared" si="55"/>
        <v>359.89781388374274</v>
      </c>
      <c r="AH237" s="21">
        <f t="shared" si="56"/>
        <v>3254.0000000000005</v>
      </c>
      <c r="AI237" s="20">
        <f t="array" ref="AI237:AK237">[1]!env_to_ecef(K237:M237,AE237:AG237)</f>
        <v>-2855.2766981853911</v>
      </c>
      <c r="AJ237" s="21">
        <v>-1458.1792180332027</v>
      </c>
      <c r="AK237" s="21">
        <v>-556.43898577976222</v>
      </c>
      <c r="AL237" s="21">
        <f t="shared" si="57"/>
        <v>3254.0000000000005</v>
      </c>
      <c r="AM237" s="20">
        <f t="shared" si="58"/>
        <v>3096.3871653392562</v>
      </c>
      <c r="AN237" s="21">
        <f t="shared" si="59"/>
        <v>875.01098752603866</v>
      </c>
      <c r="AO237" s="21">
        <f>(Q238-Q236)/($B238-$B236)</f>
        <v>920.96469723479822</v>
      </c>
      <c r="AP237" s="28">
        <f t="shared" si="60"/>
        <v>6561.1585045849715</v>
      </c>
      <c r="AQ237" s="12">
        <v>76.53</v>
      </c>
      <c r="AR237" s="12">
        <v>5.66</v>
      </c>
      <c r="AS237" s="12">
        <v>3653</v>
      </c>
      <c r="AT237" s="27">
        <v>450486</v>
      </c>
      <c r="AU237" s="20">
        <v>705.2</v>
      </c>
      <c r="AV237" s="21">
        <v>0</v>
      </c>
      <c r="AW237" s="21">
        <v>5.51</v>
      </c>
      <c r="AX237" s="21">
        <v>0</v>
      </c>
      <c r="AY237" s="21">
        <v>0</v>
      </c>
      <c r="AZ237" s="22">
        <f>AX237*AD237</f>
        <v>0</v>
      </c>
      <c r="BA237">
        <f>AX237*AA237</f>
        <v>0</v>
      </c>
    </row>
    <row r="238" spans="2:53" x14ac:dyDescent="0.25">
      <c r="B238" s="27">
        <v>299.7</v>
      </c>
      <c r="C238" s="20">
        <v>100048</v>
      </c>
      <c r="D238" s="21">
        <v>383670</v>
      </c>
      <c r="E238" s="22">
        <v>483718</v>
      </c>
      <c r="F238" s="20">
        <v>1225.4000000000001</v>
      </c>
      <c r="G238" s="21">
        <v>5104326</v>
      </c>
      <c r="H238" s="22">
        <v>1.0760000000000001</v>
      </c>
      <c r="I238" s="12">
        <v>6521514</v>
      </c>
      <c r="J238" s="20">
        <v>29.62</v>
      </c>
      <c r="K238" s="29">
        <f>DEGREES(ATAN([1]!Req()^2/[1]!Rpo()^2*TAN(RADIANS(J238))))</f>
        <v>29.785637240803762</v>
      </c>
      <c r="L238" s="21">
        <v>-76.099999999999994</v>
      </c>
      <c r="M238" s="22">
        <v>148589</v>
      </c>
      <c r="N238" s="21">
        <f>[1]!Req()/SQRT(1-[1]!e_WGS84()^2*SIN(RADIANS(K238))^2)</f>
        <v>6383411.7231075522</v>
      </c>
      <c r="O238" s="20">
        <f t="shared" si="46"/>
        <v>1361866.7416992902</v>
      </c>
      <c r="P238" s="21">
        <f t="shared" si="47"/>
        <v>-5503048.179755318</v>
      </c>
      <c r="Q238" s="22">
        <f>(N238*(1-[1]!e_WGS84()^2)+M238)*SIN(RADIANS(K238))</f>
        <v>3223585.3857096024</v>
      </c>
      <c r="R238" s="22">
        <f t="shared" si="48"/>
        <v>-32.340912436135113</v>
      </c>
      <c r="S238" s="20">
        <v>74.72</v>
      </c>
      <c r="T238" s="21">
        <v>64.13</v>
      </c>
      <c r="U238" s="20">
        <f t="shared" si="49"/>
        <v>0.86797843853076684</v>
      </c>
      <c r="V238" s="21">
        <f t="shared" si="50"/>
        <v>0.23712640514326588</v>
      </c>
      <c r="W238" s="22">
        <f t="shared" si="51"/>
        <v>0.43633072116173927</v>
      </c>
      <c r="X238" s="21">
        <f t="array" ref="X238:Z238">[1]!env_to_ecef(K238:M238,U238:W238)</f>
        <v>-0.72329228462214956</v>
      </c>
      <c r="Y238" s="21">
        <v>-0.69045518224792879</v>
      </c>
      <c r="Z238" s="21">
        <v>1.0950448075338237E-2</v>
      </c>
      <c r="AA238" s="27">
        <f t="shared" si="52"/>
        <v>19.650454968102476</v>
      </c>
      <c r="AB238" s="20">
        <v>74.86</v>
      </c>
      <c r="AC238" s="21">
        <v>6.22</v>
      </c>
      <c r="AD238" s="22">
        <v>3272</v>
      </c>
      <c r="AE238" s="20">
        <f t="shared" si="53"/>
        <v>3139.8375763563236</v>
      </c>
      <c r="AF238" s="21">
        <f t="shared" si="54"/>
        <v>849.54524698445982</v>
      </c>
      <c r="AG238" s="21">
        <f t="shared" si="55"/>
        <v>354.50933334252363</v>
      </c>
      <c r="AH238" s="21">
        <f t="shared" si="56"/>
        <v>3271.9999999999995</v>
      </c>
      <c r="AI238" s="20">
        <f t="array" ref="AI238:AK238">[1]!env_to_ecef(K238:M238,AE238:AG238)</f>
        <v>-2872.5995656825903</v>
      </c>
      <c r="AJ238" s="21">
        <v>-1462.6012406821105</v>
      </c>
      <c r="AK238" s="21">
        <v>-561.20704378628898</v>
      </c>
      <c r="AL238" s="21">
        <f t="shared" si="57"/>
        <v>3272.0000000000005</v>
      </c>
      <c r="AM238" s="20">
        <f t="shared" si="58"/>
        <v>2854.0488848921959</v>
      </c>
      <c r="AN238" s="21">
        <f t="shared" si="59"/>
        <v>824.15210606064647</v>
      </c>
      <c r="AO238" s="21">
        <f>(Q239-Q237)/($B239-$B237)</f>
        <v>918.17127299623098</v>
      </c>
      <c r="AP238" s="28">
        <f t="shared" si="60"/>
        <v>6341.3171778011611</v>
      </c>
      <c r="AQ238" s="12">
        <v>76.55</v>
      </c>
      <c r="AR238" s="12">
        <v>5.54</v>
      </c>
      <c r="AS238" s="12">
        <v>3670</v>
      </c>
      <c r="AT238" s="27">
        <v>456825</v>
      </c>
      <c r="AU238" s="20">
        <v>710.8</v>
      </c>
      <c r="AV238" s="21">
        <v>0</v>
      </c>
      <c r="AW238" s="21">
        <v>5.51</v>
      </c>
      <c r="AX238" s="21">
        <v>0</v>
      </c>
      <c r="AY238" s="21">
        <v>0</v>
      </c>
      <c r="AZ238" s="22">
        <f>AX238*AD238</f>
        <v>0</v>
      </c>
      <c r="BA238">
        <f>AX238*AA238</f>
        <v>0</v>
      </c>
    </row>
    <row r="239" spans="2:53" x14ac:dyDescent="0.25">
      <c r="B239" s="27">
        <v>301.7</v>
      </c>
      <c r="C239" s="20">
        <v>100048</v>
      </c>
      <c r="D239" s="21">
        <v>381219</v>
      </c>
      <c r="E239" s="22">
        <v>481267</v>
      </c>
      <c r="F239" s="20">
        <v>1225.4000000000001</v>
      </c>
      <c r="G239" s="21">
        <v>5104326</v>
      </c>
      <c r="H239" s="22">
        <v>1.0820000000000001</v>
      </c>
      <c r="I239" s="12">
        <v>6522217</v>
      </c>
      <c r="J239" s="20">
        <v>29.63</v>
      </c>
      <c r="K239" s="29">
        <f>DEGREES(ATAN([1]!Req()^2/[1]!Rpo()^2*TAN(RADIANS(J239))))</f>
        <v>29.795671475261639</v>
      </c>
      <c r="L239" s="21">
        <v>-76.040000000000006</v>
      </c>
      <c r="M239" s="22">
        <v>149297</v>
      </c>
      <c r="N239" s="21">
        <f>[1]!Req()/SQRT(1-[1]!e_WGS84()^2*SIN(RADIANS(K239))^2)</f>
        <v>6383414.9552911846</v>
      </c>
      <c r="O239" s="20">
        <f t="shared" si="46"/>
        <v>1367640.5589635151</v>
      </c>
      <c r="P239" s="21">
        <f t="shared" si="47"/>
        <v>-5501666.4330404997</v>
      </c>
      <c r="Q239" s="22">
        <f>(N239*(1-[1]!e_WGS84()^2)+M239)*SIN(RADIANS(K239))</f>
        <v>3224925.0721978676</v>
      </c>
      <c r="R239" s="22">
        <f t="shared" si="48"/>
        <v>-30.559836162254214</v>
      </c>
      <c r="S239" s="20">
        <v>74.760000000000005</v>
      </c>
      <c r="T239" s="21">
        <v>64.19</v>
      </c>
      <c r="U239" s="20">
        <f t="shared" si="49"/>
        <v>0.86858415226231889</v>
      </c>
      <c r="V239" s="21">
        <f t="shared" si="50"/>
        <v>0.23664036288822707</v>
      </c>
      <c r="W239" s="22">
        <f t="shared" si="51"/>
        <v>0.43538822801136584</v>
      </c>
      <c r="X239" s="21">
        <f t="array" ref="X239:Z239">[1]!env_to_ecef(K239:M239,U239:W239)</f>
        <v>-0.72341271170639943</v>
      </c>
      <c r="Y239" s="21">
        <v>-0.69032836367302308</v>
      </c>
      <c r="Z239" s="21">
        <v>1.0990853020582114E-2</v>
      </c>
      <c r="AA239" s="27">
        <f t="shared" si="52"/>
        <v>19.720453758093317</v>
      </c>
      <c r="AB239" s="20">
        <v>74.900000000000006</v>
      </c>
      <c r="AC239" s="21">
        <v>6.09</v>
      </c>
      <c r="AD239" s="22">
        <v>3290</v>
      </c>
      <c r="AE239" s="20">
        <f t="shared" si="53"/>
        <v>3158.4788366188573</v>
      </c>
      <c r="AF239" s="21">
        <f t="shared" si="54"/>
        <v>852.2229953243758</v>
      </c>
      <c r="AG239" s="21">
        <f t="shared" si="55"/>
        <v>349.0378272782728</v>
      </c>
      <c r="AH239" s="21">
        <f t="shared" si="56"/>
        <v>3290</v>
      </c>
      <c r="AI239" s="20">
        <f t="array" ref="AI239:AK239">[1]!env_to_ecef(K239:M239,AE239:AG239)</f>
        <v>-2889.9578052027832</v>
      </c>
      <c r="AJ239" s="21">
        <v>-1466.8844355549072</v>
      </c>
      <c r="AK239" s="21">
        <v>-566.12183924864814</v>
      </c>
      <c r="AL239" s="21">
        <f t="shared" si="57"/>
        <v>3289.9999999999995</v>
      </c>
      <c r="AM239" s="20">
        <f t="shared" si="58"/>
        <v>3091.6996108379681</v>
      </c>
      <c r="AN239" s="21">
        <f t="shared" si="59"/>
        <v>891.79421355621889</v>
      </c>
      <c r="AO239" s="21">
        <f>(Q240-Q238)/($B240-$B238)</f>
        <v>915.60193736397196</v>
      </c>
      <c r="AP239" s="28">
        <f t="shared" si="60"/>
        <v>6598.4161556260733</v>
      </c>
      <c r="AQ239" s="12">
        <v>76.58</v>
      </c>
      <c r="AR239" s="12">
        <v>5.43</v>
      </c>
      <c r="AS239" s="12">
        <v>3689</v>
      </c>
      <c r="AT239" s="27">
        <v>463200</v>
      </c>
      <c r="AU239" s="20">
        <v>716.3</v>
      </c>
      <c r="AV239" s="21">
        <v>0</v>
      </c>
      <c r="AW239" s="21">
        <v>5.52</v>
      </c>
      <c r="AX239" s="21">
        <v>0</v>
      </c>
      <c r="AY239" s="21">
        <v>0</v>
      </c>
      <c r="AZ239" s="22">
        <f>AX239*AD239</f>
        <v>0</v>
      </c>
      <c r="BA239">
        <f>AX239*AA239</f>
        <v>0</v>
      </c>
    </row>
    <row r="240" spans="2:53" x14ac:dyDescent="0.25">
      <c r="B240" s="27">
        <v>303.7</v>
      </c>
      <c r="C240" s="20">
        <v>100048</v>
      </c>
      <c r="D240" s="21">
        <v>378768</v>
      </c>
      <c r="E240" s="22">
        <v>478816</v>
      </c>
      <c r="F240" s="20">
        <v>1225.4000000000001</v>
      </c>
      <c r="G240" s="21">
        <v>5104326</v>
      </c>
      <c r="H240" s="22">
        <v>1.087</v>
      </c>
      <c r="I240" s="12">
        <v>6522910</v>
      </c>
      <c r="J240" s="20">
        <v>29.65</v>
      </c>
      <c r="K240" s="29">
        <f>DEGREES(ATAN([1]!Req()^2/[1]!Rpo()^2*TAN(RADIANS(J240))))</f>
        <v>29.815739883302136</v>
      </c>
      <c r="L240" s="21">
        <v>-75.97</v>
      </c>
      <c r="M240" s="22">
        <v>149995</v>
      </c>
      <c r="N240" s="21">
        <f>[1]!Req()/SQRT(1-[1]!e_WGS84()^2*SIN(RADIANS(K240))^2)</f>
        <v>6383421.421646677</v>
      </c>
      <c r="O240" s="20">
        <f t="shared" si="46"/>
        <v>1374233.5401426421</v>
      </c>
      <c r="P240" s="21">
        <f t="shared" si="47"/>
        <v>-5499481.0029010931</v>
      </c>
      <c r="Q240" s="22">
        <f>(N240*(1-[1]!e_WGS84()^2)+M240)*SIN(RADIANS(K240))</f>
        <v>3227247.7934590583</v>
      </c>
      <c r="R240" s="22">
        <f t="shared" si="48"/>
        <v>-31.996809280477464</v>
      </c>
      <c r="S240" s="20">
        <v>74.8</v>
      </c>
      <c r="T240" s="21">
        <v>64.25</v>
      </c>
      <c r="U240" s="20">
        <f t="shared" si="49"/>
        <v>0.86918865748846674</v>
      </c>
      <c r="V240" s="21">
        <f t="shared" si="50"/>
        <v>0.23615333157126231</v>
      </c>
      <c r="W240" s="22">
        <f t="shared" si="51"/>
        <v>0.43444525740441714</v>
      </c>
      <c r="X240" s="21">
        <f t="array" ref="X240:Z240">[1]!env_to_ecef(K240:M240,U240:W240)</f>
        <v>-0.72341323965900961</v>
      </c>
      <c r="Y240" s="21">
        <v>-0.69032577302200515</v>
      </c>
      <c r="Z240" s="21">
        <v>1.1118083810948559E-2</v>
      </c>
      <c r="AA240" s="27">
        <f t="shared" si="52"/>
        <v>19.780452765628908</v>
      </c>
      <c r="AB240" s="20">
        <v>74.94</v>
      </c>
      <c r="AC240" s="21">
        <v>5.97</v>
      </c>
      <c r="AD240" s="22">
        <v>3308</v>
      </c>
      <c r="AE240" s="20">
        <f t="shared" si="53"/>
        <v>3177.059523686341</v>
      </c>
      <c r="AF240" s="21">
        <f t="shared" si="54"/>
        <v>854.85741328131382</v>
      </c>
      <c r="AG240" s="21">
        <f t="shared" si="55"/>
        <v>344.05753285155964</v>
      </c>
      <c r="AH240" s="21">
        <f t="shared" si="56"/>
        <v>3308</v>
      </c>
      <c r="AI240" s="20">
        <f t="array" ref="AI240:AK240">[1]!env_to_ecef(K240:M240,AE240:AG240)</f>
        <v>-2906.871856666472</v>
      </c>
      <c r="AJ240" s="21">
        <v>-1472.1895795419596</v>
      </c>
      <c r="AK240" s="21">
        <v>-570.62934625594426</v>
      </c>
      <c r="AL240" s="21">
        <f t="shared" si="57"/>
        <v>3308</v>
      </c>
      <c r="AM240" s="20">
        <f t="shared" si="58"/>
        <v>3089.6318866076181</v>
      </c>
      <c r="AN240" s="21">
        <f t="shared" si="59"/>
        <v>899.65576934069395</v>
      </c>
      <c r="AO240" s="21">
        <f>(Q241-Q239)/($B241-$B239)</f>
        <v>913.05015435360838</v>
      </c>
      <c r="AP240" s="28">
        <f t="shared" si="60"/>
        <v>6617.0244341883354</v>
      </c>
      <c r="AQ240" s="12">
        <v>76.61</v>
      </c>
      <c r="AR240" s="12">
        <v>5.32</v>
      </c>
      <c r="AS240" s="12">
        <v>3707</v>
      </c>
      <c r="AT240" s="27">
        <v>469611</v>
      </c>
      <c r="AU240" s="20">
        <v>721.6</v>
      </c>
      <c r="AV240" s="21">
        <v>0</v>
      </c>
      <c r="AW240" s="21">
        <v>5.52</v>
      </c>
      <c r="AX240" s="21">
        <v>0</v>
      </c>
      <c r="AY240" s="21">
        <v>0</v>
      </c>
      <c r="AZ240" s="22">
        <f>AX240*AD240</f>
        <v>0</v>
      </c>
      <c r="BA240">
        <f>AX240*AA240</f>
        <v>0</v>
      </c>
    </row>
    <row r="241" spans="2:53" x14ac:dyDescent="0.25">
      <c r="B241" s="27">
        <v>305.7</v>
      </c>
      <c r="C241" s="20">
        <v>100048</v>
      </c>
      <c r="D241" s="21">
        <v>376317</v>
      </c>
      <c r="E241" s="22">
        <v>476365</v>
      </c>
      <c r="F241" s="20">
        <v>1225.4000000000001</v>
      </c>
      <c r="G241" s="21">
        <v>5104326</v>
      </c>
      <c r="H241" s="22">
        <v>1.093</v>
      </c>
      <c r="I241" s="12">
        <v>6523592</v>
      </c>
      <c r="J241" s="20">
        <v>29.66</v>
      </c>
      <c r="K241" s="29">
        <f>DEGREES(ATAN([1]!Req()^2/[1]!Rpo()^2*TAN(RADIANS(J241))))</f>
        <v>29.825774056876508</v>
      </c>
      <c r="L241" s="21">
        <v>-75.91</v>
      </c>
      <c r="M241" s="22">
        <v>150682</v>
      </c>
      <c r="N241" s="21">
        <f>[1]!Req()/SQRT(1-[1]!e_WGS84()^2*SIN(RADIANS(K241))^2)</f>
        <v>6383424.6558177378</v>
      </c>
      <c r="O241" s="20">
        <f t="shared" si="46"/>
        <v>1379999.0865099456</v>
      </c>
      <c r="P241" s="21">
        <f t="shared" si="47"/>
        <v>-5498067.8099631369</v>
      </c>
      <c r="Q241" s="22">
        <f>(N241*(1-[1]!e_WGS84()^2)+M241)*SIN(RADIANS(K241))</f>
        <v>3228577.272815282</v>
      </c>
      <c r="R241" s="22">
        <f t="shared" si="48"/>
        <v>-30.217640574090183</v>
      </c>
      <c r="S241" s="20">
        <v>74.84</v>
      </c>
      <c r="T241" s="21">
        <v>64.319999999999993</v>
      </c>
      <c r="U241" s="20">
        <f t="shared" si="49"/>
        <v>0.86986496651968437</v>
      </c>
      <c r="V241" s="21">
        <f t="shared" si="50"/>
        <v>0.23568509593250975</v>
      </c>
      <c r="W241" s="22">
        <f t="shared" si="51"/>
        <v>0.43334452295718728</v>
      </c>
      <c r="X241" s="21">
        <f t="array" ref="X241:Z241">[1]!env_to_ecef(K241:M241,U241:W241)</f>
        <v>-0.72363554242325934</v>
      </c>
      <c r="Y241" s="21">
        <v>-0.69009361882929765</v>
      </c>
      <c r="Z241" s="21">
        <v>1.1063407832998168E-2</v>
      </c>
      <c r="AA241" s="27">
        <f t="shared" si="52"/>
        <v>19.840451823043256</v>
      </c>
      <c r="AB241" s="20">
        <v>74.98</v>
      </c>
      <c r="AC241" s="21">
        <v>5.84</v>
      </c>
      <c r="AD241" s="22">
        <v>3326</v>
      </c>
      <c r="AE241" s="20">
        <f t="shared" si="53"/>
        <v>3195.6961517637237</v>
      </c>
      <c r="AF241" s="21">
        <f t="shared" si="54"/>
        <v>857.47991330014224</v>
      </c>
      <c r="AG241" s="21">
        <f t="shared" si="55"/>
        <v>338.42326144830616</v>
      </c>
      <c r="AH241" s="21">
        <f t="shared" si="56"/>
        <v>3326</v>
      </c>
      <c r="AI241" s="20">
        <f t="array" ref="AI241:AK241">[1]!env_to_ecef(K241:M241,AE241:AG241)</f>
        <v>-2924.2526191170218</v>
      </c>
      <c r="AJ241" s="21">
        <v>-1476.3909520734085</v>
      </c>
      <c r="AK241" s="21">
        <v>-575.58003459380905</v>
      </c>
      <c r="AL241" s="21">
        <f t="shared" si="57"/>
        <v>3325.9999999999995</v>
      </c>
      <c r="AM241" s="20">
        <f t="shared" si="58"/>
        <v>3087.0377450803062</v>
      </c>
      <c r="AN241" s="21">
        <f t="shared" si="59"/>
        <v>908.12629376561381</v>
      </c>
      <c r="AO241" s="21">
        <f>(Q242-Q240)/($B242-$B240)</f>
        <v>910.47261566924863</v>
      </c>
      <c r="AP241" s="28">
        <f t="shared" si="60"/>
        <v>6635.5020019399608</v>
      </c>
      <c r="AQ241" s="12">
        <v>76.63</v>
      </c>
      <c r="AR241" s="12">
        <v>5.21</v>
      </c>
      <c r="AS241" s="12">
        <v>3725</v>
      </c>
      <c r="AT241" s="27">
        <v>476057</v>
      </c>
      <c r="AU241" s="20">
        <v>726.7</v>
      </c>
      <c r="AV241" s="21">
        <v>0</v>
      </c>
      <c r="AW241" s="21">
        <v>5.53</v>
      </c>
      <c r="AX241" s="21">
        <v>0</v>
      </c>
      <c r="AY241" s="21">
        <v>0</v>
      </c>
      <c r="AZ241" s="22">
        <f>AX241*AD241</f>
        <v>0</v>
      </c>
      <c r="BA241">
        <f>AX241*AA241</f>
        <v>0</v>
      </c>
    </row>
    <row r="242" spans="2:53" x14ac:dyDescent="0.25">
      <c r="B242" s="27">
        <v>307.7</v>
      </c>
      <c r="C242" s="20">
        <v>100048</v>
      </c>
      <c r="D242" s="21">
        <v>373866</v>
      </c>
      <c r="E242" s="22">
        <v>473914</v>
      </c>
      <c r="F242" s="20">
        <v>1225.4000000000001</v>
      </c>
      <c r="G242" s="21">
        <v>5104326</v>
      </c>
      <c r="H242" s="22">
        <v>1.0980000000000001</v>
      </c>
      <c r="I242" s="12">
        <v>6524264</v>
      </c>
      <c r="J242" s="20">
        <v>29.68</v>
      </c>
      <c r="K242" s="29">
        <f>DEGREES(ATAN([1]!Req()^2/[1]!Rpo()^2*TAN(RADIANS(J242))))</f>
        <v>29.845842343112881</v>
      </c>
      <c r="L242" s="21">
        <v>-75.84</v>
      </c>
      <c r="M242" s="22">
        <v>151359</v>
      </c>
      <c r="N242" s="21">
        <f>[1]!Req()/SQRT(1-[1]!e_WGS84()^2*SIN(RADIANS(K242))^2)</f>
        <v>6383431.1261444958</v>
      </c>
      <c r="O242" s="20">
        <f t="shared" si="46"/>
        <v>1386581.6911229633</v>
      </c>
      <c r="P242" s="21">
        <f t="shared" si="47"/>
        <v>-5495848.4977260306</v>
      </c>
      <c r="Q242" s="22">
        <f>(N242*(1-[1]!e_WGS84()^2)+M242)*SIN(RADIANS(K242))</f>
        <v>3230889.6839217353</v>
      </c>
      <c r="R242" s="22">
        <f t="shared" si="48"/>
        <v>-31.658506727777421</v>
      </c>
      <c r="S242" s="20">
        <v>74.88</v>
      </c>
      <c r="T242" s="21">
        <v>64.38</v>
      </c>
      <c r="U242" s="20">
        <f t="shared" si="49"/>
        <v>0.8704669042390506</v>
      </c>
      <c r="V242" s="21">
        <f t="shared" si="50"/>
        <v>0.23519599849819683</v>
      </c>
      <c r="W242" s="22">
        <f t="shared" si="51"/>
        <v>0.43240052140916746</v>
      </c>
      <c r="X242" s="21">
        <f t="array" ref="X242:Z242">[1]!env_to_ecef(K242:M242,U242:W242)</f>
        <v>-0.72363634583462488</v>
      </c>
      <c r="Y242" s="21">
        <v>-0.6900907260129181</v>
      </c>
      <c r="Z242" s="21">
        <v>1.1190570051394982E-2</v>
      </c>
      <c r="AA242" s="27">
        <f t="shared" si="52"/>
        <v>19.900450837936248</v>
      </c>
      <c r="AB242" s="20">
        <v>75.02</v>
      </c>
      <c r="AC242" s="21">
        <v>5.72</v>
      </c>
      <c r="AD242" s="22">
        <v>3344</v>
      </c>
      <c r="AE242" s="20">
        <f t="shared" si="53"/>
        <v>3214.2734115586795</v>
      </c>
      <c r="AF242" s="21">
        <f t="shared" si="54"/>
        <v>860.05952873654451</v>
      </c>
      <c r="AG242" s="21">
        <f t="shared" si="55"/>
        <v>333.28672757312302</v>
      </c>
      <c r="AH242" s="21">
        <f t="shared" si="56"/>
        <v>3344</v>
      </c>
      <c r="AI242" s="20">
        <f t="array" ref="AI242:AK242">[1]!env_to_ecef(K242:M242,AE242:AG242)</f>
        <v>-2941.1860320115052</v>
      </c>
      <c r="AJ242" s="21">
        <v>-1481.6273861318252</v>
      </c>
      <c r="AK242" s="21">
        <v>-580.12155085343477</v>
      </c>
      <c r="AL242" s="21">
        <f t="shared" si="57"/>
        <v>3344.0000000000005</v>
      </c>
      <c r="AM242" s="20">
        <f t="shared" si="58"/>
        <v>3084.9328416947392</v>
      </c>
      <c r="AN242" s="21">
        <f t="shared" si="59"/>
        <v>915.97424395917915</v>
      </c>
      <c r="AO242" s="21">
        <f>(Q243-Q241)/($B243-$B241)</f>
        <v>907.91432733729016</v>
      </c>
      <c r="AP242" s="28">
        <f t="shared" si="60"/>
        <v>6654.0854391446237</v>
      </c>
      <c r="AQ242" s="12">
        <v>76.66</v>
      </c>
      <c r="AR242" s="12">
        <v>5.1100000000000003</v>
      </c>
      <c r="AS242" s="12">
        <v>3743</v>
      </c>
      <c r="AT242" s="27">
        <v>482540</v>
      </c>
      <c r="AU242" s="20">
        <v>731.7</v>
      </c>
      <c r="AV242" s="21">
        <v>0</v>
      </c>
      <c r="AW242" s="21">
        <v>5.54</v>
      </c>
      <c r="AX242" s="21">
        <v>0</v>
      </c>
      <c r="AY242" s="21">
        <v>0</v>
      </c>
      <c r="AZ242" s="22">
        <f>AX242*AD242</f>
        <v>0</v>
      </c>
      <c r="BA242">
        <f>AX242*AA242</f>
        <v>0</v>
      </c>
    </row>
    <row r="243" spans="2:53" x14ac:dyDescent="0.25">
      <c r="B243" s="27">
        <v>309.7</v>
      </c>
      <c r="C243" s="20">
        <v>100048</v>
      </c>
      <c r="D243" s="21">
        <v>371415</v>
      </c>
      <c r="E243" s="22">
        <v>471464</v>
      </c>
      <c r="F243" s="20">
        <v>1225.4000000000001</v>
      </c>
      <c r="G243" s="21">
        <v>5104326</v>
      </c>
      <c r="H243" s="22">
        <v>1.1040000000000001</v>
      </c>
      <c r="I243" s="12">
        <v>6524926</v>
      </c>
      <c r="J243" s="20">
        <v>29.69</v>
      </c>
      <c r="K243" s="29">
        <f>DEGREES(ATAN([1]!Req()^2/[1]!Rpo()^2*TAN(RADIANS(J243))))</f>
        <v>29.855876455766637</v>
      </c>
      <c r="L243" s="21">
        <v>-75.78</v>
      </c>
      <c r="M243" s="22">
        <v>152025</v>
      </c>
      <c r="N243" s="21">
        <f>[1]!Req()/SQRT(1-[1]!e_WGS84()^2*SIN(RADIANS(K243))^2)</f>
        <v>6383434.3622993929</v>
      </c>
      <c r="O243" s="20">
        <f t="shared" si="46"/>
        <v>1392338.8178767245</v>
      </c>
      <c r="P243" s="21">
        <f t="shared" si="47"/>
        <v>-5494403.9129873002</v>
      </c>
      <c r="Q243" s="22">
        <f>(N243*(1-[1]!e_WGS84()^2)+M243)*SIN(RADIANS(K243))</f>
        <v>3232208.9301246312</v>
      </c>
      <c r="R243" s="22">
        <f t="shared" si="48"/>
        <v>-30.881241850554943</v>
      </c>
      <c r="S243" s="20">
        <v>74.92</v>
      </c>
      <c r="T243" s="21">
        <v>64.44</v>
      </c>
      <c r="U243" s="20">
        <f t="shared" si="49"/>
        <v>0.8710676280444366</v>
      </c>
      <c r="V243" s="21">
        <f t="shared" si="50"/>
        <v>0.2347059181579991</v>
      </c>
      <c r="W243" s="22">
        <f t="shared" si="51"/>
        <v>0.43145604568095902</v>
      </c>
      <c r="X243" s="21">
        <f t="array" ref="X243:Z243">[1]!env_to_ecef(K243:M243,U243:W243)</f>
        <v>-0.72375723385901858</v>
      </c>
      <c r="Y243" s="21">
        <v>-0.68996327250391243</v>
      </c>
      <c r="Z243" s="21">
        <v>1.1231608630729029E-2</v>
      </c>
      <c r="AA243" s="27">
        <f t="shared" si="52"/>
        <v>19.960449856635115</v>
      </c>
      <c r="AB243" s="20">
        <v>75.06</v>
      </c>
      <c r="AC243" s="21">
        <v>5.6</v>
      </c>
      <c r="AD243" s="22">
        <v>3363</v>
      </c>
      <c r="AE243" s="20">
        <f t="shared" si="53"/>
        <v>3233.8105657036695</v>
      </c>
      <c r="AF243" s="21">
        <f t="shared" si="54"/>
        <v>862.86837253578017</v>
      </c>
      <c r="AG243" s="21">
        <f t="shared" si="55"/>
        <v>328.17129189001963</v>
      </c>
      <c r="AH243" s="21">
        <f t="shared" si="56"/>
        <v>3362.9999999999995</v>
      </c>
      <c r="AI243" s="20">
        <f t="array" ref="AI243:AK243">[1]!env_to_ecef(K243:M243,AE243:AG243)</f>
        <v>-2959.2927638311826</v>
      </c>
      <c r="AJ243" s="21">
        <v>-1486.6591410470464</v>
      </c>
      <c r="AK243" s="21">
        <v>-584.97857762285571</v>
      </c>
      <c r="AL243" s="21">
        <f t="shared" si="57"/>
        <v>3363</v>
      </c>
      <c r="AM243" s="20">
        <f t="shared" si="58"/>
        <v>3082.351916448446</v>
      </c>
      <c r="AN243" s="21">
        <f t="shared" si="59"/>
        <v>924.21843666327186</v>
      </c>
      <c r="AO243" s="21">
        <f>(Q244-Q242)/($B244-$B242)</f>
        <v>905.45312161848415</v>
      </c>
      <c r="AP243" s="28">
        <f t="shared" si="60"/>
        <v>6673.4689470739986</v>
      </c>
      <c r="AQ243" s="12">
        <v>76.69</v>
      </c>
      <c r="AR243" s="12">
        <v>5.01</v>
      </c>
      <c r="AS243" s="12">
        <v>3762</v>
      </c>
      <c r="AT243" s="27">
        <v>489060</v>
      </c>
      <c r="AU243" s="20">
        <v>736.4</v>
      </c>
      <c r="AV243" s="21">
        <v>0</v>
      </c>
      <c r="AW243" s="21">
        <v>5.54</v>
      </c>
      <c r="AX243" s="21">
        <v>0</v>
      </c>
      <c r="AY243" s="21">
        <v>0</v>
      </c>
      <c r="AZ243" s="22">
        <f>AX243*AD243</f>
        <v>0</v>
      </c>
      <c r="BA243">
        <f>AX243*AA243</f>
        <v>0</v>
      </c>
    </row>
    <row r="244" spans="2:53" x14ac:dyDescent="0.25">
      <c r="B244" s="27">
        <v>311.7</v>
      </c>
      <c r="C244" s="20">
        <v>100048</v>
      </c>
      <c r="D244" s="21">
        <v>368964</v>
      </c>
      <c r="E244" s="22">
        <v>469013</v>
      </c>
      <c r="F244" s="20">
        <v>1225.4000000000001</v>
      </c>
      <c r="G244" s="21">
        <v>5104326</v>
      </c>
      <c r="H244" s="22">
        <v>1.1100000000000001</v>
      </c>
      <c r="I244" s="12">
        <v>6525577</v>
      </c>
      <c r="J244" s="20">
        <v>29.71</v>
      </c>
      <c r="K244" s="29">
        <f>DEGREES(ATAN([1]!Req()^2/[1]!Rpo()^2*TAN(RADIANS(J244))))</f>
        <v>29.875944620124724</v>
      </c>
      <c r="L244" s="21">
        <v>-75.709999999999994</v>
      </c>
      <c r="M244" s="22">
        <v>152682</v>
      </c>
      <c r="N244" s="21">
        <f>[1]!Req()/SQRT(1-[1]!e_WGS84()^2*SIN(RADIANS(K244))^2)</f>
        <v>6383440.8365902295</v>
      </c>
      <c r="O244" s="20">
        <f t="shared" si="46"/>
        <v>1398911.0987887571</v>
      </c>
      <c r="P244" s="21">
        <f t="shared" si="47"/>
        <v>-5492151.6239793776</v>
      </c>
      <c r="Q244" s="22">
        <f>(N244*(1-[1]!e_WGS84()^2)+M244)*SIN(RADIANS(K244))</f>
        <v>3234511.4964082092</v>
      </c>
      <c r="R244" s="22">
        <f t="shared" si="48"/>
        <v>-31.325997667387128</v>
      </c>
      <c r="S244" s="20">
        <v>74.959999999999994</v>
      </c>
      <c r="T244" s="21">
        <v>64.5</v>
      </c>
      <c r="U244" s="20">
        <f t="shared" si="49"/>
        <v>0.87166713619885716</v>
      </c>
      <c r="V244" s="21">
        <f t="shared" si="50"/>
        <v>0.23421485690664781</v>
      </c>
      <c r="W244" s="22">
        <f t="shared" si="51"/>
        <v>0.43051109680829525</v>
      </c>
      <c r="X244" s="21">
        <f t="array" ref="X244:Z244">[1]!env_to_ecef(K244:M244,U244:W244)</f>
        <v>-0.72375830395249585</v>
      </c>
      <c r="Y244" s="21">
        <v>-0.68996006948214506</v>
      </c>
      <c r="Z244" s="21">
        <v>1.1358696228012083E-2</v>
      </c>
      <c r="AA244" s="27">
        <f t="shared" si="52"/>
        <v>20.020448879101171</v>
      </c>
      <c r="AB244" s="20">
        <v>75.099999999999994</v>
      </c>
      <c r="AC244" s="21">
        <v>5.48</v>
      </c>
      <c r="AD244" s="22">
        <v>3381</v>
      </c>
      <c r="AE244" s="20">
        <f t="shared" si="53"/>
        <v>3252.384557230951</v>
      </c>
      <c r="AF244" s="21">
        <f t="shared" si="54"/>
        <v>865.39261836997377</v>
      </c>
      <c r="AG244" s="21">
        <f t="shared" si="55"/>
        <v>322.87971128020746</v>
      </c>
      <c r="AH244" s="21">
        <f t="shared" si="56"/>
        <v>3380.9999999999995</v>
      </c>
      <c r="AI244" s="20">
        <f t="array" ref="AI244:AK244">[1]!env_to_ecef(K244:M244,AE244:AG244)</f>
        <v>-2976.2451707249875</v>
      </c>
      <c r="AJ244" s="21">
        <v>-1491.828704826451</v>
      </c>
      <c r="AK244" s="21">
        <v>-589.5530503627474</v>
      </c>
      <c r="AL244" s="21">
        <f t="shared" si="57"/>
        <v>3380.9999999999995</v>
      </c>
      <c r="AM244" s="20">
        <f t="shared" si="58"/>
        <v>3080.2638444964541</v>
      </c>
      <c r="AN244" s="21">
        <f t="shared" si="59"/>
        <v>931.84271416137926</v>
      </c>
      <c r="AO244" s="21">
        <f>(Q245-Q243)/($B245-$B243)</f>
        <v>903.01293845812324</v>
      </c>
      <c r="AP244" s="28">
        <f t="shared" si="60"/>
        <v>6692.0279310282249</v>
      </c>
      <c r="AQ244" s="12">
        <v>76.72</v>
      </c>
      <c r="AR244" s="12">
        <v>4.9000000000000004</v>
      </c>
      <c r="AS244" s="12">
        <v>3781</v>
      </c>
      <c r="AT244" s="27">
        <v>495615</v>
      </c>
      <c r="AU244" s="20">
        <v>741.1</v>
      </c>
      <c r="AV244" s="21">
        <v>0</v>
      </c>
      <c r="AW244" s="21">
        <v>5.55</v>
      </c>
      <c r="AX244" s="21">
        <v>0</v>
      </c>
      <c r="AY244" s="21">
        <v>0</v>
      </c>
      <c r="AZ244" s="22">
        <f>AX244*AD244</f>
        <v>0</v>
      </c>
      <c r="BA244">
        <f>AX244*AA244</f>
        <v>0</v>
      </c>
    </row>
    <row r="245" spans="2:53" x14ac:dyDescent="0.25">
      <c r="B245" s="27">
        <v>313.7</v>
      </c>
      <c r="C245" s="20">
        <v>100048</v>
      </c>
      <c r="D245" s="21">
        <v>366513</v>
      </c>
      <c r="E245" s="22">
        <v>466562</v>
      </c>
      <c r="F245" s="20">
        <v>1225.4000000000001</v>
      </c>
      <c r="G245" s="21">
        <v>5104326</v>
      </c>
      <c r="H245" s="22">
        <v>1.1160000000000001</v>
      </c>
      <c r="I245" s="12">
        <v>6526218</v>
      </c>
      <c r="J245" s="20">
        <v>29.72</v>
      </c>
      <c r="K245" s="29">
        <f>DEGREES(ATAN([1]!Req()^2/[1]!Rpo()^2*TAN(RADIANS(J245))))</f>
        <v>29.885978671820823</v>
      </c>
      <c r="L245" s="21">
        <v>-75.650000000000006</v>
      </c>
      <c r="M245" s="22">
        <v>153328</v>
      </c>
      <c r="N245" s="21">
        <f>[1]!Req()/SQRT(1-[1]!e_WGS84()^2*SIN(RADIANS(K245))^2)</f>
        <v>6383444.074725369</v>
      </c>
      <c r="O245" s="20">
        <f t="shared" si="46"/>
        <v>1404659.8732547103</v>
      </c>
      <c r="P245" s="21">
        <f t="shared" si="47"/>
        <v>-5490676.5421306547</v>
      </c>
      <c r="Q245" s="22">
        <f>(N245*(1-[1]!e_WGS84()^2)+M245)*SIN(RADIANS(K245))</f>
        <v>3235820.9818784636</v>
      </c>
      <c r="R245" s="22">
        <f t="shared" si="48"/>
        <v>-29.550636873580515</v>
      </c>
      <c r="S245" s="20">
        <v>75</v>
      </c>
      <c r="T245" s="21">
        <v>64.56</v>
      </c>
      <c r="U245" s="20">
        <f t="shared" si="49"/>
        <v>0.87226542696885578</v>
      </c>
      <c r="V245" s="21">
        <f t="shared" si="50"/>
        <v>0.23372281674189332</v>
      </c>
      <c r="W245" s="22">
        <f t="shared" si="51"/>
        <v>0.42956567582742822</v>
      </c>
      <c r="X245" s="21">
        <f t="array" ref="X245:Z245">[1]!env_to_ecef(K245:M245,U245:W245)</f>
        <v>-0.72387942365197666</v>
      </c>
      <c r="Y245" s="21">
        <v>-0.68983231246428334</v>
      </c>
      <c r="Z245" s="21">
        <v>1.1400030414942364E-2</v>
      </c>
      <c r="AA245" s="27">
        <f t="shared" si="52"/>
        <v>20.070448111907947</v>
      </c>
      <c r="AB245" s="20">
        <v>75.14</v>
      </c>
      <c r="AC245" s="21">
        <v>5.37</v>
      </c>
      <c r="AD245" s="22">
        <v>3400</v>
      </c>
      <c r="AE245" s="20">
        <f t="shared" si="53"/>
        <v>3271.8650315780474</v>
      </c>
      <c r="AF245" s="21">
        <f t="shared" si="54"/>
        <v>868.13051611190394</v>
      </c>
      <c r="AG245" s="21">
        <f t="shared" si="55"/>
        <v>318.19588641599938</v>
      </c>
      <c r="AH245" s="21">
        <f t="shared" si="56"/>
        <v>3400</v>
      </c>
      <c r="AI245" s="20">
        <f t="array" ref="AI245:AK245">[1]!env_to_ecef(K245:M245,AE245:AG245)</f>
        <v>-2994.196764587799</v>
      </c>
      <c r="AJ245" s="21">
        <v>-1497.2601495779722</v>
      </c>
      <c r="AK245" s="21">
        <v>-594.13616235481368</v>
      </c>
      <c r="AL245" s="21">
        <f t="shared" si="57"/>
        <v>3400</v>
      </c>
      <c r="AM245" s="20">
        <f t="shared" si="58"/>
        <v>3077.5901620902587</v>
      </c>
      <c r="AN245" s="21">
        <f t="shared" si="59"/>
        <v>940.28094618371688</v>
      </c>
      <c r="AO245" s="21">
        <f>(Q246-Q244)/($B246-$B244)</f>
        <v>900.41927462781314</v>
      </c>
      <c r="AP245" s="28">
        <f t="shared" si="60"/>
        <v>6711.3261752592534</v>
      </c>
      <c r="AQ245" s="12">
        <v>76.739999999999995</v>
      </c>
      <c r="AR245" s="12">
        <v>4.8</v>
      </c>
      <c r="AS245" s="12">
        <v>3800</v>
      </c>
      <c r="AT245" s="27">
        <v>502208</v>
      </c>
      <c r="AU245" s="20">
        <v>745.5</v>
      </c>
      <c r="AV245" s="21">
        <v>0</v>
      </c>
      <c r="AW245" s="21">
        <v>5.56</v>
      </c>
      <c r="AX245" s="21">
        <v>0</v>
      </c>
      <c r="AY245" s="21">
        <v>0</v>
      </c>
      <c r="AZ245" s="22">
        <f>AX245*AD245</f>
        <v>0</v>
      </c>
      <c r="BA245">
        <f>AX245*AA245</f>
        <v>0</v>
      </c>
    </row>
    <row r="246" spans="2:53" x14ac:dyDescent="0.25">
      <c r="B246" s="27">
        <v>315.7</v>
      </c>
      <c r="C246" s="20">
        <v>100048</v>
      </c>
      <c r="D246" s="21">
        <v>364062</v>
      </c>
      <c r="E246" s="22">
        <v>464111</v>
      </c>
      <c r="F246" s="20">
        <v>1225.4000000000001</v>
      </c>
      <c r="G246" s="21">
        <v>5104326</v>
      </c>
      <c r="H246" s="22">
        <v>1.121</v>
      </c>
      <c r="I246" s="12">
        <v>6526850</v>
      </c>
      <c r="J246" s="20">
        <v>29.74</v>
      </c>
      <c r="K246" s="29">
        <f>DEGREES(ATAN([1]!Req()^2/[1]!Rpo()^2*TAN(RADIANS(J246))))</f>
        <v>29.906046714226598</v>
      </c>
      <c r="L246" s="21">
        <v>-75.58</v>
      </c>
      <c r="M246" s="22">
        <v>153964</v>
      </c>
      <c r="N246" s="21">
        <f>[1]!Req()/SQRT(1-[1]!e_WGS84()^2*SIN(RADIANS(K246))^2)</f>
        <v>6383450.5529730944</v>
      </c>
      <c r="O246" s="20">
        <f t="shared" si="46"/>
        <v>1411221.4594371181</v>
      </c>
      <c r="P246" s="21">
        <f t="shared" si="47"/>
        <v>-5488390.5001946427</v>
      </c>
      <c r="Q246" s="22">
        <f>(N246*(1-[1]!e_WGS84()^2)+M246)*SIN(RADIANS(K246))</f>
        <v>3238113.1735067205</v>
      </c>
      <c r="R246" s="22">
        <f t="shared" si="48"/>
        <v>-31.999270977452397</v>
      </c>
      <c r="S246" s="20">
        <v>75.040000000000006</v>
      </c>
      <c r="T246" s="21">
        <v>64.63</v>
      </c>
      <c r="U246" s="20">
        <f t="shared" si="49"/>
        <v>0.87293475806401899</v>
      </c>
      <c r="V246" s="21">
        <f t="shared" si="50"/>
        <v>0.2332491074645589</v>
      </c>
      <c r="W246" s="22">
        <f t="shared" si="51"/>
        <v>0.42846208937396013</v>
      </c>
      <c r="X246" s="21">
        <f t="array" ref="X246:Z246">[1]!env_to_ecef(K246:M246,U246:W246)</f>
        <v>-0.72398238626588596</v>
      </c>
      <c r="Y246" s="21">
        <v>-0.68972372815109684</v>
      </c>
      <c r="Z246" s="21">
        <v>1.143167538489237E-2</v>
      </c>
      <c r="AA246" s="27">
        <f t="shared" si="52"/>
        <v>20.110447596931969</v>
      </c>
      <c r="AB246" s="20">
        <v>75.180000000000007</v>
      </c>
      <c r="AC246" s="21">
        <v>5.26</v>
      </c>
      <c r="AD246" s="22">
        <v>3419</v>
      </c>
      <c r="AE246" s="20">
        <f t="shared" si="53"/>
        <v>3291.3454433132388</v>
      </c>
      <c r="AF246" s="21">
        <f t="shared" si="54"/>
        <v>870.84018831684341</v>
      </c>
      <c r="AG246" s="21">
        <f t="shared" si="55"/>
        <v>313.43825419604843</v>
      </c>
      <c r="AH246" s="21">
        <f t="shared" si="56"/>
        <v>3419.0000000000005</v>
      </c>
      <c r="AI246" s="20">
        <f t="array" ref="AI246:AK246">[1]!env_to_ecef(K246:M246,AE246:AG246)</f>
        <v>-3011.8707664367025</v>
      </c>
      <c r="AJ246" s="21">
        <v>-1503.2840252066264</v>
      </c>
      <c r="AK246" s="21">
        <v>-598.60890892347538</v>
      </c>
      <c r="AL246" s="21">
        <f t="shared" si="57"/>
        <v>3419.0000000000005</v>
      </c>
      <c r="AM246" s="20">
        <f t="shared" si="58"/>
        <v>3314.9255370668834</v>
      </c>
      <c r="AN246" s="21">
        <f t="shared" si="59"/>
        <v>1009.529478707118</v>
      </c>
      <c r="AO246" s="21">
        <f>(Q247-Q245)/($B247-$B245)</f>
        <v>898.09754182992037</v>
      </c>
      <c r="AP246" s="28">
        <f t="shared" si="60"/>
        <v>6970.1300828036728</v>
      </c>
      <c r="AQ246" s="12">
        <v>76.77</v>
      </c>
      <c r="AR246" s="12">
        <v>4.71</v>
      </c>
      <c r="AS246" s="12">
        <v>3818</v>
      </c>
      <c r="AT246" s="27">
        <v>508838</v>
      </c>
      <c r="AU246" s="20">
        <v>749.9</v>
      </c>
      <c r="AV246" s="21">
        <v>0</v>
      </c>
      <c r="AW246" s="21">
        <v>5.57</v>
      </c>
      <c r="AX246" s="21">
        <v>0</v>
      </c>
      <c r="AY246" s="21">
        <v>0</v>
      </c>
      <c r="AZ246" s="22">
        <f>AX246*AD246</f>
        <v>0</v>
      </c>
      <c r="BA246">
        <f>AX246*AA246</f>
        <v>0</v>
      </c>
    </row>
    <row r="247" spans="2:53" x14ac:dyDescent="0.25">
      <c r="B247" s="27">
        <v>317.7</v>
      </c>
      <c r="C247" s="20">
        <v>100048</v>
      </c>
      <c r="D247" s="21">
        <v>361612</v>
      </c>
      <c r="E247" s="22">
        <v>461660</v>
      </c>
      <c r="F247" s="20">
        <v>1225.4000000000001</v>
      </c>
      <c r="G247" s="21">
        <v>5104326</v>
      </c>
      <c r="H247" s="22">
        <v>1.127</v>
      </c>
      <c r="I247" s="12">
        <v>6527472</v>
      </c>
      <c r="J247" s="20">
        <v>29.75</v>
      </c>
      <c r="K247" s="29">
        <f>DEGREES(ATAN([1]!Req()^2/[1]!Rpo()^2*TAN(RADIANS(J247))))</f>
        <v>29.916080704928056</v>
      </c>
      <c r="L247" s="21">
        <v>-75.510000000000005</v>
      </c>
      <c r="M247" s="22">
        <v>154591</v>
      </c>
      <c r="N247" s="21">
        <f>[1]!Req()/SQRT(1-[1]!e_WGS84()^2*SIN(RADIANS(K247))^2)</f>
        <v>6383453.7930848794</v>
      </c>
      <c r="O247" s="20">
        <f t="shared" si="46"/>
        <v>1417919.5754029779</v>
      </c>
      <c r="P247" s="21">
        <f t="shared" si="47"/>
        <v>-5486638.4242158262</v>
      </c>
      <c r="Q247" s="22">
        <f>(N247*(1-[1]!e_WGS84()^2)+M247)*SIN(RADIANS(K247))</f>
        <v>3239413.3720457833</v>
      </c>
      <c r="R247" s="22">
        <f t="shared" si="48"/>
        <v>-30.225814533419907</v>
      </c>
      <c r="S247" s="20">
        <v>75.08</v>
      </c>
      <c r="T247" s="21">
        <v>64.69</v>
      </c>
      <c r="U247" s="20">
        <f t="shared" si="49"/>
        <v>0.87353046273131796</v>
      </c>
      <c r="V247" s="21">
        <f t="shared" si="50"/>
        <v>0.23275502249855509</v>
      </c>
      <c r="W247" s="22">
        <f t="shared" si="51"/>
        <v>0.42751564904937295</v>
      </c>
      <c r="X247" s="21">
        <f t="array" ref="X247:Z247">[1]!env_to_ecef(K247:M247,U247:W247)</f>
        <v>-0.72398336092731796</v>
      </c>
      <c r="Y247" s="21">
        <v>-0.68972201363627839</v>
      </c>
      <c r="Z247" s="21">
        <v>1.1473317127242255E-2</v>
      </c>
      <c r="AA247" s="27">
        <f t="shared" si="52"/>
        <v>20.160446832497581</v>
      </c>
      <c r="AB247" s="20">
        <v>75.22</v>
      </c>
      <c r="AC247" s="21">
        <v>5.15</v>
      </c>
      <c r="AD247" s="22">
        <v>3438</v>
      </c>
      <c r="AE247" s="20">
        <f t="shared" si="53"/>
        <v>3310.8255570837682</v>
      </c>
      <c r="AF247" s="21">
        <f t="shared" si="54"/>
        <v>873.52158629035989</v>
      </c>
      <c r="AG247" s="21">
        <f t="shared" si="55"/>
        <v>308.60681918215585</v>
      </c>
      <c r="AH247" s="21">
        <f t="shared" si="56"/>
        <v>3438</v>
      </c>
      <c r="AI247" s="20">
        <f t="array" ref="AI247:AK247">[1]!env_to_ecef(K247:M247,AE247:AG247)</f>
        <v>-3029.5793581340422</v>
      </c>
      <c r="AJ247" s="21">
        <v>-1509.1785070459391</v>
      </c>
      <c r="AK247" s="21">
        <v>-603.2189872995682</v>
      </c>
      <c r="AL247" s="21">
        <f t="shared" si="57"/>
        <v>3438.0000000000005</v>
      </c>
      <c r="AM247" s="20">
        <f t="shared" si="58"/>
        <v>3072.9159234082326</v>
      </c>
      <c r="AN247" s="21">
        <f t="shared" si="59"/>
        <v>955.68441594182514</v>
      </c>
      <c r="AO247" s="21">
        <f>(Q248-Q246)/($B248-$B246)</f>
        <v>895.74535916093737</v>
      </c>
      <c r="AP247" s="28">
        <f t="shared" si="60"/>
        <v>6750.0290371468245</v>
      </c>
      <c r="AQ247" s="12">
        <v>76.8</v>
      </c>
      <c r="AR247" s="12">
        <v>4.6100000000000003</v>
      </c>
      <c r="AS247" s="12">
        <v>3838</v>
      </c>
      <c r="AT247" s="27">
        <v>515506</v>
      </c>
      <c r="AU247" s="20">
        <v>754.1</v>
      </c>
      <c r="AV247" s="21">
        <v>0</v>
      </c>
      <c r="AW247" s="21">
        <v>5.58</v>
      </c>
      <c r="AX247" s="21">
        <v>0</v>
      </c>
      <c r="AY247" s="21">
        <v>0</v>
      </c>
      <c r="AZ247" s="22">
        <f>AX247*AD247</f>
        <v>0</v>
      </c>
      <c r="BA247">
        <f>AX247*AA247</f>
        <v>0</v>
      </c>
    </row>
    <row r="248" spans="2:53" x14ac:dyDescent="0.25">
      <c r="B248" s="27">
        <v>319.7</v>
      </c>
      <c r="C248" s="20">
        <v>100048</v>
      </c>
      <c r="D248" s="21">
        <v>359161</v>
      </c>
      <c r="E248" s="22">
        <v>459209</v>
      </c>
      <c r="F248" s="20">
        <v>1225.4000000000001</v>
      </c>
      <c r="G248" s="21">
        <v>5104326</v>
      </c>
      <c r="H248" s="22">
        <v>1.133</v>
      </c>
      <c r="I248" s="12">
        <v>6528084</v>
      </c>
      <c r="J248" s="20">
        <v>29.77</v>
      </c>
      <c r="K248" s="29">
        <f>DEGREES(ATAN([1]!Req()^2/[1]!Rpo()^2*TAN(RADIANS(J248))))</f>
        <v>29.936148625307627</v>
      </c>
      <c r="L248" s="21">
        <v>-75.45</v>
      </c>
      <c r="M248" s="22">
        <v>155208</v>
      </c>
      <c r="N248" s="21">
        <f>[1]!Req()/SQRT(1-[1]!e_WGS84()^2*SIN(RADIANS(K248))^2)</f>
        <v>6383460.2752822982</v>
      </c>
      <c r="O248" s="20">
        <f t="shared" si="46"/>
        <v>1423513.1231307511</v>
      </c>
      <c r="P248" s="21">
        <f t="shared" si="47"/>
        <v>-5484567.7625308754</v>
      </c>
      <c r="Q248" s="22">
        <f>(N248*(1-[1]!e_WGS84()^2)+M248)*SIN(RADIANS(K248))</f>
        <v>3241696.1549433642</v>
      </c>
      <c r="R248" s="22">
        <f t="shared" si="48"/>
        <v>-31.678327555768192</v>
      </c>
      <c r="S248" s="20">
        <v>75.12</v>
      </c>
      <c r="T248" s="21">
        <v>64.75</v>
      </c>
      <c r="U248" s="20">
        <f t="shared" si="49"/>
        <v>0.87412494466141943</v>
      </c>
      <c r="V248" s="21">
        <f t="shared" si="50"/>
        <v>0.23225996482293804</v>
      </c>
      <c r="W248" s="22">
        <f t="shared" si="51"/>
        <v>0.42656873990145833</v>
      </c>
      <c r="X248" s="21">
        <f t="array" ref="X248:Z248">[1]!env_to_ecef(K248:M248,U248:W248)</f>
        <v>-0.72410533606038641</v>
      </c>
      <c r="Y248" s="21">
        <v>-0.68959183361616305</v>
      </c>
      <c r="Z248" s="21">
        <v>1.1600228393143841E-2</v>
      </c>
      <c r="AA248" s="27">
        <f t="shared" si="52"/>
        <v>20.210446069972519</v>
      </c>
      <c r="AB248" s="20">
        <v>75.260000000000005</v>
      </c>
      <c r="AC248" s="21">
        <v>5.04</v>
      </c>
      <c r="AD248" s="22">
        <v>3457</v>
      </c>
      <c r="AE248" s="20">
        <f t="shared" si="53"/>
        <v>3330.3051373934677</v>
      </c>
      <c r="AF248" s="21">
        <f t="shared" si="54"/>
        <v>876.17466193829512</v>
      </c>
      <c r="AG248" s="21">
        <f t="shared" si="55"/>
        <v>303.7015864759191</v>
      </c>
      <c r="AH248" s="21">
        <f t="shared" si="56"/>
        <v>3456.9999999999995</v>
      </c>
      <c r="AI248" s="20">
        <f t="array" ref="AI248:AK248">[1]!env_to_ecef(K248:M248,AE248:AG248)</f>
        <v>-3047.5343552836348</v>
      </c>
      <c r="AJ248" s="21">
        <v>-1514.615516932661</v>
      </c>
      <c r="AK248" s="21">
        <v>-607.71966335866477</v>
      </c>
      <c r="AL248" s="21">
        <f t="shared" si="57"/>
        <v>3457</v>
      </c>
      <c r="AM248" s="20">
        <f t="shared" si="58"/>
        <v>3070.6437409232603</v>
      </c>
      <c r="AN248" s="21">
        <f t="shared" si="59"/>
        <v>963.60837224894203</v>
      </c>
      <c r="AO248" s="21">
        <f>(Q249-Q247)/($B249-$B247)</f>
        <v>893.4177389445249</v>
      </c>
      <c r="AP248" s="28">
        <f t="shared" si="60"/>
        <v>6769.5723914003447</v>
      </c>
      <c r="AQ248" s="12">
        <v>76.83</v>
      </c>
      <c r="AR248" s="12">
        <v>4.5199999999999996</v>
      </c>
      <c r="AS248" s="12">
        <v>3857</v>
      </c>
      <c r="AT248" s="27">
        <v>522210</v>
      </c>
      <c r="AU248" s="20">
        <v>758.2</v>
      </c>
      <c r="AV248" s="21">
        <v>0</v>
      </c>
      <c r="AW248" s="21">
        <v>5.59</v>
      </c>
      <c r="AX248" s="21">
        <v>0</v>
      </c>
      <c r="AY248" s="21">
        <v>0</v>
      </c>
      <c r="AZ248" s="22">
        <f>AX248*AD248</f>
        <v>0</v>
      </c>
      <c r="BA248">
        <f>AX248*AA248</f>
        <v>0</v>
      </c>
    </row>
    <row r="249" spans="2:53" x14ac:dyDescent="0.25">
      <c r="B249" s="27">
        <v>321.7</v>
      </c>
      <c r="C249" s="20">
        <v>100048</v>
      </c>
      <c r="D249" s="21">
        <v>356710</v>
      </c>
      <c r="E249" s="22">
        <v>456758</v>
      </c>
      <c r="F249" s="20">
        <v>1225.4000000000001</v>
      </c>
      <c r="G249" s="21">
        <v>5104326</v>
      </c>
      <c r="H249" s="22">
        <v>1.1399999999999999</v>
      </c>
      <c r="I249" s="12">
        <v>6528687</v>
      </c>
      <c r="J249" s="20">
        <v>29.78</v>
      </c>
      <c r="K249" s="29">
        <f>DEGREES(ATAN([1]!Req()^2/[1]!Rpo()^2*TAN(RADIANS(J249))))</f>
        <v>29.94618255497755</v>
      </c>
      <c r="L249" s="21">
        <v>-75.38</v>
      </c>
      <c r="M249" s="22">
        <v>155816</v>
      </c>
      <c r="N249" s="21">
        <f>[1]!Req()/SQRT(1-[1]!e_WGS84()^2*SIN(RADIANS(K249))^2)</f>
        <v>6383463.5173671311</v>
      </c>
      <c r="O249" s="20">
        <f t="shared" si="46"/>
        <v>1430202.1503666709</v>
      </c>
      <c r="P249" s="21">
        <f t="shared" si="47"/>
        <v>-5482783.9907268304</v>
      </c>
      <c r="Q249" s="22">
        <f>(N249*(1-[1]!e_WGS84()^2)+M249)*SIN(RADIANS(K249))</f>
        <v>3242987.0430015614</v>
      </c>
      <c r="R249" s="22">
        <f t="shared" si="48"/>
        <v>-29.906771723181009</v>
      </c>
      <c r="S249" s="20">
        <v>75.17</v>
      </c>
      <c r="T249" s="21">
        <v>64.930000000000007</v>
      </c>
      <c r="U249" s="20">
        <f t="shared" si="49"/>
        <v>0.8756184457405739</v>
      </c>
      <c r="V249" s="21">
        <f t="shared" si="50"/>
        <v>0.23183891815307733</v>
      </c>
      <c r="W249" s="22">
        <f t="shared" si="51"/>
        <v>0.42372520990433443</v>
      </c>
      <c r="X249" s="21">
        <f t="array" ref="X249:Z249">[1]!env_to_ecef(K249:M249,U249:W249)</f>
        <v>-0.72538291630272134</v>
      </c>
      <c r="Y249" s="21">
        <v>-0.68826347724245629</v>
      </c>
      <c r="Z249" s="21">
        <v>1.0630645807390426E-2</v>
      </c>
      <c r="AA249" s="27">
        <f t="shared" si="52"/>
        <v>20.130386715945676</v>
      </c>
      <c r="AB249" s="20">
        <v>75.3</v>
      </c>
      <c r="AC249" s="21">
        <v>4.9400000000000004</v>
      </c>
      <c r="AD249" s="22">
        <v>3476</v>
      </c>
      <c r="AE249" s="20">
        <f t="shared" si="53"/>
        <v>3349.7334672212733</v>
      </c>
      <c r="AF249" s="21">
        <f t="shared" si="54"/>
        <v>878.78612422424203</v>
      </c>
      <c r="AG249" s="21">
        <f t="shared" si="55"/>
        <v>299.32698917518206</v>
      </c>
      <c r="AH249" s="21">
        <f t="shared" si="56"/>
        <v>3475.9999999999995</v>
      </c>
      <c r="AI249" s="20">
        <f t="array" ref="AI249:AK249">[1]!env_to_ecef(K249:M249,AE249:AG249)</f>
        <v>-3065.0817576894297</v>
      </c>
      <c r="AJ249" s="21">
        <v>-1520.9380369112753</v>
      </c>
      <c r="AK249" s="21">
        <v>-612.0435495583265</v>
      </c>
      <c r="AL249" s="21">
        <f t="shared" si="57"/>
        <v>3476.0000000000005</v>
      </c>
      <c r="AM249" s="20">
        <f t="shared" si="58"/>
        <v>3307.3595999247627</v>
      </c>
      <c r="AN249" s="21">
        <f t="shared" si="59"/>
        <v>1033.5186543518212</v>
      </c>
      <c r="AO249" s="21">
        <f>(Q250-Q248)/($B250-$B248)</f>
        <v>891.18300450523384</v>
      </c>
      <c r="AP249" s="28">
        <f t="shared" si="60"/>
        <v>7028.0116616730529</v>
      </c>
      <c r="AQ249" s="12">
        <v>76.86</v>
      </c>
      <c r="AR249" s="12">
        <v>4.43</v>
      </c>
      <c r="AS249" s="12">
        <v>3876</v>
      </c>
      <c r="AT249" s="27">
        <v>528953</v>
      </c>
      <c r="AU249" s="20">
        <v>762.1</v>
      </c>
      <c r="AV249" s="21">
        <v>0</v>
      </c>
      <c r="AW249" s="21">
        <v>5.61</v>
      </c>
      <c r="AX249" s="21">
        <v>0</v>
      </c>
      <c r="AY249" s="21">
        <v>0</v>
      </c>
      <c r="AZ249" s="22">
        <f>AX249*AD249</f>
        <v>0</v>
      </c>
      <c r="BA249">
        <f>AX249*AA249</f>
        <v>0</v>
      </c>
    </row>
    <row r="250" spans="2:53" x14ac:dyDescent="0.25">
      <c r="B250" s="27">
        <v>323.7</v>
      </c>
      <c r="C250" s="20">
        <v>100048</v>
      </c>
      <c r="D250" s="21">
        <v>354259</v>
      </c>
      <c r="E250" s="22">
        <v>454307</v>
      </c>
      <c r="F250" s="20">
        <v>1225.4000000000001</v>
      </c>
      <c r="G250" s="21">
        <v>5104326</v>
      </c>
      <c r="H250" s="22">
        <v>1.1459999999999999</v>
      </c>
      <c r="I250" s="12">
        <v>6529280</v>
      </c>
      <c r="J250" s="20">
        <v>29.8</v>
      </c>
      <c r="K250" s="29">
        <f>DEGREES(ATAN([1]!Req()^2/[1]!Rpo()^2*TAN(RADIANS(J250))))</f>
        <v>29.966250353257184</v>
      </c>
      <c r="L250" s="21">
        <v>-75.31</v>
      </c>
      <c r="M250" s="22">
        <v>156415</v>
      </c>
      <c r="N250" s="21">
        <f>[1]!Req()/SQRT(1-[1]!e_WGS84()^2*SIN(RADIANS(K250))^2)</f>
        <v>6383470.0035070442</v>
      </c>
      <c r="O250" s="20">
        <f t="shared" si="46"/>
        <v>1436742.5615304501</v>
      </c>
      <c r="P250" s="21">
        <f t="shared" si="47"/>
        <v>-5480433.6879134681</v>
      </c>
      <c r="Q250" s="22">
        <f>(N250*(1-[1]!e_WGS84()^2)+M250)*SIN(RADIANS(K250))</f>
        <v>3245260.8869613851</v>
      </c>
      <c r="R250" s="22">
        <f t="shared" si="48"/>
        <v>-30.36316030472517</v>
      </c>
      <c r="S250" s="20">
        <v>75.209999999999994</v>
      </c>
      <c r="T250" s="21">
        <v>65.11</v>
      </c>
      <c r="U250" s="20">
        <f t="shared" si="49"/>
        <v>0.87706283008686559</v>
      </c>
      <c r="V250" s="21">
        <f t="shared" si="50"/>
        <v>0.23156624070156279</v>
      </c>
      <c r="W250" s="22">
        <f t="shared" si="51"/>
        <v>0.42087749791045376</v>
      </c>
      <c r="X250" s="21">
        <f t="array" ref="X250:Z250">[1]!env_to_ecef(K250:M250,U250:W250)</f>
        <v>-0.72659977525806541</v>
      </c>
      <c r="Y250" s="21">
        <v>-0.68699370107605462</v>
      </c>
      <c r="Z250" s="21">
        <v>9.6135985329936224E-3</v>
      </c>
      <c r="AA250" s="27">
        <f t="shared" si="52"/>
        <v>20.060388641565517</v>
      </c>
      <c r="AB250" s="20">
        <v>75.34</v>
      </c>
      <c r="AC250" s="21">
        <v>4.83</v>
      </c>
      <c r="AD250" s="22">
        <v>3496</v>
      </c>
      <c r="AE250" s="20">
        <f t="shared" si="53"/>
        <v>3370.1761263990884</v>
      </c>
      <c r="AF250" s="21">
        <f t="shared" si="54"/>
        <v>881.63485558539423</v>
      </c>
      <c r="AG250" s="21">
        <f t="shared" si="55"/>
        <v>294.3617815997078</v>
      </c>
      <c r="AH250" s="21">
        <f t="shared" si="56"/>
        <v>3495.9999999999995</v>
      </c>
      <c r="AI250" s="20">
        <f t="array" ref="AI250:AK250">[1]!env_to_ecef(K250:M250,AE250:AG250)</f>
        <v>-3083.6713416811781</v>
      </c>
      <c r="AJ250" s="21">
        <v>-1527.2885082370831</v>
      </c>
      <c r="AK250" s="21">
        <v>-616.74700574964027</v>
      </c>
      <c r="AL250" s="21">
        <f t="shared" si="57"/>
        <v>3495.9999999999995</v>
      </c>
      <c r="AM250" s="20">
        <f t="shared" si="58"/>
        <v>3304.9715572031564</v>
      </c>
      <c r="AN250" s="21">
        <f t="shared" si="59"/>
        <v>1041.7201809003018</v>
      </c>
      <c r="AO250" s="21">
        <f>(Q251-Q249)/($B251-$B249)</f>
        <v>888.84953809727449</v>
      </c>
      <c r="AP250" s="28">
        <f t="shared" si="60"/>
        <v>7048.5023009978786</v>
      </c>
      <c r="AQ250" s="12">
        <v>76.89</v>
      </c>
      <c r="AR250" s="12">
        <v>4.33</v>
      </c>
      <c r="AS250" s="12">
        <v>3896</v>
      </c>
      <c r="AT250" s="27">
        <v>535734</v>
      </c>
      <c r="AU250" s="20">
        <v>765.9</v>
      </c>
      <c r="AV250" s="21">
        <v>0</v>
      </c>
      <c r="AW250" s="21">
        <v>5.62</v>
      </c>
      <c r="AX250" s="21">
        <v>0</v>
      </c>
      <c r="AY250" s="21">
        <v>0</v>
      </c>
      <c r="AZ250" s="22">
        <f>AX250*AD250</f>
        <v>0</v>
      </c>
      <c r="BA250">
        <f>AX250*AA250</f>
        <v>0</v>
      </c>
    </row>
    <row r="251" spans="2:53" x14ac:dyDescent="0.25">
      <c r="B251" s="27">
        <v>325.7</v>
      </c>
      <c r="C251" s="20">
        <v>100048</v>
      </c>
      <c r="D251" s="21">
        <v>351808</v>
      </c>
      <c r="E251" s="22">
        <v>451856</v>
      </c>
      <c r="F251" s="20">
        <v>1225.4000000000001</v>
      </c>
      <c r="G251" s="21">
        <v>5104326</v>
      </c>
      <c r="H251" s="22">
        <v>1.1519999999999999</v>
      </c>
      <c r="I251" s="12">
        <v>6529865</v>
      </c>
      <c r="J251" s="20">
        <v>29.81</v>
      </c>
      <c r="K251" s="29">
        <f>DEGREES(ATAN([1]!Req()^2/[1]!Rpo()^2*TAN(RADIANS(J251))))</f>
        <v>29.976284221858712</v>
      </c>
      <c r="L251" s="21">
        <v>-75.239999999999995</v>
      </c>
      <c r="M251" s="22">
        <v>157004</v>
      </c>
      <c r="N251" s="21">
        <f>[1]!Req()/SQRT(1-[1]!e_WGS84()^2*SIN(RADIANS(K251))^2)</f>
        <v>6383473.2475613244</v>
      </c>
      <c r="O251" s="20">
        <f t="shared" si="46"/>
        <v>1443422.0365954835</v>
      </c>
      <c r="P251" s="21">
        <f t="shared" si="47"/>
        <v>-5478617.1100032292</v>
      </c>
      <c r="Q251" s="22">
        <f>(N251*(1-[1]!e_WGS84()^2)+M251)*SIN(RADIANS(K251))</f>
        <v>3246542.4411539505</v>
      </c>
      <c r="R251" s="22">
        <f t="shared" si="48"/>
        <v>-29.593501346185803</v>
      </c>
      <c r="S251" s="20">
        <v>75.25</v>
      </c>
      <c r="T251" s="21">
        <v>65.290000000000006</v>
      </c>
      <c r="U251" s="20">
        <f t="shared" si="49"/>
        <v>0.87849860199474727</v>
      </c>
      <c r="V251" s="21">
        <f t="shared" si="50"/>
        <v>0.23128937991807141</v>
      </c>
      <c r="W251" s="22">
        <f t="shared" si="51"/>
        <v>0.41802563202558346</v>
      </c>
      <c r="X251" s="21">
        <f t="array" ref="X251:Z251">[1]!env_to_ecef(K251:M251,U251:W251)</f>
        <v>-0.72781335922604307</v>
      </c>
      <c r="Y251" s="21">
        <v>-0.68572242882763546</v>
      </c>
      <c r="Z251" s="21">
        <v>8.5126220890701654E-3</v>
      </c>
      <c r="AA251" s="27">
        <f t="shared" si="52"/>
        <v>19.980453185435422</v>
      </c>
      <c r="AB251" s="20">
        <v>75.39</v>
      </c>
      <c r="AC251" s="21">
        <v>4.7300000000000004</v>
      </c>
      <c r="AD251" s="22">
        <v>3515</v>
      </c>
      <c r="AE251" s="20">
        <f t="shared" si="53"/>
        <v>3389.7592489985891</v>
      </c>
      <c r="AF251" s="21">
        <f t="shared" si="54"/>
        <v>883.59794295016411</v>
      </c>
      <c r="AG251" s="21">
        <f t="shared" si="55"/>
        <v>289.84807924628416</v>
      </c>
      <c r="AH251" s="21">
        <f t="shared" si="56"/>
        <v>3515.0000000000005</v>
      </c>
      <c r="AI251" s="20">
        <f t="array" ref="AI251:AK251">[1]!env_to_ecef(K251:M251,AE251:AG251)</f>
        <v>-3101.4587426881226</v>
      </c>
      <c r="AJ251" s="21">
        <v>-1533.3160022114903</v>
      </c>
      <c r="AK251" s="21">
        <v>-620.58094134898158</v>
      </c>
      <c r="AL251" s="21">
        <f t="shared" si="57"/>
        <v>3515.0000000000009</v>
      </c>
      <c r="AM251" s="20">
        <f t="shared" si="58"/>
        <v>3302.1881142142811</v>
      </c>
      <c r="AN251" s="21">
        <f t="shared" si="59"/>
        <v>1049.9760676792357</v>
      </c>
      <c r="AO251" s="21">
        <f>(Q252-Q250)/($B252-$B250)</f>
        <v>886.48270122567192</v>
      </c>
      <c r="AP251" s="28">
        <f t="shared" si="60"/>
        <v>7067.6256132485341</v>
      </c>
      <c r="AQ251" s="12">
        <v>76.92</v>
      </c>
      <c r="AR251" s="12">
        <v>4.25</v>
      </c>
      <c r="AS251" s="12">
        <v>3915</v>
      </c>
      <c r="AT251" s="27">
        <v>542553</v>
      </c>
      <c r="AU251" s="20">
        <v>769.6</v>
      </c>
      <c r="AV251" s="21">
        <v>0</v>
      </c>
      <c r="AW251" s="21">
        <v>5.63</v>
      </c>
      <c r="AX251" s="21">
        <v>0</v>
      </c>
      <c r="AY251" s="21">
        <v>0</v>
      </c>
      <c r="AZ251" s="22">
        <f>AX251*AD251</f>
        <v>0</v>
      </c>
      <c r="BA251">
        <f>AX251*AA251</f>
        <v>0</v>
      </c>
    </row>
    <row r="252" spans="2:53" x14ac:dyDescent="0.25">
      <c r="B252" s="27">
        <v>327.7</v>
      </c>
      <c r="C252" s="20">
        <v>100048</v>
      </c>
      <c r="D252" s="21">
        <v>349357</v>
      </c>
      <c r="E252" s="22">
        <v>449405</v>
      </c>
      <c r="F252" s="20">
        <v>1225.4000000000001</v>
      </c>
      <c r="G252" s="21">
        <v>5104326</v>
      </c>
      <c r="H252" s="22">
        <v>1.1579999999999999</v>
      </c>
      <c r="I252" s="12">
        <v>6530440</v>
      </c>
      <c r="J252" s="20">
        <v>29.83</v>
      </c>
      <c r="K252" s="29">
        <f>DEGREES(ATAN([1]!Req()^2/[1]!Rpo()^2*TAN(RADIANS(J252))))</f>
        <v>29.996351897964793</v>
      </c>
      <c r="L252" s="21">
        <v>-75.17</v>
      </c>
      <c r="M252" s="22">
        <v>157584</v>
      </c>
      <c r="N252" s="21">
        <f>[1]!Req()/SQRT(1-[1]!e_WGS84()^2*SIN(RADIANS(K252))^2)</f>
        <v>6383479.7376365289</v>
      </c>
      <c r="O252" s="20">
        <f t="shared" si="46"/>
        <v>1449951.3139873073</v>
      </c>
      <c r="P252" s="21">
        <f t="shared" si="47"/>
        <v>-5476233.7836427512</v>
      </c>
      <c r="Q252" s="22">
        <f>(N252*(1-[1]!e_WGS84()^2)+M252)*SIN(RADIANS(K252))</f>
        <v>3248806.8177662878</v>
      </c>
      <c r="R252" s="22">
        <f t="shared" si="48"/>
        <v>-31.053754103370011</v>
      </c>
      <c r="S252" s="20">
        <v>75.290000000000006</v>
      </c>
      <c r="T252" s="21">
        <v>65.47</v>
      </c>
      <c r="U252" s="20">
        <f t="shared" si="49"/>
        <v>0.87992574216268826</v>
      </c>
      <c r="V252" s="21">
        <f t="shared" si="50"/>
        <v>0.23100835043887932</v>
      </c>
      <c r="W252" s="22">
        <f t="shared" si="51"/>
        <v>0.41516964039648924</v>
      </c>
      <c r="X252" s="21">
        <f t="array" ref="X252:Z252">[1]!env_to_ecef(K252:M252,U252:W252)</f>
        <v>-0.72902446629168538</v>
      </c>
      <c r="Y252" s="21">
        <v>-0.68444659794052543</v>
      </c>
      <c r="Z252" s="21">
        <v>7.4954730180227525E-3</v>
      </c>
      <c r="AA252" s="27">
        <f t="shared" si="52"/>
        <v>19.900455653461666</v>
      </c>
      <c r="AB252" s="20">
        <v>75.430000000000007</v>
      </c>
      <c r="AC252" s="21">
        <v>4.63</v>
      </c>
      <c r="AD252" s="22">
        <v>3535</v>
      </c>
      <c r="AE252" s="20">
        <f t="shared" si="53"/>
        <v>3410.1533925435688</v>
      </c>
      <c r="AF252" s="21">
        <f t="shared" si="54"/>
        <v>886.37198216791649</v>
      </c>
      <c r="AG252" s="21">
        <f t="shared" si="55"/>
        <v>285.34811818427784</v>
      </c>
      <c r="AH252" s="21">
        <f t="shared" si="56"/>
        <v>3535.0000000000005</v>
      </c>
      <c r="AI252" s="20">
        <f t="array" ref="AI252:AK252">[1]!env_to_ecef(K252:M252,AE252:AG252)</f>
        <v>-3119.8848429790278</v>
      </c>
      <c r="AJ252" s="21">
        <v>-1540.1072637584623</v>
      </c>
      <c r="AK252" s="21">
        <v>-624.99054606302013</v>
      </c>
      <c r="AL252" s="21">
        <f t="shared" si="57"/>
        <v>3535.0000000000005</v>
      </c>
      <c r="AM252" s="20">
        <f t="shared" si="58"/>
        <v>3060.9454687753459</v>
      </c>
      <c r="AN252" s="21">
        <f t="shared" si="59"/>
        <v>994.41717682243325</v>
      </c>
      <c r="AO252" s="21">
        <f>(Q253-Q251)/($B253-$B251)</f>
        <v>884.26837811246514</v>
      </c>
      <c r="AP252" s="28">
        <f t="shared" si="60"/>
        <v>6848.6743230209822</v>
      </c>
      <c r="AQ252" s="12">
        <v>76.94</v>
      </c>
      <c r="AR252" s="12">
        <v>4.16</v>
      </c>
      <c r="AS252" s="12">
        <v>3935</v>
      </c>
      <c r="AT252" s="27">
        <v>549411</v>
      </c>
      <c r="AU252" s="20">
        <v>773.2</v>
      </c>
      <c r="AV252" s="21">
        <v>0</v>
      </c>
      <c r="AW252" s="21">
        <v>5.65</v>
      </c>
      <c r="AX252" s="21">
        <v>0</v>
      </c>
      <c r="AY252" s="21">
        <v>0</v>
      </c>
      <c r="AZ252" s="22">
        <f>AX252*AD252</f>
        <v>0</v>
      </c>
      <c r="BA252">
        <f>AX252*AA252</f>
        <v>0</v>
      </c>
    </row>
    <row r="253" spans="2:53" x14ac:dyDescent="0.25">
      <c r="B253" s="27">
        <v>329.7</v>
      </c>
      <c r="C253" s="20">
        <v>100048</v>
      </c>
      <c r="D253" s="21">
        <v>346906</v>
      </c>
      <c r="E253" s="22">
        <v>446955</v>
      </c>
      <c r="F253" s="20">
        <v>1225.4000000000001</v>
      </c>
      <c r="G253" s="21">
        <v>5104326</v>
      </c>
      <c r="H253" s="22">
        <v>1.165</v>
      </c>
      <c r="I253" s="12">
        <v>6531006</v>
      </c>
      <c r="J253" s="20">
        <v>29.84</v>
      </c>
      <c r="K253" s="29">
        <f>DEGREES(ATAN([1]!Req()^2/[1]!Rpo()^2*TAN(RADIANS(J253))))</f>
        <v>30.006385705461167</v>
      </c>
      <c r="L253" s="21">
        <v>-75.11</v>
      </c>
      <c r="M253" s="22">
        <v>158155</v>
      </c>
      <c r="N253" s="21">
        <f>[1]!Req()/SQRT(1-[1]!e_WGS84()^2*SIN(RADIANS(K253))^2)</f>
        <v>6383482.9836566532</v>
      </c>
      <c r="O253" s="20">
        <f t="shared" si="46"/>
        <v>1455665.8184705849</v>
      </c>
      <c r="P253" s="21">
        <f t="shared" si="47"/>
        <v>-5474639.4412959395</v>
      </c>
      <c r="Q253" s="22">
        <f>(N253*(1-[1]!e_WGS84()^2)+M253)*SIN(RADIANS(K253))</f>
        <v>3250079.5146664004</v>
      </c>
      <c r="R253" s="22">
        <f t="shared" si="48"/>
        <v>-29.285992290824652</v>
      </c>
      <c r="S253" s="20">
        <v>75.33</v>
      </c>
      <c r="T253" s="21">
        <v>65.650000000000006</v>
      </c>
      <c r="U253" s="20">
        <f t="shared" si="49"/>
        <v>0.88134423139062468</v>
      </c>
      <c r="V253" s="21">
        <f t="shared" si="50"/>
        <v>0.23072316696625342</v>
      </c>
      <c r="W253" s="22">
        <f t="shared" si="51"/>
        <v>0.41230955121065471</v>
      </c>
      <c r="X253" s="21">
        <f t="array" ref="X253:Z253">[1]!env_to_ecef(K253:M253,U253:W253)</f>
        <v>-0.73035159681369566</v>
      </c>
      <c r="Y253" s="21">
        <v>-0.68304146660734655</v>
      </c>
      <c r="Z253" s="21">
        <v>6.3953050412099144E-3</v>
      </c>
      <c r="AA253" s="27">
        <f t="shared" si="52"/>
        <v>19.820458135769133</v>
      </c>
      <c r="AB253" s="20">
        <v>75.47</v>
      </c>
      <c r="AC253" s="21">
        <v>4.53</v>
      </c>
      <c r="AD253" s="22">
        <v>3555</v>
      </c>
      <c r="AE253" s="20">
        <f t="shared" si="53"/>
        <v>3430.5481171988149</v>
      </c>
      <c r="AF253" s="21">
        <f t="shared" si="54"/>
        <v>889.11669499254742</v>
      </c>
      <c r="AG253" s="21">
        <f t="shared" si="55"/>
        <v>280.77770258550947</v>
      </c>
      <c r="AH253" s="21">
        <f t="shared" si="56"/>
        <v>3555.0000000000005</v>
      </c>
      <c r="AI253" s="20">
        <f t="array" ref="AI253:AK253">[1]!env_to_ecef(K253:M253,AE253:AG253)</f>
        <v>-3138.6164118112206</v>
      </c>
      <c r="AJ253" s="21">
        <v>-1546.2216210560728</v>
      </c>
      <c r="AK253" s="21">
        <v>-629.53214221990913</v>
      </c>
      <c r="AL253" s="21">
        <f t="shared" si="57"/>
        <v>3555</v>
      </c>
      <c r="AM253" s="20">
        <f t="shared" si="58"/>
        <v>3058.2836836220231</v>
      </c>
      <c r="AN253" s="21">
        <f t="shared" si="59"/>
        <v>1002.1627972859424</v>
      </c>
      <c r="AO253" s="21">
        <f>(Q254-Q252)/($B254-$B252)</f>
        <v>882.01930196082685</v>
      </c>
      <c r="AP253" s="28">
        <f t="shared" si="60"/>
        <v>6868.8151601883856</v>
      </c>
      <c r="AQ253" s="12">
        <v>76.97</v>
      </c>
      <c r="AR253" s="12">
        <v>4.07</v>
      </c>
      <c r="AS253" s="12">
        <v>3955</v>
      </c>
      <c r="AT253" s="27">
        <v>556308</v>
      </c>
      <c r="AU253" s="20">
        <v>776.7</v>
      </c>
      <c r="AV253" s="21">
        <v>0</v>
      </c>
      <c r="AW253" s="21">
        <v>5.66</v>
      </c>
      <c r="AX253" s="21">
        <v>0</v>
      </c>
      <c r="AY253" s="21">
        <v>0</v>
      </c>
      <c r="AZ253" s="22">
        <f>AX253*AD253</f>
        <v>0</v>
      </c>
      <c r="BA253">
        <f>AX253*AA253</f>
        <v>0</v>
      </c>
    </row>
    <row r="254" spans="2:53" x14ac:dyDescent="0.25">
      <c r="B254" s="27">
        <v>331.7</v>
      </c>
      <c r="C254" s="20">
        <v>100048</v>
      </c>
      <c r="D254" s="21">
        <v>344455</v>
      </c>
      <c r="E254" s="22">
        <v>444504</v>
      </c>
      <c r="F254" s="20">
        <v>1225.4000000000001</v>
      </c>
      <c r="G254" s="21">
        <v>5104326</v>
      </c>
      <c r="H254" s="22">
        <v>1.171</v>
      </c>
      <c r="I254" s="12">
        <v>6531563</v>
      </c>
      <c r="J254" s="20">
        <v>29.86</v>
      </c>
      <c r="K254" s="29">
        <f>DEGREES(ATAN([1]!Req()^2/[1]!Rpo()^2*TAN(RADIANS(J254))))</f>
        <v>30.026453259320199</v>
      </c>
      <c r="L254" s="21">
        <v>-75.040000000000006</v>
      </c>
      <c r="M254" s="22">
        <v>158717</v>
      </c>
      <c r="N254" s="21">
        <f>[1]!Req()/SQRT(1-[1]!e_WGS84()^2*SIN(RADIANS(K254))^2)</f>
        <v>6383489.4776599426</v>
      </c>
      <c r="O254" s="20">
        <f t="shared" si="46"/>
        <v>1462184.4487217953</v>
      </c>
      <c r="P254" s="21">
        <f t="shared" si="47"/>
        <v>-5472225.1324536074</v>
      </c>
      <c r="Q254" s="22">
        <f>(N254*(1-[1]!e_WGS84()^2)+M254)*SIN(RADIANS(K254))</f>
        <v>3252334.8949741311</v>
      </c>
      <c r="R254" s="22">
        <f t="shared" si="48"/>
        <v>-30.750105863437057</v>
      </c>
      <c r="S254" s="20">
        <v>75.37</v>
      </c>
      <c r="T254" s="21">
        <v>65.83</v>
      </c>
      <c r="U254" s="20">
        <f t="shared" si="49"/>
        <v>0.88275405058023149</v>
      </c>
      <c r="V254" s="21">
        <f t="shared" si="50"/>
        <v>0.23043384426817032</v>
      </c>
      <c r="W254" s="22">
        <f t="shared" si="51"/>
        <v>0.40944539269600616</v>
      </c>
      <c r="X254" s="21">
        <f t="array" ref="X254:Z254">[1]!env_to_ecef(K254:M254,U254:W254)</f>
        <v>-0.73155669366053466</v>
      </c>
      <c r="Y254" s="21">
        <v>-0.68175940084118558</v>
      </c>
      <c r="Z254" s="21">
        <v>5.3780410127179379E-3</v>
      </c>
      <c r="AA254" s="27">
        <f t="shared" si="52"/>
        <v>19.740460632521025</v>
      </c>
      <c r="AB254" s="20">
        <v>75.510000000000005</v>
      </c>
      <c r="AC254" s="21">
        <v>4.43</v>
      </c>
      <c r="AD254" s="22">
        <v>3575</v>
      </c>
      <c r="AE254" s="20">
        <f t="shared" si="53"/>
        <v>3450.9432132171069</v>
      </c>
      <c r="AF254" s="21">
        <f t="shared" si="54"/>
        <v>891.83203945573291</v>
      </c>
      <c r="AG254" s="21">
        <f t="shared" si="55"/>
        <v>276.13683664266392</v>
      </c>
      <c r="AH254" s="21">
        <f t="shared" si="56"/>
        <v>3575</v>
      </c>
      <c r="AI254" s="20">
        <f t="array" ref="AI254:AK254">[1]!env_to_ecef(K254:M254,AE254:AG254)</f>
        <v>-3157.0584050671937</v>
      </c>
      <c r="AJ254" s="21">
        <v>-1552.9637251519507</v>
      </c>
      <c r="AK254" s="21">
        <v>-633.9644275168489</v>
      </c>
      <c r="AL254" s="21">
        <f t="shared" si="57"/>
        <v>3575.0000000000005</v>
      </c>
      <c r="AM254" s="20">
        <f t="shared" si="58"/>
        <v>3257.8209732993855</v>
      </c>
      <c r="AN254" s="21">
        <f t="shared" si="59"/>
        <v>1211.1885154505726</v>
      </c>
      <c r="AO254" s="21">
        <f>(Q255-Q253)/($B255-$B253)</f>
        <v>1126.5483417235082</v>
      </c>
      <c r="AP254" s="28">
        <f t="shared" si="60"/>
        <v>7203.5144380280854</v>
      </c>
      <c r="AQ254" s="12">
        <v>77</v>
      </c>
      <c r="AR254" s="12">
        <v>3.99</v>
      </c>
      <c r="AS254" s="12">
        <v>3975</v>
      </c>
      <c r="AT254" s="27">
        <v>563244</v>
      </c>
      <c r="AU254" s="20">
        <v>780.1</v>
      </c>
      <c r="AV254" s="21">
        <v>0</v>
      </c>
      <c r="AW254" s="21">
        <v>5.68</v>
      </c>
      <c r="AX254" s="21">
        <v>0</v>
      </c>
      <c r="AY254" s="21">
        <v>0</v>
      </c>
      <c r="AZ254" s="22">
        <f>AX254*AD254</f>
        <v>0</v>
      </c>
      <c r="BA254">
        <f>AX254*AA254</f>
        <v>0</v>
      </c>
    </row>
    <row r="255" spans="2:53" x14ac:dyDescent="0.25">
      <c r="B255" s="27">
        <v>333.7</v>
      </c>
      <c r="C255" s="20">
        <v>100048</v>
      </c>
      <c r="D255" s="21">
        <v>342004</v>
      </c>
      <c r="E255" s="22">
        <v>442053</v>
      </c>
      <c r="F255" s="20">
        <v>1225.4000000000001</v>
      </c>
      <c r="G255" s="21">
        <v>5104326</v>
      </c>
      <c r="H255" s="22">
        <v>1.177</v>
      </c>
      <c r="I255" s="12">
        <v>6532111</v>
      </c>
      <c r="J255" s="20">
        <v>29.88</v>
      </c>
      <c r="K255" s="29">
        <f>DEGREES(ATAN([1]!Req()^2/[1]!Rpo()^2*TAN(RADIANS(J255))))</f>
        <v>30.046520731640474</v>
      </c>
      <c r="L255" s="21">
        <v>-74.97</v>
      </c>
      <c r="M255" s="22">
        <v>159270</v>
      </c>
      <c r="N255" s="21">
        <f>[1]!Req()/SQRT(1-[1]!e_WGS84()^2*SIN(RADIANS(K255))^2)</f>
        <v>6383495.974277948</v>
      </c>
      <c r="O255" s="20">
        <f t="shared" si="46"/>
        <v>1468697.1023637825</v>
      </c>
      <c r="P255" s="21">
        <f t="shared" si="47"/>
        <v>-5469794.6872341372</v>
      </c>
      <c r="Q255" s="22">
        <f>(N255*(1-[1]!e_WGS84()^2)+M255)*SIN(RADIANS(K255))</f>
        <v>3254585.7080332944</v>
      </c>
      <c r="R255" s="22">
        <f t="shared" si="48"/>
        <v>-32.216800799593329</v>
      </c>
      <c r="S255" s="20">
        <v>75.42</v>
      </c>
      <c r="T255" s="21">
        <v>66.010000000000005</v>
      </c>
      <c r="U255" s="20">
        <f t="shared" si="49"/>
        <v>0.88419533434526265</v>
      </c>
      <c r="V255" s="21">
        <f t="shared" si="50"/>
        <v>0.22998607948355915</v>
      </c>
      <c r="W255" s="22">
        <f t="shared" si="51"/>
        <v>0.40657719312063134</v>
      </c>
      <c r="X255" s="21">
        <f t="array" ref="X255:Z255">[1]!env_to_ecef(K255:M255,U255:W255)</f>
        <v>-0.73281767854006874</v>
      </c>
      <c r="Y255" s="21">
        <v>-0.68041020965665355</v>
      </c>
      <c r="Z255" s="21">
        <v>4.4940643223196908E-3</v>
      </c>
      <c r="AA255" s="27">
        <f t="shared" si="52"/>
        <v>19.650399534001441</v>
      </c>
      <c r="AB255" s="20">
        <v>75.55</v>
      </c>
      <c r="AC255" s="21">
        <v>4.34</v>
      </c>
      <c r="AD255" s="22">
        <v>3596</v>
      </c>
      <c r="AE255" s="20">
        <f t="shared" si="53"/>
        <v>3472.2581327918238</v>
      </c>
      <c r="AF255" s="21">
        <f t="shared" si="54"/>
        <v>894.75495885621831</v>
      </c>
      <c r="AG255" s="21">
        <f t="shared" si="55"/>
        <v>272.12685068409712</v>
      </c>
      <c r="AH255" s="21">
        <f t="shared" si="56"/>
        <v>3596</v>
      </c>
      <c r="AI255" s="20">
        <f t="array" ref="AI255:AK255">[1]!env_to_ecef(K255:M255,AE255:AG255)</f>
        <v>-3176.2075381454802</v>
      </c>
      <c r="AJ255" s="21">
        <v>-1560.6226052232068</v>
      </c>
      <c r="AK255" s="21">
        <v>-638.26229615586954</v>
      </c>
      <c r="AL255" s="21">
        <f t="shared" si="57"/>
        <v>3596.0000000000009</v>
      </c>
      <c r="AM255" s="20">
        <f t="shared" si="58"/>
        <v>3530.6552133403602</v>
      </c>
      <c r="AN255" s="21">
        <f t="shared" si="59"/>
        <v>1145.571680824738</v>
      </c>
      <c r="AO255" s="21">
        <f>(Q256-Q254)/($B256-$B254)</f>
        <v>877.66851059370674</v>
      </c>
      <c r="AP255" s="28">
        <f t="shared" si="60"/>
        <v>7389.4209307603514</v>
      </c>
      <c r="AQ255" s="12">
        <v>77.040000000000006</v>
      </c>
      <c r="AR255" s="12">
        <v>3.9</v>
      </c>
      <c r="AS255" s="12">
        <v>3996</v>
      </c>
      <c r="AT255" s="27">
        <v>570220</v>
      </c>
      <c r="AU255" s="20">
        <v>783.4</v>
      </c>
      <c r="AV255" s="21">
        <v>0</v>
      </c>
      <c r="AW255" s="21">
        <v>5.69</v>
      </c>
      <c r="AX255" s="21">
        <v>0</v>
      </c>
      <c r="AY255" s="21">
        <v>0</v>
      </c>
      <c r="AZ255" s="22">
        <f>AX255*AD255</f>
        <v>0</v>
      </c>
      <c r="BA255">
        <f>AX255*AA255</f>
        <v>0</v>
      </c>
    </row>
    <row r="256" spans="2:53" x14ac:dyDescent="0.25">
      <c r="B256" s="27">
        <v>335.7</v>
      </c>
      <c r="C256" s="20">
        <v>100048</v>
      </c>
      <c r="D256" s="21">
        <v>339554</v>
      </c>
      <c r="E256" s="22">
        <v>439602</v>
      </c>
      <c r="F256" s="20">
        <v>1225.4000000000001</v>
      </c>
      <c r="G256" s="21">
        <v>5104326</v>
      </c>
      <c r="H256" s="22">
        <v>1.1839999999999999</v>
      </c>
      <c r="I256" s="12">
        <v>6532650</v>
      </c>
      <c r="J256" s="20">
        <v>29.89</v>
      </c>
      <c r="K256" s="29">
        <f>DEGREES(ATAN([1]!Req()^2/[1]!Rpo()^2*TAN(RADIANS(J256))))</f>
        <v>30.056554437213386</v>
      </c>
      <c r="L256" s="21">
        <v>-74.89</v>
      </c>
      <c r="M256" s="22">
        <v>159815</v>
      </c>
      <c r="N256" s="21">
        <f>[1]!Req()/SQRT(1-[1]!e_WGS84()^2*SIN(RADIANS(K256))^2)</f>
        <v>6383499.2235664679</v>
      </c>
      <c r="O256" s="20">
        <f t="shared" si="46"/>
        <v>1476307.0695751568</v>
      </c>
      <c r="P256" s="21">
        <f t="shared" si="47"/>
        <v>-5467642.8457303084</v>
      </c>
      <c r="Q256" s="22">
        <f>(N256*(1-[1]!e_WGS84()^2)+M256)*SIN(RADIANS(K256))</f>
        <v>3255845.569016506</v>
      </c>
      <c r="R256" s="22">
        <f t="shared" si="48"/>
        <v>-29.452208491973579</v>
      </c>
      <c r="S256" s="20">
        <v>75.459999999999994</v>
      </c>
      <c r="T256" s="21">
        <v>66.19</v>
      </c>
      <c r="U256" s="20">
        <f t="shared" si="49"/>
        <v>0.8855877046169166</v>
      </c>
      <c r="V256" s="21">
        <f t="shared" si="50"/>
        <v>0.22968827988094309</v>
      </c>
      <c r="W256" s="22">
        <f t="shared" si="51"/>
        <v>0.40370498079250228</v>
      </c>
      <c r="X256" s="21">
        <f t="array" ref="X256:Z256">[1]!env_to_ecef(K256:M256,U256:W256)</f>
        <v>-0.73389828274892432</v>
      </c>
      <c r="Y256" s="21">
        <v>-0.67925089927593763</v>
      </c>
      <c r="Z256" s="21">
        <v>3.3950568493306688E-3</v>
      </c>
      <c r="AA256" s="27">
        <f t="shared" si="52"/>
        <v>19.570465892615456</v>
      </c>
      <c r="AB256" s="20">
        <v>75.599999999999994</v>
      </c>
      <c r="AC256" s="21">
        <v>4.24</v>
      </c>
      <c r="AD256" s="22">
        <v>3616</v>
      </c>
      <c r="AE256" s="20">
        <f t="shared" si="53"/>
        <v>3492.8110160810634</v>
      </c>
      <c r="AF256" s="21">
        <f t="shared" si="54"/>
        <v>896.80144394127615</v>
      </c>
      <c r="AG256" s="21">
        <f t="shared" si="55"/>
        <v>267.34692084931521</v>
      </c>
      <c r="AH256" s="21">
        <f t="shared" si="56"/>
        <v>3615.9999999999995</v>
      </c>
      <c r="AI256" s="20">
        <f t="array" ref="AI256:AK256">[1]!env_to_ecef(K256:M256,AE256:AG256)</f>
        <v>-3194.6498439933093</v>
      </c>
      <c r="AJ256" s="21">
        <v>-1567.5167946951824</v>
      </c>
      <c r="AK256" s="21">
        <v>-642.30792663804755</v>
      </c>
      <c r="AL256" s="21">
        <f t="shared" si="57"/>
        <v>3616.0000000000005</v>
      </c>
      <c r="AM256" s="20">
        <f t="shared" si="58"/>
        <v>3527.7247152769705</v>
      </c>
      <c r="AN256" s="21">
        <f t="shared" si="59"/>
        <v>1153.8608715543523</v>
      </c>
      <c r="AO256" s="21">
        <f>(Q257-Q255)/($B257-$B255)</f>
        <v>875.40859359479509</v>
      </c>
      <c r="AP256" s="28">
        <f t="shared" si="60"/>
        <v>7409.4317969243593</v>
      </c>
      <c r="AQ256" s="12">
        <v>77.069999999999993</v>
      </c>
      <c r="AR256" s="12">
        <v>3.82</v>
      </c>
      <c r="AS256" s="12">
        <v>4016</v>
      </c>
      <c r="AT256" s="27">
        <v>577236</v>
      </c>
      <c r="AU256" s="20">
        <v>786.6</v>
      </c>
      <c r="AV256" s="21">
        <v>0</v>
      </c>
      <c r="AW256" s="21">
        <v>5.71</v>
      </c>
      <c r="AX256" s="21">
        <v>0</v>
      </c>
      <c r="AY256" s="21">
        <v>0</v>
      </c>
      <c r="AZ256" s="22">
        <f>AX256*AD256</f>
        <v>0</v>
      </c>
      <c r="BA256">
        <f>AX256*AA256</f>
        <v>0</v>
      </c>
    </row>
    <row r="257" spans="2:53" x14ac:dyDescent="0.25">
      <c r="B257" s="27">
        <v>337.7</v>
      </c>
      <c r="C257" s="20">
        <v>100048</v>
      </c>
      <c r="D257" s="21">
        <v>337103</v>
      </c>
      <c r="E257" s="22">
        <v>437151</v>
      </c>
      <c r="F257" s="20">
        <v>1225.4000000000001</v>
      </c>
      <c r="G257" s="21">
        <v>5104326</v>
      </c>
      <c r="H257" s="22">
        <v>1.1910000000000001</v>
      </c>
      <c r="I257" s="12">
        <v>6533181</v>
      </c>
      <c r="J257" s="20">
        <v>29.91</v>
      </c>
      <c r="K257" s="29">
        <f>DEGREES(ATAN([1]!Req()^2/[1]!Rpo()^2*TAN(RADIANS(J257))))</f>
        <v>30.07662178716447</v>
      </c>
      <c r="L257" s="21">
        <v>-74.819999999999993</v>
      </c>
      <c r="M257" s="22">
        <v>160350</v>
      </c>
      <c r="N257" s="21">
        <f>[1]!Req()/SQRT(1-[1]!e_WGS84()^2*SIN(RADIANS(K257))^2)</f>
        <v>6383505.7241005357</v>
      </c>
      <c r="O257" s="20">
        <f t="shared" si="46"/>
        <v>1482808.0012248904</v>
      </c>
      <c r="P257" s="21">
        <f t="shared" si="47"/>
        <v>-5465179.2437479198</v>
      </c>
      <c r="Q257" s="22">
        <f>(N257*(1-[1]!e_WGS84()^2)+M257)*SIN(RADIANS(K257))</f>
        <v>3258087.3424076736</v>
      </c>
      <c r="R257" s="22">
        <f t="shared" si="48"/>
        <v>-31.922751974314451</v>
      </c>
      <c r="S257" s="20">
        <v>75.5</v>
      </c>
      <c r="T257" s="21">
        <v>66.37</v>
      </c>
      <c r="U257" s="20">
        <f t="shared" si="49"/>
        <v>0.88697134745390405</v>
      </c>
      <c r="V257" s="21">
        <f t="shared" si="50"/>
        <v>0.2293863872714178</v>
      </c>
      <c r="W257" s="22">
        <f t="shared" si="51"/>
        <v>0.40082878405919503</v>
      </c>
      <c r="X257" s="21">
        <f t="array" ref="X257:Z257">[1]!env_to_ecef(K257:M257,U257:W257)</f>
        <v>-0.73509490752841455</v>
      </c>
      <c r="Y257" s="21">
        <v>-0.67796004616811811</v>
      </c>
      <c r="Z257" s="21">
        <v>2.3775461119981689E-3</v>
      </c>
      <c r="AA257" s="27">
        <f t="shared" si="52"/>
        <v>19.480468661278298</v>
      </c>
      <c r="AB257" s="20">
        <v>75.64</v>
      </c>
      <c r="AC257" s="21">
        <v>4.1500000000000004</v>
      </c>
      <c r="AD257" s="22">
        <v>3637</v>
      </c>
      <c r="AE257" s="20">
        <f t="shared" si="53"/>
        <v>3514.1293132363089</v>
      </c>
      <c r="AF257" s="21">
        <f t="shared" si="54"/>
        <v>899.660462911889</v>
      </c>
      <c r="AG257" s="21">
        <f t="shared" si="55"/>
        <v>263.20186421542218</v>
      </c>
      <c r="AH257" s="21">
        <f t="shared" si="56"/>
        <v>3637.0000000000005</v>
      </c>
      <c r="AI257" s="20">
        <f t="array" ref="AI257:AK257">[1]!env_to_ecef(K257:M257,AE257:AG257)</f>
        <v>-3213.8120033072328</v>
      </c>
      <c r="AJ257" s="21">
        <v>-1575.1389751527747</v>
      </c>
      <c r="AK257" s="21">
        <v>-646.62092167901312</v>
      </c>
      <c r="AL257" s="21">
        <f t="shared" si="57"/>
        <v>3637</v>
      </c>
      <c r="AM257" s="20">
        <f t="shared" si="58"/>
        <v>3286.5992724336102</v>
      </c>
      <c r="AN257" s="21">
        <f t="shared" si="59"/>
        <v>1097.6965852810536</v>
      </c>
      <c r="AO257" s="21">
        <f>(Q258-Q256)/($B258-$B256)</f>
        <v>873.18013469839934</v>
      </c>
      <c r="AP257" s="28">
        <f t="shared" si="60"/>
        <v>7190.9103691997316</v>
      </c>
      <c r="AQ257" s="12">
        <v>77.099999999999994</v>
      </c>
      <c r="AR257" s="12">
        <v>3.74</v>
      </c>
      <c r="AS257" s="12">
        <v>4037</v>
      </c>
      <c r="AT257" s="27">
        <v>584292</v>
      </c>
      <c r="AU257" s="20">
        <v>789.6</v>
      </c>
      <c r="AV257" s="21">
        <v>0</v>
      </c>
      <c r="AW257" s="21">
        <v>5.73</v>
      </c>
      <c r="AX257" s="21">
        <v>0</v>
      </c>
      <c r="AY257" s="21">
        <v>0</v>
      </c>
      <c r="AZ257" s="22">
        <f>AX257*AD257</f>
        <v>0</v>
      </c>
      <c r="BA257">
        <f>AX257*AA257</f>
        <v>0</v>
      </c>
    </row>
    <row r="258" spans="2:53" x14ac:dyDescent="0.25">
      <c r="B258" s="27">
        <v>339.7</v>
      </c>
      <c r="C258" s="20">
        <v>100048</v>
      </c>
      <c r="D258" s="21">
        <v>334652</v>
      </c>
      <c r="E258" s="22">
        <v>434700</v>
      </c>
      <c r="F258" s="20">
        <v>1225.4000000000001</v>
      </c>
      <c r="G258" s="21">
        <v>5104326</v>
      </c>
      <c r="H258" s="22">
        <v>1.1970000000000001</v>
      </c>
      <c r="I258" s="12">
        <v>6533703</v>
      </c>
      <c r="J258" s="20">
        <v>29.92</v>
      </c>
      <c r="K258" s="29">
        <f>DEGREES(ATAN([1]!Req()^2/[1]!Rpo()^2*TAN(RADIANS(J258))))</f>
        <v>30.086655431534506</v>
      </c>
      <c r="L258" s="21">
        <v>-74.75</v>
      </c>
      <c r="M258" s="22">
        <v>160877</v>
      </c>
      <c r="N258" s="21">
        <f>[1]!Req()/SQRT(1-[1]!e_WGS84()^2*SIN(RADIANS(K258))^2)</f>
        <v>6383508.9753452819</v>
      </c>
      <c r="O258" s="20">
        <f t="shared" si="46"/>
        <v>1489453.4666648912</v>
      </c>
      <c r="P258" s="21">
        <f t="shared" si="47"/>
        <v>-5463252.0593891842</v>
      </c>
      <c r="Q258" s="22">
        <f>(N258*(1-[1]!e_WGS84()^2)+M258)*SIN(RADIANS(K258))</f>
        <v>3259338.2895552996</v>
      </c>
      <c r="R258" s="22">
        <f t="shared" si="48"/>
        <v>-30.16004684753716</v>
      </c>
      <c r="S258" s="20">
        <v>75.55</v>
      </c>
      <c r="T258" s="21">
        <v>66.55</v>
      </c>
      <c r="U258" s="20">
        <f t="shared" si="49"/>
        <v>0.88838621271491414</v>
      </c>
      <c r="V258" s="21">
        <f t="shared" si="50"/>
        <v>0.22892536752935627</v>
      </c>
      <c r="W258" s="22">
        <f t="shared" si="51"/>
        <v>0.39794863130761049</v>
      </c>
      <c r="X258" s="21">
        <f t="array" ref="X258:Z258">[1]!env_to_ecef(K258:M258,U258:W258)</f>
        <v>-0.73634752146877336</v>
      </c>
      <c r="Y258" s="21">
        <v>-0.67660204677917046</v>
      </c>
      <c r="Z258" s="21">
        <v>1.4134783448261357E-3</v>
      </c>
      <c r="AA258" s="27">
        <f t="shared" si="52"/>
        <v>19.39040650616111</v>
      </c>
      <c r="AB258" s="20">
        <v>75.680000000000007</v>
      </c>
      <c r="AC258" s="21">
        <v>4.0599999999999996</v>
      </c>
      <c r="AD258" s="22">
        <v>3657</v>
      </c>
      <c r="AE258" s="20">
        <f t="shared" si="53"/>
        <v>3534.4827504221839</v>
      </c>
      <c r="AF258" s="21">
        <f t="shared" si="54"/>
        <v>902.24240099781628</v>
      </c>
      <c r="AG258" s="21">
        <f t="shared" si="55"/>
        <v>258.91955663821648</v>
      </c>
      <c r="AH258" s="21">
        <f t="shared" si="56"/>
        <v>3657</v>
      </c>
      <c r="AI258" s="20">
        <f t="array" ref="AI258:AK258">[1]!env_to_ecef(K258:M258,AE258:AG258)</f>
        <v>-3232.1263332212566</v>
      </c>
      <c r="AJ258" s="21">
        <v>-1582.2009413392477</v>
      </c>
      <c r="AK258" s="21">
        <v>-650.88289831805605</v>
      </c>
      <c r="AL258" s="21">
        <f t="shared" si="57"/>
        <v>3656.9999999999995</v>
      </c>
      <c r="AM258" s="20">
        <f t="shared" si="58"/>
        <v>3283.8509672699147</v>
      </c>
      <c r="AN258" s="21">
        <f t="shared" si="59"/>
        <v>1105.2677900700364</v>
      </c>
      <c r="AO258" s="21">
        <f>(Q259-Q257)/($B259-$B257)</f>
        <v>871.1639992549317</v>
      </c>
      <c r="AP258" s="28">
        <f t="shared" si="60"/>
        <v>7210.8997442226582</v>
      </c>
      <c r="AQ258" s="12">
        <v>77.13</v>
      </c>
      <c r="AR258" s="12">
        <v>3.66</v>
      </c>
      <c r="AS258" s="12">
        <v>4058</v>
      </c>
      <c r="AT258" s="27">
        <v>591388</v>
      </c>
      <c r="AU258" s="20">
        <v>792.6</v>
      </c>
      <c r="AV258" s="21">
        <v>0</v>
      </c>
      <c r="AW258" s="21">
        <v>5.75</v>
      </c>
      <c r="AX258" s="21">
        <v>0</v>
      </c>
      <c r="AY258" s="21">
        <v>0</v>
      </c>
      <c r="AZ258" s="22">
        <f>AX258*AD258</f>
        <v>0</v>
      </c>
      <c r="BA258">
        <f>AX258*AA258</f>
        <v>0</v>
      </c>
    </row>
    <row r="259" spans="2:53" x14ac:dyDescent="0.25">
      <c r="B259" s="27">
        <v>341.7</v>
      </c>
      <c r="C259" s="20">
        <v>100048</v>
      </c>
      <c r="D259" s="21">
        <v>332201</v>
      </c>
      <c r="E259" s="22">
        <v>432249</v>
      </c>
      <c r="F259" s="20">
        <v>1225.4000000000001</v>
      </c>
      <c r="G259" s="21">
        <v>5104326</v>
      </c>
      <c r="H259" s="22">
        <v>1.204</v>
      </c>
      <c r="I259" s="12">
        <v>6534216</v>
      </c>
      <c r="J259" s="20">
        <v>29.94</v>
      </c>
      <c r="K259" s="29">
        <f>DEGREES(ATAN([1]!Req()^2/[1]!Rpo()^2*TAN(RADIANS(J259))))</f>
        <v>30.106722659043282</v>
      </c>
      <c r="L259" s="21">
        <v>-74.680000000000007</v>
      </c>
      <c r="M259" s="22">
        <v>161396</v>
      </c>
      <c r="N259" s="21">
        <f>[1]!Req()/SQRT(1-[1]!e_WGS84()^2*SIN(RADIANS(K259))^2)</f>
        <v>6383515.4797881944</v>
      </c>
      <c r="O259" s="20">
        <f t="shared" ref="O259:O322" si="61">(N259+M259)*COS(RADIANS(K259))*COS(RADIANS(L259))</f>
        <v>1495943.40509397</v>
      </c>
      <c r="P259" s="21">
        <f t="shared" ref="P259:P322" si="62">(N259+M259)*COS(RADIANS(K259))*SIN(RADIANS(L259))</f>
        <v>-5460758.1725876397</v>
      </c>
      <c r="Q259" s="22">
        <f>(N259*(1-[1]!e_WGS84()^2)+M259)*SIN(RADIANS(K259))</f>
        <v>3261571.9984046933</v>
      </c>
      <c r="R259" s="22">
        <f t="shared" si="48"/>
        <v>-30.63443954475224</v>
      </c>
      <c r="S259" s="20">
        <v>75.59</v>
      </c>
      <c r="T259" s="21">
        <v>66.73</v>
      </c>
      <c r="U259" s="20">
        <f t="shared" si="49"/>
        <v>0.88975229059565064</v>
      </c>
      <c r="V259" s="21">
        <f t="shared" si="50"/>
        <v>0.22861509563379351</v>
      </c>
      <c r="W259" s="22">
        <f t="shared" si="51"/>
        <v>0.39506455096369292</v>
      </c>
      <c r="X259" s="21">
        <f t="array" ref="X259:Z259">[1]!env_to_ecef(K259:M259,U259:W259)</f>
        <v>-0.73753834260619189</v>
      </c>
      <c r="Y259" s="21">
        <v>-0.67530514315647394</v>
      </c>
      <c r="Z259" s="21">
        <v>3.9599510817567296E-4</v>
      </c>
      <c r="AA259" s="27">
        <f t="shared" si="52"/>
        <v>19.300474259477639</v>
      </c>
      <c r="AB259" s="20">
        <v>75.73</v>
      </c>
      <c r="AC259" s="21">
        <v>3.97</v>
      </c>
      <c r="AD259" s="22">
        <v>3678</v>
      </c>
      <c r="AE259" s="20">
        <f t="shared" si="53"/>
        <v>3555.9617661936541</v>
      </c>
      <c r="AF259" s="21">
        <f t="shared" si="54"/>
        <v>904.42068377585008</v>
      </c>
      <c r="AG259" s="21">
        <f t="shared" si="55"/>
        <v>254.6431701957307</v>
      </c>
      <c r="AH259" s="21">
        <f t="shared" si="56"/>
        <v>3678</v>
      </c>
      <c r="AI259" s="20">
        <f t="array" ref="AI259:AK259">[1]!env_to_ecef(K259:M259,AE259:AG259)</f>
        <v>-3251.5351895802019</v>
      </c>
      <c r="AJ259" s="21">
        <v>-1589.5291514704966</v>
      </c>
      <c r="AK259" s="21">
        <v>-654.6754826225897</v>
      </c>
      <c r="AL259" s="21">
        <f t="shared" si="57"/>
        <v>3677.9999999999995</v>
      </c>
      <c r="AM259" s="20">
        <f t="shared" si="58"/>
        <v>3281.3474151396658</v>
      </c>
      <c r="AN259" s="21">
        <f t="shared" si="59"/>
        <v>1113.193561303895</v>
      </c>
      <c r="AO259" s="21">
        <f>(Q260-Q258)/($B260-$B258)</f>
        <v>868.93004990415648</v>
      </c>
      <c r="AP259" s="28">
        <f t="shared" si="60"/>
        <v>7232.1946190588724</v>
      </c>
      <c r="AQ259" s="12">
        <v>77.16</v>
      </c>
      <c r="AR259" s="12">
        <v>3.58</v>
      </c>
      <c r="AS259" s="12">
        <v>4079</v>
      </c>
      <c r="AT259" s="27">
        <v>598525</v>
      </c>
      <c r="AU259" s="20">
        <v>795.5</v>
      </c>
      <c r="AV259" s="21">
        <v>0</v>
      </c>
      <c r="AW259" s="21">
        <v>5.76</v>
      </c>
      <c r="AX259" s="21">
        <v>0</v>
      </c>
      <c r="AY259" s="21">
        <v>0</v>
      </c>
      <c r="AZ259" s="22">
        <f>AX259*AD259</f>
        <v>0</v>
      </c>
      <c r="BA259">
        <f>AX259*AA259</f>
        <v>0</v>
      </c>
    </row>
    <row r="260" spans="2:53" x14ac:dyDescent="0.25">
      <c r="B260" s="27">
        <v>343.7</v>
      </c>
      <c r="C260" s="20">
        <v>100048</v>
      </c>
      <c r="D260" s="21">
        <v>329750</v>
      </c>
      <c r="E260" s="22">
        <v>429798</v>
      </c>
      <c r="F260" s="20">
        <v>1225.4000000000001</v>
      </c>
      <c r="G260" s="21">
        <v>5104326</v>
      </c>
      <c r="H260" s="22">
        <v>1.2110000000000001</v>
      </c>
      <c r="I260" s="12">
        <v>6534720</v>
      </c>
      <c r="J260" s="20">
        <v>29.95</v>
      </c>
      <c r="K260" s="29">
        <f>DEGREES(ATAN([1]!Req()^2/[1]!Rpo()^2*TAN(RADIANS(J260))))</f>
        <v>30.116756242173917</v>
      </c>
      <c r="L260" s="21">
        <v>-74.61</v>
      </c>
      <c r="M260" s="22">
        <v>161905</v>
      </c>
      <c r="N260" s="21">
        <f>[1]!Req()/SQRT(1-[1]!e_WGS84()^2*SIN(RADIANS(K260))^2)</f>
        <v>6383518.732985558</v>
      </c>
      <c r="O260" s="20">
        <f t="shared" si="61"/>
        <v>1502578.8563254499</v>
      </c>
      <c r="P260" s="21">
        <f t="shared" si="62"/>
        <v>-5458799.2851439686</v>
      </c>
      <c r="Q260" s="22">
        <f>(N260*(1-[1]!e_WGS84()^2)+M260)*SIN(RADIANS(K260))</f>
        <v>3262814.0097549162</v>
      </c>
      <c r="R260" s="22">
        <f t="shared" ref="R260:R323" si="63">SQRT(O260^2+P260^2+Q260^2)-I260</f>
        <v>-28.873617853969336</v>
      </c>
      <c r="S260" s="20">
        <v>75.63</v>
      </c>
      <c r="T260" s="21">
        <v>66.91</v>
      </c>
      <c r="U260" s="20">
        <f t="shared" ref="U260:U323" si="64">SIN(RADIANS(S260))*SIN(RADIANS(T260))</f>
        <v>0.89110958458677458</v>
      </c>
      <c r="V260" s="21">
        <f t="shared" ref="V260:V323" si="65">COS(RADIANS(S260))*SIN(RADIANS(T260))</f>
        <v>0.22830077755068462</v>
      </c>
      <c r="W260" s="22">
        <f t="shared" ref="W260:W323" si="66">COS(RADIANS(T260))</f>
        <v>0.39217657149215174</v>
      </c>
      <c r="X260" s="21">
        <f t="array" ref="X260:Z260">[1]!env_to_ecef(K260:M260,U260:W260)</f>
        <v>-0.73872622036526336</v>
      </c>
      <c r="Y260" s="21">
        <v>-0.67400525188288518</v>
      </c>
      <c r="Z260" s="21">
        <v>-7.012696635229354E-4</v>
      </c>
      <c r="AA260" s="27">
        <f t="shared" ref="AA260:AA323" si="67">DEGREES(ACOS((X260*AI260+Y260*AJ260+Z260*AK260)/AD260))</f>
        <v>19.210477089567807</v>
      </c>
      <c r="AB260" s="20">
        <v>75.77</v>
      </c>
      <c r="AC260" s="21">
        <v>3.88</v>
      </c>
      <c r="AD260" s="22">
        <v>3699</v>
      </c>
      <c r="AE260" s="20">
        <f t="shared" ref="AE260:AE323" si="68">SIN(RADIANS(AB260))*COS(RADIANS(AC260))*AD260</f>
        <v>3577.2846321821457</v>
      </c>
      <c r="AF260" s="21">
        <f t="shared" ref="AF260:AF323" si="69">COS(RADIANS(AB260))*COS(RADIANS(AC260))*AD260</f>
        <v>907.18542756236161</v>
      </c>
      <c r="AG260" s="21">
        <f t="shared" ref="AG260:AG323" si="70">SIN(RADIANS(AC260))*AD260</f>
        <v>250.30034033525439</v>
      </c>
      <c r="AH260" s="21">
        <f t="shared" ref="AH260:AH323" si="71">SQRT(AE260^2+AF260^2+AG260^2)</f>
        <v>3698.9999999999995</v>
      </c>
      <c r="AI260" s="20">
        <f t="array" ref="AI260:AK260">[1]!env_to_ecef(K260:M260,AE260:AG260)</f>
        <v>-3270.7474180846302</v>
      </c>
      <c r="AJ260" s="21">
        <v>-1596.985458060401</v>
      </c>
      <c r="AK260" s="21">
        <v>-659.12804054776643</v>
      </c>
      <c r="AL260" s="21">
        <f t="shared" ref="AL260:AL323" si="72">SQRT(AI260^2+AJ260^2+AK260^2)</f>
        <v>3699.0000000000005</v>
      </c>
      <c r="AM260" s="20">
        <f t="shared" ref="AM260:AM323" si="73">(O261-O259)/($B261-$B259)</f>
        <v>3278.5058579749311</v>
      </c>
      <c r="AN260" s="21">
        <f t="shared" ref="AN260:AN323" si="74">(P261-P259)/($B261-$B259)</f>
        <v>1120.9573742926586</v>
      </c>
      <c r="AO260" s="21">
        <f>(Q261-Q259)/($B261-$B259)</f>
        <v>866.78198351548053</v>
      </c>
      <c r="AP260" s="28">
        <f t="shared" si="60"/>
        <v>7253.1602157578845</v>
      </c>
      <c r="AQ260" s="12">
        <v>77.19</v>
      </c>
      <c r="AR260" s="12">
        <v>3.5</v>
      </c>
      <c r="AS260" s="12">
        <v>4100</v>
      </c>
      <c r="AT260" s="27">
        <v>605703</v>
      </c>
      <c r="AU260" s="20">
        <v>798.4</v>
      </c>
      <c r="AV260" s="21">
        <v>0</v>
      </c>
      <c r="AW260" s="21">
        <v>5.78</v>
      </c>
      <c r="AX260" s="21">
        <v>0</v>
      </c>
      <c r="AY260" s="21">
        <v>0</v>
      </c>
      <c r="AZ260" s="22">
        <f>AX260*AD260</f>
        <v>0</v>
      </c>
      <c r="BA260">
        <f>AX260*AA260</f>
        <v>0</v>
      </c>
    </row>
    <row r="261" spans="2:53" x14ac:dyDescent="0.25">
      <c r="B261" s="27">
        <v>345.7</v>
      </c>
      <c r="C261" s="20">
        <v>100048</v>
      </c>
      <c r="D261" s="21">
        <v>327299</v>
      </c>
      <c r="E261" s="22">
        <v>427347</v>
      </c>
      <c r="F261" s="20">
        <v>1225.4000000000001</v>
      </c>
      <c r="G261" s="21">
        <v>5104326</v>
      </c>
      <c r="H261" s="22">
        <v>1.218</v>
      </c>
      <c r="I261" s="12">
        <v>6535217</v>
      </c>
      <c r="J261" s="20">
        <v>29.97</v>
      </c>
      <c r="K261" s="29">
        <f>DEGREES(ATAN([1]!Req()^2/[1]!Rpo()^2*TAN(RADIANS(J261))))</f>
        <v>30.136823347167418</v>
      </c>
      <c r="L261" s="21">
        <v>-74.540000000000006</v>
      </c>
      <c r="M261" s="22">
        <v>162407</v>
      </c>
      <c r="N261" s="21">
        <f>[1]!Req()/SQRT(1-[1]!e_WGS84()^2*SIN(RADIANS(K261))^2)</f>
        <v>6383525.2413300909</v>
      </c>
      <c r="O261" s="20">
        <f t="shared" si="61"/>
        <v>1509057.4285258697</v>
      </c>
      <c r="P261" s="21">
        <f t="shared" si="62"/>
        <v>-5456274.343090469</v>
      </c>
      <c r="Q261" s="22">
        <f>(N261*(1-[1]!e_WGS84()^2)+M261)*SIN(RADIANS(K261))</f>
        <v>3265039.1263387552</v>
      </c>
      <c r="R261" s="22">
        <f t="shared" si="63"/>
        <v>-30.35184836667031</v>
      </c>
      <c r="S261" s="20">
        <v>75.680000000000007</v>
      </c>
      <c r="T261" s="21">
        <v>67.09</v>
      </c>
      <c r="U261" s="20">
        <f t="shared" si="64"/>
        <v>0.89249785316197927</v>
      </c>
      <c r="V261" s="21">
        <f t="shared" si="65"/>
        <v>0.22782666171622309</v>
      </c>
      <c r="W261" s="22">
        <f t="shared" si="66"/>
        <v>0.38928472139617781</v>
      </c>
      <c r="X261" s="21">
        <f t="array" ref="X261:Z261">[1]!env_to_ecef(K261:M261,U261:W261)</f>
        <v>-0.7399703163239536</v>
      </c>
      <c r="Y261" s="21">
        <v>-0.67263765969643996</v>
      </c>
      <c r="Z261" s="21">
        <v>-1.5842088007229638E-3</v>
      </c>
      <c r="AA261" s="27">
        <f t="shared" si="67"/>
        <v>19.12041382713393</v>
      </c>
      <c r="AB261" s="20">
        <v>75.81</v>
      </c>
      <c r="AC261" s="21">
        <v>3.79</v>
      </c>
      <c r="AD261" s="22">
        <v>3721</v>
      </c>
      <c r="AE261" s="20">
        <f t="shared" si="68"/>
        <v>3599.5759492851826</v>
      </c>
      <c r="AF261" s="21">
        <f t="shared" si="69"/>
        <v>910.16430145457548</v>
      </c>
      <c r="AG261" s="21">
        <f t="shared" si="70"/>
        <v>245.95717042888069</v>
      </c>
      <c r="AH261" s="21">
        <f t="shared" si="71"/>
        <v>3721.0000000000005</v>
      </c>
      <c r="AI261" s="20">
        <f t="array" ref="AI261:AK261">[1]!env_to_ecef(K261:M261,AE261:AG261)</f>
        <v>-3290.8196844022532</v>
      </c>
      <c r="AJ261" s="21">
        <v>-1604.9660797346605</v>
      </c>
      <c r="AK261" s="21">
        <v>-663.64952169937612</v>
      </c>
      <c r="AL261" s="21">
        <f t="shared" si="72"/>
        <v>3721.0000000000005</v>
      </c>
      <c r="AM261" s="20">
        <f t="shared" si="73"/>
        <v>3475.6838335123612</v>
      </c>
      <c r="AN261" s="21">
        <f t="shared" si="74"/>
        <v>1332.6226606131531</v>
      </c>
      <c r="AO261" s="21">
        <f>(Q262-Q260)/($B262-$B260)</f>
        <v>1111.4031578319846</v>
      </c>
      <c r="AP261" s="28">
        <f t="shared" ref="AP261:AP324" si="75">SQRT((AM261-AI261)^2+(AJ261-AN261)^2+(AK261-AO261)^2)</f>
        <v>7587.213551790971</v>
      </c>
      <c r="AQ261" s="12">
        <v>77.22</v>
      </c>
      <c r="AR261" s="12">
        <v>3.42</v>
      </c>
      <c r="AS261" s="12">
        <v>4121</v>
      </c>
      <c r="AT261" s="27">
        <v>612922</v>
      </c>
      <c r="AU261" s="20">
        <v>801.1</v>
      </c>
      <c r="AV261" s="21">
        <v>0</v>
      </c>
      <c r="AW261" s="21">
        <v>5.8</v>
      </c>
      <c r="AX261" s="21">
        <v>0</v>
      </c>
      <c r="AY261" s="21">
        <v>0</v>
      </c>
      <c r="AZ261" s="22">
        <f>AX261*AD261</f>
        <v>0</v>
      </c>
      <c r="BA261">
        <f>AX261*AA261</f>
        <v>0</v>
      </c>
    </row>
    <row r="262" spans="2:53" x14ac:dyDescent="0.25">
      <c r="B262" s="27">
        <v>347.7</v>
      </c>
      <c r="C262" s="20">
        <v>100048</v>
      </c>
      <c r="D262" s="21">
        <v>324848</v>
      </c>
      <c r="E262" s="22">
        <v>424897</v>
      </c>
      <c r="F262" s="20">
        <v>1225.4000000000001</v>
      </c>
      <c r="G262" s="21">
        <v>5104326</v>
      </c>
      <c r="H262" s="22">
        <v>1.2250000000000001</v>
      </c>
      <c r="I262" s="12">
        <v>6535704</v>
      </c>
      <c r="J262" s="20">
        <v>29.99</v>
      </c>
      <c r="K262" s="29">
        <f>DEGREES(ATAN([1]!Req()^2/[1]!Rpo()^2*TAN(RADIANS(J262))))</f>
        <v>30.156890370443591</v>
      </c>
      <c r="L262" s="21">
        <v>-74.459999999999994</v>
      </c>
      <c r="M262" s="22">
        <v>162900</v>
      </c>
      <c r="N262" s="21">
        <f>[1]!Req()/SQRT(1-[1]!e_WGS84()^2*SIN(RADIANS(K262))^2)</f>
        <v>6383531.7522716904</v>
      </c>
      <c r="O262" s="20">
        <f t="shared" si="61"/>
        <v>1516481.5916594993</v>
      </c>
      <c r="P262" s="21">
        <f t="shared" si="62"/>
        <v>-5453468.794501516</v>
      </c>
      <c r="Q262" s="22">
        <f>(N262*(1-[1]!e_WGS84()^2)+M262)*SIN(RADIANS(K262))</f>
        <v>3267259.6223862441</v>
      </c>
      <c r="R262" s="22">
        <f t="shared" si="63"/>
        <v>-30.832642298191786</v>
      </c>
      <c r="S262" s="20">
        <v>75.72</v>
      </c>
      <c r="T262" s="21">
        <v>67.27</v>
      </c>
      <c r="U262" s="20">
        <f t="shared" si="64"/>
        <v>0.89383746807410891</v>
      </c>
      <c r="V262" s="21">
        <f t="shared" si="65"/>
        <v>0.22750406318895436</v>
      </c>
      <c r="W262" s="22">
        <f t="shared" si="66"/>
        <v>0.38638902921716428</v>
      </c>
      <c r="X262" s="21">
        <f t="array" ref="X262:Z262">[1]!env_to_ecef(K262:M262,U262:W262)</f>
        <v>-0.74103512426091889</v>
      </c>
      <c r="Y262" s="21">
        <v>-0.67146122313285184</v>
      </c>
      <c r="Z262" s="21">
        <v>-2.6020070213588209E-3</v>
      </c>
      <c r="AA262" s="27">
        <f t="shared" si="67"/>
        <v>19.020483052132093</v>
      </c>
      <c r="AB262" s="20">
        <v>75.86</v>
      </c>
      <c r="AC262" s="21">
        <v>3.71</v>
      </c>
      <c r="AD262" s="22">
        <v>3742</v>
      </c>
      <c r="AE262" s="20">
        <f t="shared" si="68"/>
        <v>3621.0194133317068</v>
      </c>
      <c r="AF262" s="21">
        <f t="shared" si="69"/>
        <v>912.22512558893527</v>
      </c>
      <c r="AG262" s="21">
        <f t="shared" si="70"/>
        <v>242.1316346931022</v>
      </c>
      <c r="AH262" s="21">
        <f t="shared" si="71"/>
        <v>3742.0000000000005</v>
      </c>
      <c r="AI262" s="20">
        <f t="array" ref="AI262:AK262">[1]!env_to_ecef(K262:M262,AE262:AG262)</f>
        <v>-3309.7816493693049</v>
      </c>
      <c r="AJ262" s="21">
        <v>-1613.338810270141</v>
      </c>
      <c r="AK262" s="21">
        <v>-667.11866768538903</v>
      </c>
      <c r="AL262" s="21">
        <f t="shared" si="72"/>
        <v>3742</v>
      </c>
      <c r="AM262" s="20">
        <f t="shared" si="73"/>
        <v>3511.0153568710666</v>
      </c>
      <c r="AN262" s="21">
        <f t="shared" si="74"/>
        <v>1202.8443878004327</v>
      </c>
      <c r="AO262" s="21">
        <f>(Q263-Q261)/($B263-$B261)</f>
        <v>862.51335971220396</v>
      </c>
      <c r="AP262" s="28">
        <f t="shared" si="75"/>
        <v>7536.1750075667087</v>
      </c>
      <c r="AQ262" s="12">
        <v>77.260000000000005</v>
      </c>
      <c r="AR262" s="12">
        <v>3.35</v>
      </c>
      <c r="AS262" s="12">
        <v>4143</v>
      </c>
      <c r="AT262" s="27">
        <v>620183</v>
      </c>
      <c r="AU262" s="20">
        <v>803.7</v>
      </c>
      <c r="AV262" s="21">
        <v>0</v>
      </c>
      <c r="AW262" s="21">
        <v>5.82</v>
      </c>
      <c r="AX262" s="21">
        <v>0</v>
      </c>
      <c r="AY262" s="21">
        <v>0</v>
      </c>
      <c r="AZ262" s="22">
        <f>AX262*AD262</f>
        <v>0</v>
      </c>
      <c r="BA262">
        <f>AX262*AA262</f>
        <v>0</v>
      </c>
    </row>
    <row r="263" spans="2:53" x14ac:dyDescent="0.25">
      <c r="B263" s="27">
        <v>349.7</v>
      </c>
      <c r="C263" s="20">
        <v>100048</v>
      </c>
      <c r="D263" s="21">
        <v>322397</v>
      </c>
      <c r="E263" s="22">
        <v>422446</v>
      </c>
      <c r="F263" s="20">
        <v>1225.4000000000001</v>
      </c>
      <c r="G263" s="21">
        <v>5104326</v>
      </c>
      <c r="H263" s="22">
        <v>1.232</v>
      </c>
      <c r="I263" s="12">
        <v>6536184</v>
      </c>
      <c r="J263" s="20">
        <v>30</v>
      </c>
      <c r="K263" s="29">
        <f>DEGREES(ATAN([1]!Req()^2/[1]!Rpo()^2*TAN(RADIANS(J263))))</f>
        <v>30.166923851427583</v>
      </c>
      <c r="L263" s="21">
        <v>-74.39</v>
      </c>
      <c r="M263" s="22">
        <v>163384</v>
      </c>
      <c r="N263" s="21">
        <f>[1]!Req()/SQRT(1-[1]!e_WGS84()^2*SIN(RADIANS(K263))^2)</f>
        <v>6383535.0087153856</v>
      </c>
      <c r="O263" s="20">
        <f t="shared" si="61"/>
        <v>1523101.489953354</v>
      </c>
      <c r="P263" s="21">
        <f t="shared" si="62"/>
        <v>-5451462.9655392673</v>
      </c>
      <c r="Q263" s="22">
        <f>(N263*(1-[1]!e_WGS84()^2)+M263)*SIN(RADIANS(K263))</f>
        <v>3268489.1797776041</v>
      </c>
      <c r="R263" s="22">
        <f t="shared" si="63"/>
        <v>-30.074971337802708</v>
      </c>
      <c r="S263" s="20">
        <v>75.77</v>
      </c>
      <c r="T263" s="21">
        <v>67.45</v>
      </c>
      <c r="U263" s="20">
        <f t="shared" si="64"/>
        <v>0.89520787990376993</v>
      </c>
      <c r="V263" s="21">
        <f t="shared" si="65"/>
        <v>0.22702122609469388</v>
      </c>
      <c r="W263" s="22">
        <f t="shared" si="66"/>
        <v>0.38348952353442395</v>
      </c>
      <c r="X263" s="21">
        <f t="array" ref="X263:Z263">[1]!env_to_ecef(K263:M263,U263:W263)</f>
        <v>-0.74227381403032455</v>
      </c>
      <c r="Y263" s="21">
        <v>-0.67008722513130659</v>
      </c>
      <c r="Z263" s="21">
        <v>-3.563105485523077E-3</v>
      </c>
      <c r="AA263" s="27">
        <f t="shared" si="67"/>
        <v>18.930419007822646</v>
      </c>
      <c r="AB263" s="20">
        <v>75.900000000000006</v>
      </c>
      <c r="AC263" s="21">
        <v>3.62</v>
      </c>
      <c r="AD263" s="22">
        <v>3764</v>
      </c>
      <c r="AE263" s="20">
        <f t="shared" si="68"/>
        <v>3643.3144078798923</v>
      </c>
      <c r="AF263" s="21">
        <f t="shared" si="69"/>
        <v>915.1373257792809</v>
      </c>
      <c r="AG263" s="21">
        <f t="shared" si="70"/>
        <v>237.65479229406591</v>
      </c>
      <c r="AH263" s="21">
        <f t="shared" si="71"/>
        <v>3764</v>
      </c>
      <c r="AI263" s="20">
        <f t="array" ref="AI263:AK263">[1]!env_to_ecef(K263:M263,AE263:AG263)</f>
        <v>-3329.8970549122587</v>
      </c>
      <c r="AJ263" s="21">
        <v>-1621.1747889444396</v>
      </c>
      <c r="AK263" s="21">
        <v>-671.76923670083227</v>
      </c>
      <c r="AL263" s="21">
        <f t="shared" si="72"/>
        <v>3764.0000000000005</v>
      </c>
      <c r="AM263" s="20">
        <f t="shared" si="73"/>
        <v>3270.1066381535493</v>
      </c>
      <c r="AN263" s="21">
        <f t="shared" si="74"/>
        <v>1144.5086966049857</v>
      </c>
      <c r="AO263" s="21">
        <f>(Q264-Q262)/($B264-$B262)</f>
        <v>860.48063704685774</v>
      </c>
      <c r="AP263" s="28">
        <f t="shared" si="75"/>
        <v>7318.2541337618868</v>
      </c>
      <c r="AQ263" s="12">
        <v>77.290000000000006</v>
      </c>
      <c r="AR263" s="12">
        <v>3.27</v>
      </c>
      <c r="AS263" s="12">
        <v>4164</v>
      </c>
      <c r="AT263" s="27">
        <v>627486</v>
      </c>
      <c r="AU263" s="20">
        <v>806.3</v>
      </c>
      <c r="AV263" s="21">
        <v>0</v>
      </c>
      <c r="AW263" s="21">
        <v>5.84</v>
      </c>
      <c r="AX263" s="21">
        <v>0</v>
      </c>
      <c r="AY263" s="21">
        <v>0</v>
      </c>
      <c r="AZ263" s="22">
        <f>AX263*AD263</f>
        <v>0</v>
      </c>
      <c r="BA263">
        <f>AX263*AA263</f>
        <v>0</v>
      </c>
    </row>
    <row r="264" spans="2:53" x14ac:dyDescent="0.25">
      <c r="B264" s="27">
        <v>351.7</v>
      </c>
      <c r="C264" s="20">
        <v>100048</v>
      </c>
      <c r="D264" s="21">
        <v>319946</v>
      </c>
      <c r="E264" s="22">
        <v>419995</v>
      </c>
      <c r="F264" s="20">
        <v>1225.4000000000001</v>
      </c>
      <c r="G264" s="21">
        <v>5104326</v>
      </c>
      <c r="H264" s="22">
        <v>1.2390000000000001</v>
      </c>
      <c r="I264" s="12">
        <v>6536655</v>
      </c>
      <c r="J264" s="20">
        <v>30.02</v>
      </c>
      <c r="K264" s="29">
        <f>DEGREES(ATAN([1]!Req()^2/[1]!Rpo()^2*TAN(RADIANS(J264))))</f>
        <v>30.186990752067171</v>
      </c>
      <c r="L264" s="21">
        <v>-74.319999999999993</v>
      </c>
      <c r="M264" s="22">
        <v>163861</v>
      </c>
      <c r="N264" s="21">
        <f>[1]!Req()/SQRT(1-[1]!e_WGS84()^2*SIN(RADIANS(K264))^2)</f>
        <v>6383541.5235465588</v>
      </c>
      <c r="O264" s="20">
        <f t="shared" si="61"/>
        <v>1529562.0182121135</v>
      </c>
      <c r="P264" s="21">
        <f t="shared" si="62"/>
        <v>-5448890.7597150961</v>
      </c>
      <c r="Q264" s="22">
        <f>(N264*(1-[1]!e_WGS84()^2)+M264)*SIN(RADIANS(K264))</f>
        <v>3270701.5449344316</v>
      </c>
      <c r="R264" s="22">
        <f t="shared" si="63"/>
        <v>-30.55959483422339</v>
      </c>
      <c r="S264" s="20">
        <v>75.81</v>
      </c>
      <c r="T264" s="21">
        <v>67.63</v>
      </c>
      <c r="U264" s="20">
        <f t="shared" si="64"/>
        <v>0.89652974024888765</v>
      </c>
      <c r="V264" s="21">
        <f t="shared" si="65"/>
        <v>0.22669041472202386</v>
      </c>
      <c r="W264" s="22">
        <f t="shared" si="66"/>
        <v>0.38058623296490751</v>
      </c>
      <c r="X264" s="21">
        <f t="array" ref="X264:Z264">[1]!env_to_ecef(K264:M264,U264:W264)</f>
        <v>-0.74345013699730444</v>
      </c>
      <c r="Y264" s="21">
        <v>-0.66877567909261226</v>
      </c>
      <c r="Z264" s="21">
        <v>-4.5809227132221075E-3</v>
      </c>
      <c r="AA264" s="27">
        <f t="shared" si="67"/>
        <v>18.830489112832289</v>
      </c>
      <c r="AB264" s="20">
        <v>75.95</v>
      </c>
      <c r="AC264" s="21">
        <v>3.54</v>
      </c>
      <c r="AD264" s="22">
        <v>3785</v>
      </c>
      <c r="AE264" s="20">
        <f t="shared" si="68"/>
        <v>3664.762876354444</v>
      </c>
      <c r="AF264" s="21">
        <f t="shared" si="69"/>
        <v>917.12566659603624</v>
      </c>
      <c r="AG264" s="21">
        <f t="shared" si="70"/>
        <v>233.70616544087602</v>
      </c>
      <c r="AH264" s="21">
        <f t="shared" si="71"/>
        <v>3785</v>
      </c>
      <c r="AI264" s="20">
        <f t="array" ref="AI264:AK264">[1]!env_to_ecef(K264:M264,AE264:AG264)</f>
        <v>-3349.1528907121619</v>
      </c>
      <c r="AJ264" s="21">
        <v>-1628.9414990773826</v>
      </c>
      <c r="AK264" s="21">
        <v>-675.24033293183743</v>
      </c>
      <c r="AL264" s="21">
        <f t="shared" si="72"/>
        <v>3785</v>
      </c>
      <c r="AM264" s="20">
        <f t="shared" si="73"/>
        <v>3505.2850106355618</v>
      </c>
      <c r="AN264" s="21">
        <f t="shared" si="74"/>
        <v>1219.0293326487299</v>
      </c>
      <c r="AO264" s="21">
        <f>(Q265-Q263)/($B265-$B263)</f>
        <v>858.48433310666587</v>
      </c>
      <c r="AP264" s="28">
        <f t="shared" si="75"/>
        <v>7579.3514335337313</v>
      </c>
      <c r="AQ264" s="12">
        <v>77.319999999999993</v>
      </c>
      <c r="AR264" s="12">
        <v>3.2</v>
      </c>
      <c r="AS264" s="12">
        <v>4186</v>
      </c>
      <c r="AT264" s="27">
        <v>634832</v>
      </c>
      <c r="AU264" s="20">
        <v>808.8</v>
      </c>
      <c r="AV264" s="21">
        <v>0</v>
      </c>
      <c r="AW264" s="21">
        <v>5.86</v>
      </c>
      <c r="AX264" s="21">
        <v>0</v>
      </c>
      <c r="AY264" s="21">
        <v>0</v>
      </c>
      <c r="AZ264" s="22">
        <f>AX264*AD264</f>
        <v>0</v>
      </c>
      <c r="BA264">
        <f>AX264*AA264</f>
        <v>0</v>
      </c>
    </row>
    <row r="265" spans="2:53" x14ac:dyDescent="0.25">
      <c r="B265" s="27">
        <v>353.7</v>
      </c>
      <c r="C265" s="20">
        <v>100048</v>
      </c>
      <c r="D265" s="21">
        <v>317495</v>
      </c>
      <c r="E265" s="22">
        <v>417544</v>
      </c>
      <c r="F265" s="20">
        <v>1225.4000000000001</v>
      </c>
      <c r="G265" s="21">
        <v>5104326</v>
      </c>
      <c r="H265" s="22">
        <v>1.2470000000000001</v>
      </c>
      <c r="I265" s="12">
        <v>6537118</v>
      </c>
      <c r="J265" s="20">
        <v>30.03</v>
      </c>
      <c r="K265" s="29">
        <f>DEGREES(ATAN([1]!Req()^2/[1]!Rpo()^2*TAN(RADIANS(J265))))</f>
        <v>30.197024171714705</v>
      </c>
      <c r="L265" s="21">
        <v>-74.239999999999995</v>
      </c>
      <c r="M265" s="22">
        <v>164329</v>
      </c>
      <c r="N265" s="21">
        <f>[1]!Req()/SQRT(1-[1]!e_WGS84()^2*SIN(RADIANS(K265))^2)</f>
        <v>6383544.7819332331</v>
      </c>
      <c r="O265" s="20">
        <f t="shared" si="61"/>
        <v>1537122.6299958962</v>
      </c>
      <c r="P265" s="21">
        <f t="shared" si="62"/>
        <v>-5446586.8482086724</v>
      </c>
      <c r="Q265" s="22">
        <f>(N265*(1-[1]!e_WGS84()^2)+M265)*SIN(RADIANS(K265))</f>
        <v>3271923.1171100307</v>
      </c>
      <c r="R265" s="22">
        <f t="shared" si="63"/>
        <v>-28.80380539689213</v>
      </c>
      <c r="S265" s="20">
        <v>75.86</v>
      </c>
      <c r="T265" s="21">
        <v>67.81</v>
      </c>
      <c r="U265" s="20">
        <f t="shared" si="64"/>
        <v>0.89788221733049933</v>
      </c>
      <c r="V265" s="21">
        <f t="shared" si="65"/>
        <v>0.22619893045940839</v>
      </c>
      <c r="W265" s="22">
        <f t="shared" si="66"/>
        <v>0.37767918616292023</v>
      </c>
      <c r="X265" s="21">
        <f t="array" ref="X265:Z265">[1]!env_to_ecef(K265:M265,U265:W265)</f>
        <v>-0.7445666202421376</v>
      </c>
      <c r="Y265" s="21">
        <v>-0.66752516677481721</v>
      </c>
      <c r="Z265" s="21">
        <v>-5.5407349199229627E-3</v>
      </c>
      <c r="AA265" s="27">
        <f t="shared" si="67"/>
        <v>18.730424488220262</v>
      </c>
      <c r="AB265" s="20">
        <v>75.989999999999995</v>
      </c>
      <c r="AC265" s="21">
        <v>3.46</v>
      </c>
      <c r="AD265" s="22">
        <v>3807</v>
      </c>
      <c r="AE265" s="20">
        <f t="shared" si="68"/>
        <v>3687.0219607883564</v>
      </c>
      <c r="AF265" s="21">
        <f t="shared" si="69"/>
        <v>919.96136164597328</v>
      </c>
      <c r="AG265" s="21">
        <f t="shared" si="70"/>
        <v>229.75890351163918</v>
      </c>
      <c r="AH265" s="21">
        <f t="shared" si="71"/>
        <v>3807</v>
      </c>
      <c r="AI265" s="20">
        <f t="array" ref="AI265:AK265">[1]!env_to_ecef(K265:M265,AE265:AG265)</f>
        <v>-3368.8046337762971</v>
      </c>
      <c r="AJ265" s="21">
        <v>-1637.8650497111039</v>
      </c>
      <c r="AK265" s="21">
        <v>-679.56045969596221</v>
      </c>
      <c r="AL265" s="21">
        <f t="shared" si="72"/>
        <v>3806.9999999999995</v>
      </c>
      <c r="AM265" s="20">
        <f t="shared" si="73"/>
        <v>3502.2969413185492</v>
      </c>
      <c r="AN265" s="21">
        <f t="shared" si="74"/>
        <v>1226.8249106227886</v>
      </c>
      <c r="AO265" s="21">
        <f>(Q266-Q264)/($B266-$B264)</f>
        <v>856.44535805808846</v>
      </c>
      <c r="AP265" s="28">
        <f t="shared" si="75"/>
        <v>7601.1709161341041</v>
      </c>
      <c r="AQ265" s="12">
        <v>77.36</v>
      </c>
      <c r="AR265" s="12">
        <v>3.13</v>
      </c>
      <c r="AS265" s="12">
        <v>4208</v>
      </c>
      <c r="AT265" s="27">
        <v>642220</v>
      </c>
      <c r="AU265" s="20">
        <v>811.3</v>
      </c>
      <c r="AV265" s="21">
        <v>0</v>
      </c>
      <c r="AW265" s="21">
        <v>5.89</v>
      </c>
      <c r="AX265" s="21">
        <v>0</v>
      </c>
      <c r="AY265" s="21">
        <v>0</v>
      </c>
      <c r="AZ265" s="22">
        <f>AX265*AD265</f>
        <v>0</v>
      </c>
      <c r="BA265">
        <f>AX265*AA265</f>
        <v>0</v>
      </c>
    </row>
    <row r="266" spans="2:53" x14ac:dyDescent="0.25">
      <c r="B266" s="27">
        <v>355.7</v>
      </c>
      <c r="C266" s="20">
        <v>100048</v>
      </c>
      <c r="D266" s="21">
        <v>315045</v>
      </c>
      <c r="E266" s="22">
        <v>415093</v>
      </c>
      <c r="F266" s="20">
        <v>1225.4000000000001</v>
      </c>
      <c r="G266" s="21">
        <v>5104326</v>
      </c>
      <c r="H266" s="22">
        <v>1.254</v>
      </c>
      <c r="I266" s="12">
        <v>6537573</v>
      </c>
      <c r="J266" s="20">
        <v>30.05</v>
      </c>
      <c r="K266" s="29">
        <f>DEGREES(ATAN([1]!Req()^2/[1]!Rpo()^2*TAN(RADIANS(J266))))</f>
        <v>30.217090949645083</v>
      </c>
      <c r="L266" s="21">
        <v>-74.17</v>
      </c>
      <c r="M266" s="22">
        <v>164790</v>
      </c>
      <c r="N266" s="21">
        <f>[1]!Req()/SQRT(1-[1]!e_WGS84()^2*SIN(RADIANS(K266))^2)</f>
        <v>6383551.3006467465</v>
      </c>
      <c r="O266" s="20">
        <f t="shared" si="61"/>
        <v>1543571.2059773877</v>
      </c>
      <c r="P266" s="21">
        <f t="shared" si="62"/>
        <v>-5443983.4600726049</v>
      </c>
      <c r="Q266" s="22">
        <f>(N266*(1-[1]!e_WGS84()^2)+M266)*SIN(RADIANS(K266))</f>
        <v>3274127.3263666639</v>
      </c>
      <c r="R266" s="22">
        <f t="shared" si="63"/>
        <v>-29.292251079343259</v>
      </c>
      <c r="S266" s="20">
        <v>75.900000000000006</v>
      </c>
      <c r="T266" s="21">
        <v>67.989999999999995</v>
      </c>
      <c r="U266" s="20">
        <f t="shared" si="64"/>
        <v>0.89918624849091677</v>
      </c>
      <c r="V266" s="21">
        <f t="shared" si="65"/>
        <v>0.22585997437984742</v>
      </c>
      <c r="W266" s="22">
        <f t="shared" si="66"/>
        <v>0.37476841181984111</v>
      </c>
      <c r="X266" s="21">
        <f t="array" ref="X266:Z266">[1]!env_to_ecef(K266:M266,U266:W266)</f>
        <v>-0.74573724311042722</v>
      </c>
      <c r="Y266" s="21">
        <v>-0.66620788732576675</v>
      </c>
      <c r="Z266" s="21">
        <v>-6.5585900160083921E-3</v>
      </c>
      <c r="AA266" s="27">
        <f t="shared" si="67"/>
        <v>18.630495525908785</v>
      </c>
      <c r="AB266" s="20">
        <v>76.040000000000006</v>
      </c>
      <c r="AC266" s="21">
        <v>3.38</v>
      </c>
      <c r="AD266" s="22">
        <v>3829</v>
      </c>
      <c r="AE266" s="20">
        <f t="shared" si="68"/>
        <v>3709.4441854792171</v>
      </c>
      <c r="AF266" s="21">
        <f t="shared" si="69"/>
        <v>922.11812203035697</v>
      </c>
      <c r="AG266" s="21">
        <f t="shared" si="70"/>
        <v>225.74987007224121</v>
      </c>
      <c r="AH266" s="21">
        <f t="shared" si="71"/>
        <v>3828.9999999999995</v>
      </c>
      <c r="AI266" s="20">
        <f t="array" ref="AI266:AK266">[1]!env_to_ecef(K266:M266,AE266:AG266)</f>
        <v>-3388.9569602041443</v>
      </c>
      <c r="AJ266" s="21">
        <v>-1646.0363224585453</v>
      </c>
      <c r="AK266" s="21">
        <v>-683.2101777864774</v>
      </c>
      <c r="AL266" s="21">
        <f t="shared" si="72"/>
        <v>3828.9999999999995</v>
      </c>
      <c r="AM266" s="20">
        <f t="shared" si="73"/>
        <v>3460.0988367203972</v>
      </c>
      <c r="AN266" s="21">
        <f t="shared" si="74"/>
        <v>1373.327745916089</v>
      </c>
      <c r="AO266" s="21">
        <f>(Q267-Q265)/($B267-$B265)</f>
        <v>1100.9402247651014</v>
      </c>
      <c r="AP266" s="28">
        <f t="shared" si="75"/>
        <v>7694.7590830189383</v>
      </c>
      <c r="AQ266" s="12">
        <v>77.39</v>
      </c>
      <c r="AR266" s="12">
        <v>3.06</v>
      </c>
      <c r="AS266" s="12">
        <v>4230</v>
      </c>
      <c r="AT266" s="27">
        <v>649651</v>
      </c>
      <c r="AU266" s="20">
        <v>813.6</v>
      </c>
      <c r="AV266" s="21">
        <v>0</v>
      </c>
      <c r="AW266" s="21">
        <v>5.91</v>
      </c>
      <c r="AX266" s="21">
        <v>0</v>
      </c>
      <c r="AY266" s="21">
        <v>0</v>
      </c>
      <c r="AZ266" s="22">
        <f>AX266*AD266</f>
        <v>0</v>
      </c>
      <c r="BA266">
        <f>AX266*AA266</f>
        <v>0</v>
      </c>
    </row>
    <row r="267" spans="2:53" x14ac:dyDescent="0.25">
      <c r="B267" s="27">
        <v>357.7</v>
      </c>
      <c r="C267" s="20">
        <v>100048</v>
      </c>
      <c r="D267" s="21">
        <v>312594</v>
      </c>
      <c r="E267" s="22">
        <v>412642</v>
      </c>
      <c r="F267" s="20">
        <v>1225.4000000000001</v>
      </c>
      <c r="G267" s="21">
        <v>5104326</v>
      </c>
      <c r="H267" s="22">
        <v>1.2609999999999999</v>
      </c>
      <c r="I267" s="12">
        <v>6538021</v>
      </c>
      <c r="J267" s="20">
        <v>30.07</v>
      </c>
      <c r="K267" s="29">
        <f>DEGREES(ATAN([1]!Req()^2/[1]!Rpo()^2*TAN(RADIANS(J267))))</f>
        <v>30.237157645729067</v>
      </c>
      <c r="L267" s="21">
        <v>-74.09</v>
      </c>
      <c r="M267" s="22">
        <v>165242</v>
      </c>
      <c r="N267" s="21">
        <f>[1]!Req()/SQRT(1-[1]!e_WGS84()^2*SIN(RADIANS(K267))^2)</f>
        <v>6383557.8219444659</v>
      </c>
      <c r="O267" s="20">
        <f t="shared" si="61"/>
        <v>1550963.0253427778</v>
      </c>
      <c r="P267" s="21">
        <f t="shared" si="62"/>
        <v>-5441093.537225008</v>
      </c>
      <c r="Q267" s="22">
        <f>(N267*(1-[1]!e_WGS84()^2)+M267)*SIN(RADIANS(K267))</f>
        <v>3276326.8780090911</v>
      </c>
      <c r="R267" s="22">
        <f t="shared" si="63"/>
        <v>-31.783247117884457</v>
      </c>
      <c r="S267" s="20">
        <v>75.95</v>
      </c>
      <c r="T267" s="21">
        <v>68.17</v>
      </c>
      <c r="U267" s="20">
        <f t="shared" si="64"/>
        <v>0.9005207137194059</v>
      </c>
      <c r="V267" s="21">
        <f t="shared" si="65"/>
        <v>0.22535991760400351</v>
      </c>
      <c r="W267" s="22">
        <f t="shared" si="66"/>
        <v>0.37185393866383709</v>
      </c>
      <c r="X267" s="21">
        <f t="array" ref="X267:Z267">[1]!env_to_ecef(K267:M267,U267:W267)</f>
        <v>-0.74684830879401298</v>
      </c>
      <c r="Y267" s="21">
        <v>-0.66495280665452883</v>
      </c>
      <c r="Z267" s="21">
        <v>-7.4410062348871375E-3</v>
      </c>
      <c r="AA267" s="27">
        <f t="shared" si="67"/>
        <v>18.530430067948799</v>
      </c>
      <c r="AB267" s="20">
        <v>76.08</v>
      </c>
      <c r="AC267" s="21">
        <v>3.3</v>
      </c>
      <c r="AD267" s="22">
        <v>3852</v>
      </c>
      <c r="AE267" s="20">
        <f t="shared" si="68"/>
        <v>3732.676905076728</v>
      </c>
      <c r="AF267" s="21">
        <f t="shared" si="69"/>
        <v>925.12701203856795</v>
      </c>
      <c r="AG267" s="21">
        <f t="shared" si="70"/>
        <v>221.73663184825315</v>
      </c>
      <c r="AH267" s="21">
        <f t="shared" si="71"/>
        <v>3851.9999999999995</v>
      </c>
      <c r="AI267" s="20">
        <f t="array" ref="AI267:AK267">[1]!env_to_ecef(K267:M267,AE267:AG267)</f>
        <v>-3409.4676295162731</v>
      </c>
      <c r="AJ267" s="21">
        <v>-1655.4881480232184</v>
      </c>
      <c r="AK267" s="21">
        <v>-687.59979278308276</v>
      </c>
      <c r="AL267" s="21">
        <f t="shared" si="72"/>
        <v>3851.9999999999995</v>
      </c>
      <c r="AM267" s="20">
        <f t="shared" si="73"/>
        <v>3496.4514454021119</v>
      </c>
      <c r="AN267" s="21">
        <f t="shared" si="74"/>
        <v>1242.9595611819532</v>
      </c>
      <c r="AO267" s="21">
        <f>(Q268-Q266)/($B268-$B266)</f>
        <v>852.39888082339894</v>
      </c>
      <c r="AP267" s="28">
        <f t="shared" si="75"/>
        <v>7646.1960023941338</v>
      </c>
      <c r="AQ267" s="12">
        <v>77.42</v>
      </c>
      <c r="AR267" s="12">
        <v>2.99</v>
      </c>
      <c r="AS267" s="12">
        <v>4253</v>
      </c>
      <c r="AT267" s="27">
        <v>657125</v>
      </c>
      <c r="AU267" s="20">
        <v>815.9</v>
      </c>
      <c r="AV267" s="21">
        <v>0</v>
      </c>
      <c r="AW267" s="21">
        <v>5.93</v>
      </c>
      <c r="AX267" s="21">
        <v>0</v>
      </c>
      <c r="AY267" s="21">
        <v>0</v>
      </c>
      <c r="AZ267" s="22">
        <f>AX267*AD267</f>
        <v>0</v>
      </c>
      <c r="BA267">
        <f>AX267*AA267</f>
        <v>0</v>
      </c>
    </row>
    <row r="268" spans="2:53" x14ac:dyDescent="0.25">
      <c r="B268" s="27">
        <v>359.7</v>
      </c>
      <c r="C268" s="20">
        <v>100048</v>
      </c>
      <c r="D268" s="21">
        <v>310143</v>
      </c>
      <c r="E268" s="22">
        <v>410191</v>
      </c>
      <c r="F268" s="20">
        <v>1225.4000000000001</v>
      </c>
      <c r="G268" s="21">
        <v>5104326</v>
      </c>
      <c r="H268" s="22">
        <v>1.2689999999999999</v>
      </c>
      <c r="I268" s="12">
        <v>6538460</v>
      </c>
      <c r="J268" s="20">
        <v>30.08</v>
      </c>
      <c r="K268" s="29">
        <f>DEGREES(ATAN([1]!Req()^2/[1]!Rpo()^2*TAN(RADIANS(J268))))</f>
        <v>30.247190963068601</v>
      </c>
      <c r="L268" s="21">
        <v>-74.02</v>
      </c>
      <c r="M268" s="22">
        <v>165687</v>
      </c>
      <c r="N268" s="21">
        <f>[1]!Req()/SQRT(1-[1]!e_WGS84()^2*SIN(RADIANS(K268))^2)</f>
        <v>6383561.0835613972</v>
      </c>
      <c r="O268" s="20">
        <f t="shared" si="61"/>
        <v>1557557.0117589962</v>
      </c>
      <c r="P268" s="21">
        <f t="shared" si="62"/>
        <v>-5439011.6218278771</v>
      </c>
      <c r="Q268" s="22">
        <f>(N268*(1-[1]!e_WGS84()^2)+M268)*SIN(RADIANS(K268))</f>
        <v>3277536.9218899575</v>
      </c>
      <c r="R268" s="22">
        <f t="shared" si="63"/>
        <v>-29.030599907971919</v>
      </c>
      <c r="S268" s="20">
        <v>75.989999999999995</v>
      </c>
      <c r="T268" s="21">
        <v>68.349999999999994</v>
      </c>
      <c r="U268" s="20">
        <f t="shared" si="64"/>
        <v>0.90180684195221206</v>
      </c>
      <c r="V268" s="21">
        <f t="shared" si="65"/>
        <v>0.2250128854905496</v>
      </c>
      <c r="W268" s="22">
        <f t="shared" si="66"/>
        <v>0.36893579545958238</v>
      </c>
      <c r="X268" s="21">
        <f t="array" ref="X268:Z268">[1]!env_to_ecef(K268:M268,U268:W268)</f>
        <v>-0.74801355631220201</v>
      </c>
      <c r="Y268" s="21">
        <v>-0.66362856517147428</v>
      </c>
      <c r="Z268" s="21">
        <v>-8.535049011140744E-3</v>
      </c>
      <c r="AA268" s="27">
        <f t="shared" si="67"/>
        <v>18.43050205602453</v>
      </c>
      <c r="AB268" s="20">
        <v>76.13</v>
      </c>
      <c r="AC268" s="21">
        <v>3.22</v>
      </c>
      <c r="AD268" s="22">
        <v>3874</v>
      </c>
      <c r="AE268" s="20">
        <f t="shared" si="68"/>
        <v>3755.1045517137309</v>
      </c>
      <c r="AF268" s="21">
        <f t="shared" si="69"/>
        <v>927.20811246953019</v>
      </c>
      <c r="AG268" s="21">
        <f t="shared" si="70"/>
        <v>217.6026697205524</v>
      </c>
      <c r="AH268" s="21">
        <f t="shared" si="71"/>
        <v>3874.0000000000005</v>
      </c>
      <c r="AI268" s="20">
        <f t="array" ref="AI268:AK268">[1]!env_to_ecef(K268:M268,AE268:AG268)</f>
        <v>-3429.6649183758918</v>
      </c>
      <c r="AJ268" s="21">
        <v>-1663.5171185261402</v>
      </c>
      <c r="AK268" s="21">
        <v>-691.36484147819874</v>
      </c>
      <c r="AL268" s="21">
        <f t="shared" si="72"/>
        <v>3874</v>
      </c>
      <c r="AM268" s="20">
        <f t="shared" si="73"/>
        <v>3493.1888778044959</v>
      </c>
      <c r="AN268" s="21">
        <f t="shared" si="74"/>
        <v>1251.3386774540413</v>
      </c>
      <c r="AO268" s="21">
        <f>(Q269-Q267)/($B269-$B267)</f>
        <v>850.35008990287315</v>
      </c>
      <c r="AP268" s="28">
        <f t="shared" si="75"/>
        <v>7668.0619405617617</v>
      </c>
      <c r="AQ268" s="12">
        <v>77.459999999999994</v>
      </c>
      <c r="AR268" s="12">
        <v>2.92</v>
      </c>
      <c r="AS268" s="12">
        <v>4275</v>
      </c>
      <c r="AT268" s="27">
        <v>664643</v>
      </c>
      <c r="AU268" s="20">
        <v>818.1</v>
      </c>
      <c r="AV268" s="21">
        <v>0</v>
      </c>
      <c r="AW268" s="21">
        <v>5.95</v>
      </c>
      <c r="AX268" s="21">
        <v>0</v>
      </c>
      <c r="AY268" s="21">
        <v>0</v>
      </c>
      <c r="AZ268" s="22">
        <f>AX268*AD268</f>
        <v>0</v>
      </c>
      <c r="BA268">
        <f>AX268*AA268</f>
        <v>0</v>
      </c>
    </row>
    <row r="269" spans="2:53" x14ac:dyDescent="0.25">
      <c r="B269" s="27">
        <v>361.7</v>
      </c>
      <c r="C269" s="20">
        <v>100048</v>
      </c>
      <c r="D269" s="21">
        <v>307692</v>
      </c>
      <c r="E269" s="22">
        <v>407740</v>
      </c>
      <c r="F269" s="20">
        <v>1225.4000000000001</v>
      </c>
      <c r="G269" s="21">
        <v>5104326</v>
      </c>
      <c r="H269" s="22">
        <v>1.2769999999999999</v>
      </c>
      <c r="I269" s="12">
        <v>6538891</v>
      </c>
      <c r="J269" s="20">
        <v>30.1</v>
      </c>
      <c r="K269" s="29">
        <f>DEGREES(ATAN([1]!Req()^2/[1]!Rpo()^2*TAN(RADIANS(J269))))</f>
        <v>30.267257536322674</v>
      </c>
      <c r="L269" s="21">
        <v>-73.94</v>
      </c>
      <c r="M269" s="22">
        <v>166123</v>
      </c>
      <c r="N269" s="21">
        <f>[1]!Req()/SQRT(1-[1]!e_WGS84()^2*SIN(RADIANS(K269))^2)</f>
        <v>6383567.6087293914</v>
      </c>
      <c r="O269" s="20">
        <f t="shared" si="61"/>
        <v>1564935.7808539958</v>
      </c>
      <c r="P269" s="21">
        <f t="shared" si="62"/>
        <v>-5436088.1825151918</v>
      </c>
      <c r="Q269" s="22">
        <f>(N269*(1-[1]!e_WGS84()^2)+M269)*SIN(RADIANS(K269))</f>
        <v>3279728.2783687026</v>
      </c>
      <c r="R269" s="22">
        <f t="shared" si="63"/>
        <v>-30.525405840016901</v>
      </c>
      <c r="S269" s="20">
        <v>76.040000000000006</v>
      </c>
      <c r="T269" s="21">
        <v>68.53</v>
      </c>
      <c r="U269" s="20">
        <f t="shared" si="64"/>
        <v>0.90312321912455362</v>
      </c>
      <c r="V269" s="21">
        <f t="shared" si="65"/>
        <v>0.2245043314146962</v>
      </c>
      <c r="W269" s="22">
        <f t="shared" si="66"/>
        <v>0.36601401100797171</v>
      </c>
      <c r="X269" s="21">
        <f t="array" ref="X269:Z269">[1]!env_to_ecef(K269:M269,U269:W269)</f>
        <v>-0.749119431676599</v>
      </c>
      <c r="Y269" s="21">
        <v>-0.66236801991373984</v>
      </c>
      <c r="Z269" s="21">
        <v>-9.4171800492942048E-3</v>
      </c>
      <c r="AA269" s="27">
        <f t="shared" si="67"/>
        <v>18.320505627679125</v>
      </c>
      <c r="AB269" s="20">
        <v>76.180000000000007</v>
      </c>
      <c r="AC269" s="21">
        <v>3.15</v>
      </c>
      <c r="AD269" s="22">
        <v>3897</v>
      </c>
      <c r="AE269" s="20">
        <f t="shared" si="68"/>
        <v>3778.4680432533078</v>
      </c>
      <c r="AF269" s="21">
        <f t="shared" si="69"/>
        <v>929.47939299138659</v>
      </c>
      <c r="AG269" s="21">
        <f t="shared" si="70"/>
        <v>214.14085111880107</v>
      </c>
      <c r="AH269" s="21">
        <f t="shared" si="71"/>
        <v>3897</v>
      </c>
      <c r="AI269" s="20">
        <f t="array" ref="AI269:AK269">[1]!env_to_ecef(K269:M269,AE269:AG269)</f>
        <v>-3450.2340064778723</v>
      </c>
      <c r="AJ269" s="21">
        <v>-1673.2271202163006</v>
      </c>
      <c r="AK269" s="21">
        <v>-694.8419278629633</v>
      </c>
      <c r="AL269" s="21">
        <f t="shared" si="72"/>
        <v>3897.0000000000005</v>
      </c>
      <c r="AM269" s="20">
        <f t="shared" si="73"/>
        <v>3687.6241708534071</v>
      </c>
      <c r="AN269" s="21">
        <f t="shared" si="74"/>
        <v>1465.8737941060681</v>
      </c>
      <c r="AO269" s="21">
        <f>(Q270-Q268)/($B270-$B268)</f>
        <v>1094.7603140427964</v>
      </c>
      <c r="AP269" s="28">
        <f t="shared" si="75"/>
        <v>8000.3531230957969</v>
      </c>
      <c r="AQ269" s="12">
        <v>77.489999999999995</v>
      </c>
      <c r="AR269" s="12">
        <v>2.85</v>
      </c>
      <c r="AS269" s="12">
        <v>4298</v>
      </c>
      <c r="AT269" s="27">
        <v>672205</v>
      </c>
      <c r="AU269" s="20">
        <v>820.3</v>
      </c>
      <c r="AV269" s="21">
        <v>0</v>
      </c>
      <c r="AW269" s="21">
        <v>5.98</v>
      </c>
      <c r="AX269" s="21">
        <v>0</v>
      </c>
      <c r="AY269" s="21">
        <v>0</v>
      </c>
      <c r="AZ269" s="22">
        <f>AX269*AD269</f>
        <v>0</v>
      </c>
      <c r="BA269">
        <f>AX269*AA269</f>
        <v>0</v>
      </c>
    </row>
    <row r="270" spans="2:53" x14ac:dyDescent="0.25">
      <c r="B270" s="27">
        <v>363.7</v>
      </c>
      <c r="C270" s="20">
        <v>100048</v>
      </c>
      <c r="D270" s="21">
        <v>305241</v>
      </c>
      <c r="E270" s="22">
        <v>405289</v>
      </c>
      <c r="F270" s="20">
        <v>1225.4000000000001</v>
      </c>
      <c r="G270" s="21">
        <v>5104326</v>
      </c>
      <c r="H270" s="22">
        <v>1.284</v>
      </c>
      <c r="I270" s="12">
        <v>6539315</v>
      </c>
      <c r="J270" s="20">
        <v>30.12</v>
      </c>
      <c r="K270" s="29">
        <f>DEGREES(ATAN([1]!Req()^2/[1]!Rpo()^2*TAN(RADIANS(J270))))</f>
        <v>30.287324027649991</v>
      </c>
      <c r="L270" s="21">
        <v>-73.86</v>
      </c>
      <c r="M270" s="22">
        <v>166552</v>
      </c>
      <c r="N270" s="21">
        <f>[1]!Req()/SQRT(1-[1]!e_WGS84()^2*SIN(RADIANS(K270))^2)</f>
        <v>6383574.136473543</v>
      </c>
      <c r="O270" s="20">
        <f t="shared" si="61"/>
        <v>1572307.5084424098</v>
      </c>
      <c r="P270" s="21">
        <f t="shared" si="62"/>
        <v>-5433148.1266514529</v>
      </c>
      <c r="Q270" s="22">
        <f>(N270*(1-[1]!e_WGS84()^2)+M270)*SIN(RADIANS(K270))</f>
        <v>3281915.9631461287</v>
      </c>
      <c r="R270" s="22">
        <f t="shared" si="63"/>
        <v>-32.022762055508792</v>
      </c>
      <c r="S270" s="20">
        <v>76.09</v>
      </c>
      <c r="T270" s="21">
        <v>68.709999999999994</v>
      </c>
      <c r="U270" s="20">
        <f t="shared" si="64"/>
        <v>0.90443047922284558</v>
      </c>
      <c r="V270" s="21">
        <f t="shared" si="65"/>
        <v>0.22399144298474524</v>
      </c>
      <c r="W270" s="22">
        <f t="shared" si="66"/>
        <v>0.36308861414583815</v>
      </c>
      <c r="X270" s="21">
        <f t="array" ref="X270:Z270">[1]!env_to_ecef(K270:M270,U270:W270)</f>
        <v>-0.75022281195757845</v>
      </c>
      <c r="Y270" s="21">
        <v>-0.66110487525028683</v>
      </c>
      <c r="Z270" s="21">
        <v>-1.0299336811979448E-2</v>
      </c>
      <c r="AA270" s="27">
        <f t="shared" si="67"/>
        <v>18.220438859301666</v>
      </c>
      <c r="AB270" s="20">
        <v>76.22</v>
      </c>
      <c r="AC270" s="21">
        <v>3.07</v>
      </c>
      <c r="AD270" s="22">
        <v>3920</v>
      </c>
      <c r="AE270" s="20">
        <f t="shared" si="68"/>
        <v>3801.7086724438636</v>
      </c>
      <c r="AF270" s="21">
        <f t="shared" si="69"/>
        <v>932.3822243147722</v>
      </c>
      <c r="AG270" s="21">
        <f t="shared" si="70"/>
        <v>209.93941422932684</v>
      </c>
      <c r="AH270" s="21">
        <f t="shared" si="71"/>
        <v>3919.9999999999995</v>
      </c>
      <c r="AI270" s="20">
        <f t="array" ref="AI270:AK270">[1]!env_to_ecef(K270:M270,AE270:AG270)</f>
        <v>-3470.7528993076107</v>
      </c>
      <c r="AJ270" s="21">
        <v>-1682.6585243586223</v>
      </c>
      <c r="AK270" s="21">
        <v>-699.23858757299547</v>
      </c>
      <c r="AL270" s="21">
        <f t="shared" si="72"/>
        <v>3920</v>
      </c>
      <c r="AM270" s="20">
        <f t="shared" si="73"/>
        <v>3724.3133062665584</v>
      </c>
      <c r="AN270" s="21">
        <f t="shared" si="74"/>
        <v>1335.919223616831</v>
      </c>
      <c r="AO270" s="21">
        <f>(Q271-Q269)/($B271-$B269)</f>
        <v>846.53842290164903</v>
      </c>
      <c r="AP270" s="28">
        <f t="shared" si="75"/>
        <v>7954.2577208234807</v>
      </c>
      <c r="AQ270" s="12">
        <v>77.53</v>
      </c>
      <c r="AR270" s="12">
        <v>2.79</v>
      </c>
      <c r="AS270" s="12">
        <v>4321</v>
      </c>
      <c r="AT270" s="27">
        <v>679812</v>
      </c>
      <c r="AU270" s="20">
        <v>822.4</v>
      </c>
      <c r="AV270" s="21">
        <v>0</v>
      </c>
      <c r="AW270" s="21">
        <v>6</v>
      </c>
      <c r="AX270" s="21">
        <v>0</v>
      </c>
      <c r="AY270" s="21">
        <v>0</v>
      </c>
      <c r="AZ270" s="22">
        <f>AX270*AD270</f>
        <v>0</v>
      </c>
      <c r="BA270">
        <f>AX270*AA270</f>
        <v>0</v>
      </c>
    </row>
    <row r="271" spans="2:53" x14ac:dyDescent="0.25">
      <c r="B271" s="27">
        <v>365.7</v>
      </c>
      <c r="C271" s="20">
        <v>100048</v>
      </c>
      <c r="D271" s="21">
        <v>302790</v>
      </c>
      <c r="E271" s="22">
        <v>402839</v>
      </c>
      <c r="F271" s="20">
        <v>1225.4000000000001</v>
      </c>
      <c r="G271" s="21">
        <v>5104326</v>
      </c>
      <c r="H271" s="22">
        <v>1.292</v>
      </c>
      <c r="I271" s="12">
        <v>6539732</v>
      </c>
      <c r="J271" s="20">
        <v>30.13</v>
      </c>
      <c r="K271" s="29">
        <f>DEGREES(ATAN([1]!Req()^2/[1]!Rpo()^2*TAN(RADIANS(J271))))</f>
        <v>30.297357242581096</v>
      </c>
      <c r="L271" s="21">
        <v>-73.78</v>
      </c>
      <c r="M271" s="22">
        <v>166974</v>
      </c>
      <c r="N271" s="21">
        <f>[1]!Req()/SQRT(1-[1]!e_WGS84()^2*SIN(RADIANS(K271))^2)</f>
        <v>6383577.4013106721</v>
      </c>
      <c r="O271" s="20">
        <f t="shared" si="61"/>
        <v>1579833.0340790621</v>
      </c>
      <c r="P271" s="21">
        <f t="shared" si="62"/>
        <v>-5430744.5056207245</v>
      </c>
      <c r="Q271" s="22">
        <f>(N271*(1-[1]!e_WGS84()^2)+M271)*SIN(RADIANS(K271))</f>
        <v>3283114.4320603092</v>
      </c>
      <c r="R271" s="22">
        <f t="shared" si="63"/>
        <v>-30.273246720433235</v>
      </c>
      <c r="S271" s="20">
        <v>76.13</v>
      </c>
      <c r="T271" s="21">
        <v>68.89</v>
      </c>
      <c r="U271" s="20">
        <f t="shared" si="64"/>
        <v>0.90568958538579891</v>
      </c>
      <c r="V271" s="21">
        <f t="shared" si="65"/>
        <v>0.22363231685936213</v>
      </c>
      <c r="W271" s="22">
        <f t="shared" si="66"/>
        <v>0.36015963374566784</v>
      </c>
      <c r="X271" s="21">
        <f t="array" ref="X271:Z271">[1]!env_to_ecef(K271:M271,U271:W271)</f>
        <v>-0.75126449688887831</v>
      </c>
      <c r="Y271" s="21">
        <v>-0.65990292714796062</v>
      </c>
      <c r="Z271" s="21">
        <v>-1.1392210314679241E-2</v>
      </c>
      <c r="AA271" s="27">
        <f t="shared" si="67"/>
        <v>18.110512616178166</v>
      </c>
      <c r="AB271" s="20">
        <v>76.27</v>
      </c>
      <c r="AC271" s="21">
        <v>3</v>
      </c>
      <c r="AD271" s="22">
        <v>3943</v>
      </c>
      <c r="AE271" s="20">
        <f t="shared" si="68"/>
        <v>3825.0793585155348</v>
      </c>
      <c r="AF271" s="21">
        <f t="shared" si="69"/>
        <v>934.57593200319036</v>
      </c>
      <c r="AG271" s="21">
        <f t="shared" si="70"/>
        <v>206.36067546592753</v>
      </c>
      <c r="AH271" s="21">
        <f t="shared" si="71"/>
        <v>3943</v>
      </c>
      <c r="AI271" s="20">
        <f t="array" ref="AI271:AK271">[1]!env_to_ecef(K271:M271,AE271:AG271)</f>
        <v>-3491.3603021356907</v>
      </c>
      <c r="AJ271" s="21">
        <v>-1692.244266324215</v>
      </c>
      <c r="AK271" s="21">
        <v>-702.82400625177604</v>
      </c>
      <c r="AL271" s="21">
        <f t="shared" si="72"/>
        <v>3942.9999999999995</v>
      </c>
      <c r="AM271" s="20">
        <f t="shared" si="73"/>
        <v>3484.0843795401161</v>
      </c>
      <c r="AN271" s="21">
        <f t="shared" si="74"/>
        <v>1275.1506559725385</v>
      </c>
      <c r="AO271" s="21">
        <f>(Q272-Q270)/($B272-$B270)</f>
        <v>844.60640159295872</v>
      </c>
      <c r="AP271" s="28">
        <f t="shared" si="75"/>
        <v>7736.7177794665849</v>
      </c>
      <c r="AQ271" s="12">
        <v>77.56</v>
      </c>
      <c r="AR271" s="12">
        <v>2.72</v>
      </c>
      <c r="AS271" s="12">
        <v>4344</v>
      </c>
      <c r="AT271" s="27">
        <v>687462</v>
      </c>
      <c r="AU271" s="20">
        <v>824.5</v>
      </c>
      <c r="AV271" s="21">
        <v>0</v>
      </c>
      <c r="AW271" s="21">
        <v>6.02</v>
      </c>
      <c r="AX271" s="21">
        <v>0</v>
      </c>
      <c r="AY271" s="21">
        <v>0</v>
      </c>
      <c r="AZ271" s="22">
        <f>AX271*AD271</f>
        <v>0</v>
      </c>
      <c r="BA271">
        <f>AX271*AA271</f>
        <v>0</v>
      </c>
    </row>
    <row r="272" spans="2:53" x14ac:dyDescent="0.25">
      <c r="B272" s="27">
        <v>367.7</v>
      </c>
      <c r="C272" s="20">
        <v>100048</v>
      </c>
      <c r="D272" s="21">
        <v>300339</v>
      </c>
      <c r="E272" s="22">
        <v>400388</v>
      </c>
      <c r="F272" s="20">
        <v>1225.4000000000001</v>
      </c>
      <c r="G272" s="21">
        <v>5104326</v>
      </c>
      <c r="H272" s="22">
        <v>1.3</v>
      </c>
      <c r="I272" s="12">
        <v>6540140</v>
      </c>
      <c r="J272" s="20">
        <v>30.15</v>
      </c>
      <c r="K272" s="29">
        <f>DEGREES(ATAN([1]!Req()^2/[1]!Rpo()^2*TAN(RADIANS(J272))))</f>
        <v>30.31742361095818</v>
      </c>
      <c r="L272" s="21">
        <v>-73.709999999999994</v>
      </c>
      <c r="M272" s="22">
        <v>167388</v>
      </c>
      <c r="N272" s="21">
        <f>[1]!Req()/SQRT(1-[1]!e_WGS84()^2*SIN(RADIANS(K272))^2)</f>
        <v>6383583.9329130221</v>
      </c>
      <c r="O272" s="20">
        <f t="shared" si="61"/>
        <v>1586243.8459605703</v>
      </c>
      <c r="P272" s="21">
        <f t="shared" si="62"/>
        <v>-5428047.5240275627</v>
      </c>
      <c r="Q272" s="22">
        <f>(N272*(1-[1]!e_WGS84()^2)+M272)*SIN(RADIANS(K272))</f>
        <v>3285294.3887525005</v>
      </c>
      <c r="R272" s="22">
        <f t="shared" si="63"/>
        <v>-30.774404589086771</v>
      </c>
      <c r="S272" s="20">
        <v>76.180000000000007</v>
      </c>
      <c r="T272" s="21">
        <v>69.069999999999993</v>
      </c>
      <c r="U272" s="20">
        <f t="shared" si="64"/>
        <v>0.90697864409319384</v>
      </c>
      <c r="V272" s="21">
        <f t="shared" si="65"/>
        <v>0.22311104657167982</v>
      </c>
      <c r="W272" s="22">
        <f t="shared" si="66"/>
        <v>0.35722709871531499</v>
      </c>
      <c r="X272" s="21">
        <f t="array" ref="X272:Z272">[1]!env_to_ecef(K272:M272,U272:W272)</f>
        <v>-0.75247779810750193</v>
      </c>
      <c r="Y272" s="21">
        <v>-0.65850323409062883</v>
      </c>
      <c r="Z272" s="21">
        <v>-1.2274121046655456E-2</v>
      </c>
      <c r="AA272" s="27">
        <f t="shared" si="67"/>
        <v>18.000516299577924</v>
      </c>
      <c r="AB272" s="20">
        <v>76.319999999999993</v>
      </c>
      <c r="AC272" s="21">
        <v>2.93</v>
      </c>
      <c r="AD272" s="22">
        <v>3966</v>
      </c>
      <c r="AE272" s="20">
        <f t="shared" si="68"/>
        <v>3848.453898512038</v>
      </c>
      <c r="AF272" s="21">
        <f t="shared" si="69"/>
        <v>936.72886162320083</v>
      </c>
      <c r="AG272" s="21">
        <f t="shared" si="70"/>
        <v>202.72550611503831</v>
      </c>
      <c r="AH272" s="21">
        <f t="shared" si="71"/>
        <v>3966</v>
      </c>
      <c r="AI272" s="20">
        <f t="array" ref="AI272:AK272">[1]!env_to_ecef(K272:M272,AE272:AG272)</f>
        <v>-3512.2327248360962</v>
      </c>
      <c r="AJ272" s="21">
        <v>-1701.3323646854715</v>
      </c>
      <c r="AK272" s="21">
        <v>-706.28993442080798</v>
      </c>
      <c r="AL272" s="21">
        <f t="shared" si="72"/>
        <v>3965.9999999999995</v>
      </c>
      <c r="AM272" s="20">
        <f t="shared" si="73"/>
        <v>3481.2059802056174</v>
      </c>
      <c r="AN272" s="21">
        <f t="shared" si="74"/>
        <v>1283.2494161343202</v>
      </c>
      <c r="AO272" s="21">
        <f>(Q273-Q271)/($B273-$B271)</f>
        <v>842.71625540405512</v>
      </c>
      <c r="AP272" s="28">
        <f t="shared" si="75"/>
        <v>7759.8539614926194</v>
      </c>
      <c r="AQ272" s="12">
        <v>77.599999999999994</v>
      </c>
      <c r="AR272" s="12">
        <v>2.66</v>
      </c>
      <c r="AS272" s="12">
        <v>4367</v>
      </c>
      <c r="AT272" s="27">
        <v>695158</v>
      </c>
      <c r="AU272" s="20">
        <v>826.4</v>
      </c>
      <c r="AV272" s="21">
        <v>0</v>
      </c>
      <c r="AW272" s="21">
        <v>6.05</v>
      </c>
      <c r="AX272" s="21">
        <v>0</v>
      </c>
      <c r="AY272" s="21">
        <v>0</v>
      </c>
      <c r="AZ272" s="22">
        <f>AX272*AD272</f>
        <v>0</v>
      </c>
      <c r="BA272">
        <f>AX272*AA272</f>
        <v>0</v>
      </c>
    </row>
    <row r="273" spans="2:53" x14ac:dyDescent="0.25">
      <c r="B273" s="27">
        <v>369.7</v>
      </c>
      <c r="C273" s="20">
        <v>100048</v>
      </c>
      <c r="D273" s="21">
        <v>297888</v>
      </c>
      <c r="E273" s="22">
        <v>397937</v>
      </c>
      <c r="F273" s="20">
        <v>1225.4000000000001</v>
      </c>
      <c r="G273" s="21">
        <v>5104326</v>
      </c>
      <c r="H273" s="22">
        <v>1.3080000000000001</v>
      </c>
      <c r="I273" s="12">
        <v>6540542</v>
      </c>
      <c r="J273" s="20">
        <v>30.16</v>
      </c>
      <c r="K273" s="29">
        <f>DEGREES(ATAN([1]!Req()^2/[1]!Rpo()^2*TAN(RADIANS(J273))))</f>
        <v>30.32745676439615</v>
      </c>
      <c r="L273" s="21">
        <v>-73.63</v>
      </c>
      <c r="M273" s="22">
        <v>167795</v>
      </c>
      <c r="N273" s="21">
        <f>[1]!Req()/SQRT(1-[1]!e_WGS84()^2*SIN(RADIANS(K273))^2)</f>
        <v>6383587.1996774366</v>
      </c>
      <c r="O273" s="20">
        <f t="shared" si="61"/>
        <v>1593757.8579998845</v>
      </c>
      <c r="P273" s="21">
        <f t="shared" si="62"/>
        <v>-5425611.5079561872</v>
      </c>
      <c r="Q273" s="22">
        <f>(N273*(1-[1]!e_WGS84()^2)+M273)*SIN(RADIANS(K273))</f>
        <v>3286485.2970819254</v>
      </c>
      <c r="R273" s="22">
        <f t="shared" si="63"/>
        <v>-29.026758629828691</v>
      </c>
      <c r="S273" s="20">
        <v>76.23</v>
      </c>
      <c r="T273" s="21">
        <v>69.25</v>
      </c>
      <c r="U273" s="20">
        <f t="shared" si="64"/>
        <v>0.90825852846985589</v>
      </c>
      <c r="V273" s="21">
        <f t="shared" si="65"/>
        <v>0.22258550234971072</v>
      </c>
      <c r="W273" s="22">
        <f t="shared" si="66"/>
        <v>0.35429103799771577</v>
      </c>
      <c r="X273" s="21">
        <f t="array" ref="X273:Z273">[1]!env_to_ecef(K273:M273,U273:W273)</f>
        <v>-0.75357406525264958</v>
      </c>
      <c r="Y273" s="21">
        <v>-0.65722987871578953</v>
      </c>
      <c r="Z273" s="21">
        <v>-1.3229312220372075E-2</v>
      </c>
      <c r="AA273" s="27">
        <f t="shared" si="67"/>
        <v>17.890448387951679</v>
      </c>
      <c r="AB273" s="20">
        <v>76.36</v>
      </c>
      <c r="AC273" s="21">
        <v>2.86</v>
      </c>
      <c r="AD273" s="22">
        <v>3989</v>
      </c>
      <c r="AE273" s="20">
        <f t="shared" si="68"/>
        <v>3871.668220500304</v>
      </c>
      <c r="AF273" s="21">
        <f t="shared" si="69"/>
        <v>939.51673418514952</v>
      </c>
      <c r="AG273" s="21">
        <f t="shared" si="70"/>
        <v>199.03390805106434</v>
      </c>
      <c r="AH273" s="21">
        <f t="shared" si="71"/>
        <v>3989</v>
      </c>
      <c r="AI273" s="20">
        <f t="array" ref="AI273:AK273">[1]!env_to_ecef(K273:M273,AE273:AG273)</f>
        <v>-3532.5934997092509</v>
      </c>
      <c r="AJ273" s="21">
        <v>-1711.1894683574942</v>
      </c>
      <c r="AK273" s="21">
        <v>-710.44687992441879</v>
      </c>
      <c r="AL273" s="21">
        <f t="shared" si="72"/>
        <v>3989</v>
      </c>
      <c r="AM273" s="20">
        <f t="shared" si="73"/>
        <v>3714.7413856833591</v>
      </c>
      <c r="AN273" s="21">
        <f t="shared" si="74"/>
        <v>1360.6084411123302</v>
      </c>
      <c r="AO273" s="21">
        <f>(Q274-Q272)/($B274-$B272)</f>
        <v>840.77837587869726</v>
      </c>
      <c r="AP273" s="28">
        <f t="shared" si="75"/>
        <v>8022.8489411114642</v>
      </c>
      <c r="AQ273" s="12">
        <v>77.63</v>
      </c>
      <c r="AR273" s="12">
        <v>2.6</v>
      </c>
      <c r="AS273" s="12">
        <v>4391</v>
      </c>
      <c r="AT273" s="27">
        <v>702899</v>
      </c>
      <c r="AU273" s="20">
        <v>828.4</v>
      </c>
      <c r="AV273" s="21">
        <v>0</v>
      </c>
      <c r="AW273" s="21">
        <v>6.07</v>
      </c>
      <c r="AX273" s="21">
        <v>0</v>
      </c>
      <c r="AY273" s="21">
        <v>0</v>
      </c>
      <c r="AZ273" s="22">
        <f>AX273*AD273</f>
        <v>0</v>
      </c>
      <c r="BA273">
        <f>AX273*AA273</f>
        <v>0</v>
      </c>
    </row>
    <row r="274" spans="2:53" x14ac:dyDescent="0.25">
      <c r="B274" s="27">
        <v>371.7</v>
      </c>
      <c r="C274" s="20">
        <v>100048</v>
      </c>
      <c r="D274" s="21">
        <v>295437</v>
      </c>
      <c r="E274" s="22">
        <v>395486</v>
      </c>
      <c r="F274" s="20">
        <v>1225.4000000000001</v>
      </c>
      <c r="G274" s="21">
        <v>5104326</v>
      </c>
      <c r="H274" s="22">
        <v>1.3160000000000001</v>
      </c>
      <c r="I274" s="12">
        <v>6540936</v>
      </c>
      <c r="J274" s="20">
        <v>30.18</v>
      </c>
      <c r="K274" s="29">
        <f>DEGREES(ATAN([1]!Req()^2/[1]!Rpo()^2*TAN(RADIANS(J274))))</f>
        <v>30.347523009750986</v>
      </c>
      <c r="L274" s="21">
        <v>-73.55</v>
      </c>
      <c r="M274" s="22">
        <v>168194</v>
      </c>
      <c r="N274" s="21">
        <f>[1]!Req()/SQRT(1-[1]!e_WGS84()^2*SIN(RADIANS(K274))^2)</f>
        <v>6383593.7351307319</v>
      </c>
      <c r="O274" s="20">
        <f t="shared" si="61"/>
        <v>1601102.8115033037</v>
      </c>
      <c r="P274" s="21">
        <f t="shared" si="62"/>
        <v>-5422605.0902631134</v>
      </c>
      <c r="Q274" s="22">
        <f>(N274*(1-[1]!e_WGS84()^2)+M274)*SIN(RADIANS(K274))</f>
        <v>3288657.5022560153</v>
      </c>
      <c r="R274" s="22">
        <f t="shared" si="63"/>
        <v>-30.531710767187178</v>
      </c>
      <c r="S274" s="20">
        <v>76.27</v>
      </c>
      <c r="T274" s="21">
        <v>69.430000000000007</v>
      </c>
      <c r="U274" s="20">
        <f t="shared" si="64"/>
        <v>0.90949044953278879</v>
      </c>
      <c r="V274" s="21">
        <f t="shared" si="65"/>
        <v>0.22221444442135085</v>
      </c>
      <c r="W274" s="22">
        <f t="shared" si="66"/>
        <v>0.35135148057060483</v>
      </c>
      <c r="X274" s="21">
        <f t="array" ref="X274:Z274">[1]!env_to_ecef(K274:M274,U274:W274)</f>
        <v>-0.75460730278784205</v>
      </c>
      <c r="Y274" s="21">
        <v>-0.65602196458364026</v>
      </c>
      <c r="Z274" s="21">
        <v>-1.4247826608965841E-2</v>
      </c>
      <c r="AA274" s="27">
        <f t="shared" si="67"/>
        <v>17.780523786741977</v>
      </c>
      <c r="AB274" s="20">
        <v>76.41</v>
      </c>
      <c r="AC274" s="21">
        <v>2.79</v>
      </c>
      <c r="AD274" s="22">
        <v>4013</v>
      </c>
      <c r="AE274" s="20">
        <f t="shared" si="68"/>
        <v>3896.0204933622508</v>
      </c>
      <c r="AF274" s="21">
        <f t="shared" si="69"/>
        <v>941.82680225986678</v>
      </c>
      <c r="AG274" s="21">
        <f t="shared" si="70"/>
        <v>195.33455876090866</v>
      </c>
      <c r="AH274" s="21">
        <f t="shared" si="71"/>
        <v>4013</v>
      </c>
      <c r="AI274" s="20">
        <f t="array" ref="AI274:AK274">[1]!env_to_ecef(K274:M274,AE274:AG274)</f>
        <v>-3554.0593277900771</v>
      </c>
      <c r="AJ274" s="21">
        <v>-1721.3124574507012</v>
      </c>
      <c r="AK274" s="21">
        <v>-714.08313127630527</v>
      </c>
      <c r="AL274" s="21">
        <f t="shared" si="72"/>
        <v>4013</v>
      </c>
      <c r="AM274" s="20">
        <f t="shared" si="73"/>
        <v>3670.6661323791486</v>
      </c>
      <c r="AN274" s="21">
        <f t="shared" si="74"/>
        <v>1507.3382703606039</v>
      </c>
      <c r="AO274" s="21">
        <f>(Q275-Q273)/($B275-$B273)</f>
        <v>1085.1766265070764</v>
      </c>
      <c r="AP274" s="28">
        <f t="shared" si="75"/>
        <v>8115.3052421330776</v>
      </c>
      <c r="AQ274" s="12">
        <v>77.67</v>
      </c>
      <c r="AR274" s="12">
        <v>2.5299999999999998</v>
      </c>
      <c r="AS274" s="12">
        <v>4414</v>
      </c>
      <c r="AT274" s="27">
        <v>710686</v>
      </c>
      <c r="AU274" s="20">
        <v>830.2</v>
      </c>
      <c r="AV274" s="21">
        <v>0</v>
      </c>
      <c r="AW274" s="21">
        <v>6.1</v>
      </c>
      <c r="AX274" s="21">
        <v>0</v>
      </c>
      <c r="AY274" s="21">
        <v>0</v>
      </c>
      <c r="AZ274" s="22">
        <f>AX274*AD274</f>
        <v>0</v>
      </c>
      <c r="BA274">
        <f>AX274*AA274</f>
        <v>0</v>
      </c>
    </row>
    <row r="275" spans="2:53" x14ac:dyDescent="0.25">
      <c r="B275" s="27">
        <v>373.7</v>
      </c>
      <c r="C275" s="20">
        <v>100048</v>
      </c>
      <c r="D275" s="21">
        <v>292987</v>
      </c>
      <c r="E275" s="22">
        <v>393035</v>
      </c>
      <c r="F275" s="20">
        <v>1225.4000000000001</v>
      </c>
      <c r="G275" s="21">
        <v>5104326</v>
      </c>
      <c r="H275" s="22">
        <v>1.3240000000000001</v>
      </c>
      <c r="I275" s="12">
        <v>6541322</v>
      </c>
      <c r="J275" s="20">
        <v>30.2</v>
      </c>
      <c r="K275" s="29">
        <f>DEGREES(ATAN([1]!Req()^2/[1]!Rpo()^2*TAN(RADIANS(J275))))</f>
        <v>30.367589173051044</v>
      </c>
      <c r="L275" s="21">
        <v>-73.47</v>
      </c>
      <c r="M275" s="22">
        <v>168586</v>
      </c>
      <c r="N275" s="21">
        <f>[1]!Req()/SQRT(1-[1]!e_WGS84()^2*SIN(RADIANS(K275))^2)</f>
        <v>6383600.2731472934</v>
      </c>
      <c r="O275" s="20">
        <f t="shared" si="61"/>
        <v>1608440.5225294011</v>
      </c>
      <c r="P275" s="21">
        <f t="shared" si="62"/>
        <v>-5419582.1548747448</v>
      </c>
      <c r="Q275" s="22">
        <f>(N275*(1-[1]!e_WGS84()^2)+M275)*SIN(RADIANS(K275))</f>
        <v>3290826.0035879537</v>
      </c>
      <c r="R275" s="22">
        <f t="shared" si="63"/>
        <v>-31.039200128987432</v>
      </c>
      <c r="S275" s="20">
        <v>76.319999999999993</v>
      </c>
      <c r="T275" s="21">
        <v>69.61</v>
      </c>
      <c r="U275" s="20">
        <f t="shared" si="64"/>
        <v>0.91075202125908639</v>
      </c>
      <c r="V275" s="21">
        <f t="shared" si="65"/>
        <v>0.22168063502720031</v>
      </c>
      <c r="W275" s="22">
        <f t="shared" si="66"/>
        <v>0.34840845544622723</v>
      </c>
      <c r="X275" s="21">
        <f t="array" ref="X275:Z275">[1]!env_to_ecef(K275:M275,U275:W275)</f>
        <v>-0.75569784721118161</v>
      </c>
      <c r="Y275" s="21">
        <v>-0.6547456449297302</v>
      </c>
      <c r="Z275" s="21">
        <v>-1.5129579172509205E-2</v>
      </c>
      <c r="AA275" s="27">
        <f t="shared" si="67"/>
        <v>17.670527591995999</v>
      </c>
      <c r="AB275" s="20">
        <v>76.459999999999994</v>
      </c>
      <c r="AC275" s="21">
        <v>2.72</v>
      </c>
      <c r="AD275" s="22">
        <v>4037</v>
      </c>
      <c r="AE275" s="20">
        <f t="shared" si="68"/>
        <v>3920.3766871930961</v>
      </c>
      <c r="AF275" s="21">
        <f t="shared" si="69"/>
        <v>944.09434633898741</v>
      </c>
      <c r="AG275" s="21">
        <f t="shared" si="70"/>
        <v>191.57634437384871</v>
      </c>
      <c r="AH275" s="21">
        <f t="shared" si="71"/>
        <v>4037.0000000000005</v>
      </c>
      <c r="AI275" s="20">
        <f t="array" ref="AI275:AK275">[1]!env_to_ecef(K275:M275,AE275:AG275)</f>
        <v>-3575.5273063436216</v>
      </c>
      <c r="AJ275" s="21">
        <v>-1731.4330498219647</v>
      </c>
      <c r="AK275" s="21">
        <v>-717.71378388278356</v>
      </c>
      <c r="AL275" s="21">
        <f t="shared" si="72"/>
        <v>4037.0000000000009</v>
      </c>
      <c r="AM275" s="20">
        <f t="shared" si="73"/>
        <v>3708.3060883114813</v>
      </c>
      <c r="AN275" s="21">
        <f t="shared" si="74"/>
        <v>1377.2387405345216</v>
      </c>
      <c r="AO275" s="21">
        <f>(Q276-Q274)/($B276-$B274)</f>
        <v>837.06628395384178</v>
      </c>
      <c r="AP275" s="28">
        <f t="shared" si="75"/>
        <v>8070.651168313072</v>
      </c>
      <c r="AQ275" s="12">
        <v>77.709999999999994</v>
      </c>
      <c r="AR275" s="12">
        <v>2.4700000000000002</v>
      </c>
      <c r="AS275" s="12">
        <v>4438</v>
      </c>
      <c r="AT275" s="27">
        <v>718519</v>
      </c>
      <c r="AU275" s="20">
        <v>832.1</v>
      </c>
      <c r="AV275" s="21">
        <v>0</v>
      </c>
      <c r="AW275" s="21">
        <v>6.13</v>
      </c>
      <c r="AX275" s="21">
        <v>0</v>
      </c>
      <c r="AY275" s="21">
        <v>0</v>
      </c>
      <c r="AZ275" s="22">
        <f>AX275*AD275</f>
        <v>0</v>
      </c>
      <c r="BA275">
        <f>AX275*AA275</f>
        <v>0</v>
      </c>
    </row>
    <row r="276" spans="2:53" x14ac:dyDescent="0.25">
      <c r="B276" s="27">
        <v>375.7</v>
      </c>
      <c r="C276" s="20">
        <v>100048</v>
      </c>
      <c r="D276" s="21">
        <v>290536</v>
      </c>
      <c r="E276" s="22">
        <v>390584</v>
      </c>
      <c r="F276" s="20">
        <v>1225.4000000000001</v>
      </c>
      <c r="G276" s="21">
        <v>5104326</v>
      </c>
      <c r="H276" s="22">
        <v>1.333</v>
      </c>
      <c r="I276" s="12">
        <v>6541702</v>
      </c>
      <c r="J276" s="20">
        <v>30.21</v>
      </c>
      <c r="K276" s="29">
        <f>DEGREES(ATAN([1]!Req()^2/[1]!Rpo()^2*TAN(RADIANS(J276))))</f>
        <v>30.377622223920564</v>
      </c>
      <c r="L276" s="21">
        <v>-73.39</v>
      </c>
      <c r="M276" s="22">
        <v>168971</v>
      </c>
      <c r="N276" s="21">
        <f>[1]!Req()/SQRT(1-[1]!e_WGS84()^2*SIN(RADIANS(K276))^2)</f>
        <v>6383603.5431157909</v>
      </c>
      <c r="O276" s="20">
        <f t="shared" si="61"/>
        <v>1615936.0358565496</v>
      </c>
      <c r="P276" s="21">
        <f t="shared" si="62"/>
        <v>-5417096.1353009753</v>
      </c>
      <c r="Q276" s="22">
        <f>(N276*(1-[1]!e_WGS84()^2)+M276)*SIN(RADIANS(K276))</f>
        <v>3292005.7673918307</v>
      </c>
      <c r="R276" s="22">
        <f t="shared" si="63"/>
        <v>-29.294673508964479</v>
      </c>
      <c r="S276" s="20">
        <v>76.37</v>
      </c>
      <c r="T276" s="21">
        <v>69.790000000000006</v>
      </c>
      <c r="U276" s="20">
        <f t="shared" si="64"/>
        <v>0.91200436245492222</v>
      </c>
      <c r="V276" s="21">
        <f t="shared" si="65"/>
        <v>0.2211426127499192</v>
      </c>
      <c r="W276" s="22">
        <f t="shared" si="66"/>
        <v>0.34546199167105207</v>
      </c>
      <c r="X276" s="21">
        <f t="array" ref="X276:Z276">[1]!env_to_ecef(K276:M276,U276:W276)</f>
        <v>-0.75678664681443308</v>
      </c>
      <c r="Y276" s="21">
        <v>-0.65346407911194127</v>
      </c>
      <c r="Z276" s="21">
        <v>-1.6083174865334254E-2</v>
      </c>
      <c r="AA276" s="27">
        <f t="shared" si="67"/>
        <v>17.560531439388988</v>
      </c>
      <c r="AB276" s="20">
        <v>76.510000000000005</v>
      </c>
      <c r="AC276" s="21">
        <v>2.65</v>
      </c>
      <c r="AD276" s="22">
        <v>4060</v>
      </c>
      <c r="AE276" s="20">
        <f t="shared" si="68"/>
        <v>3943.7652701978618</v>
      </c>
      <c r="AF276" s="21">
        <f t="shared" si="69"/>
        <v>946.0863127003139</v>
      </c>
      <c r="AG276" s="21">
        <f t="shared" si="70"/>
        <v>187.71303231877968</v>
      </c>
      <c r="AH276" s="21">
        <f t="shared" si="71"/>
        <v>4060.0000000000005</v>
      </c>
      <c r="AI276" s="20">
        <f t="array" ref="AI276:AK276">[1]!env_to_ecef(K276:M276,AE276:AG276)</f>
        <v>-3596.1477860194555</v>
      </c>
      <c r="AJ276" s="21">
        <v>-1741.0013703706793</v>
      </c>
      <c r="AK276" s="21">
        <v>-721.27340826817249</v>
      </c>
      <c r="AL276" s="21">
        <f t="shared" si="72"/>
        <v>4060.0000000000005</v>
      </c>
      <c r="AM276" s="20">
        <f t="shared" si="73"/>
        <v>3704.8751831747941</v>
      </c>
      <c r="AN276" s="21">
        <f t="shared" si="74"/>
        <v>1385.4493322391063</v>
      </c>
      <c r="AO276" s="21">
        <f>(Q277-Q275)/($B277-$B275)</f>
        <v>835.24594490171876</v>
      </c>
      <c r="AP276" s="28">
        <f t="shared" si="75"/>
        <v>8093.3542421757156</v>
      </c>
      <c r="AQ276" s="12">
        <v>77.739999999999995</v>
      </c>
      <c r="AR276" s="12">
        <v>2.42</v>
      </c>
      <c r="AS276" s="12">
        <v>4462</v>
      </c>
      <c r="AT276" s="27">
        <v>726399</v>
      </c>
      <c r="AU276" s="20">
        <v>833.8</v>
      </c>
      <c r="AV276" s="21">
        <v>0</v>
      </c>
      <c r="AW276" s="21">
        <v>6.15</v>
      </c>
      <c r="AX276" s="21">
        <v>0</v>
      </c>
      <c r="AY276" s="21">
        <v>0</v>
      </c>
      <c r="AZ276" s="22">
        <f>AX276*AD276</f>
        <v>0</v>
      </c>
      <c r="BA276">
        <f>AX276*AA276</f>
        <v>0</v>
      </c>
    </row>
    <row r="277" spans="2:53" x14ac:dyDescent="0.25">
      <c r="B277" s="27">
        <v>377.7</v>
      </c>
      <c r="C277" s="20">
        <v>100048</v>
      </c>
      <c r="D277" s="21">
        <v>288085</v>
      </c>
      <c r="E277" s="22">
        <v>388133</v>
      </c>
      <c r="F277" s="20">
        <v>1225.4000000000001</v>
      </c>
      <c r="G277" s="21">
        <v>5104326</v>
      </c>
      <c r="H277" s="22">
        <v>1.341</v>
      </c>
      <c r="I277" s="12">
        <v>6542074</v>
      </c>
      <c r="J277" s="20">
        <v>30.23</v>
      </c>
      <c r="K277" s="29">
        <f>DEGREES(ATAN([1]!Req()^2/[1]!Rpo()^2*TAN(RADIANS(J277))))</f>
        <v>30.39768826407866</v>
      </c>
      <c r="L277" s="21">
        <v>-73.31</v>
      </c>
      <c r="M277" s="22">
        <v>169349</v>
      </c>
      <c r="N277" s="21">
        <f>[1]!Req()/SQRT(1-[1]!e_WGS84()^2*SIN(RADIANS(K277))^2)</f>
        <v>6383610.0849712025</v>
      </c>
      <c r="O277" s="20">
        <f t="shared" si="61"/>
        <v>1623260.0232621003</v>
      </c>
      <c r="P277" s="21">
        <f t="shared" si="62"/>
        <v>-5414040.3575457884</v>
      </c>
      <c r="Q277" s="22">
        <f>(N277*(1-[1]!e_WGS84()^2)+M277)*SIN(RADIANS(K277))</f>
        <v>3294166.9873675606</v>
      </c>
      <c r="R277" s="22">
        <f t="shared" si="63"/>
        <v>-29.805948902852833</v>
      </c>
      <c r="S277" s="20">
        <v>76.42</v>
      </c>
      <c r="T277" s="21">
        <v>69.97</v>
      </c>
      <c r="U277" s="20">
        <f t="shared" si="64"/>
        <v>0.91324745437938115</v>
      </c>
      <c r="V277" s="21">
        <f t="shared" si="65"/>
        <v>0.22060039861651851</v>
      </c>
      <c r="W277" s="22">
        <f t="shared" si="66"/>
        <v>0.34251211832548822</v>
      </c>
      <c r="X277" s="21">
        <f t="array" ref="X277:Z277">[1]!env_to_ecef(K277:M277,U277:W277)</f>
        <v>-0.75787213411218568</v>
      </c>
      <c r="Y277" s="21">
        <v>-0.65218251367975499</v>
      </c>
      <c r="Z277" s="21">
        <v>-1.6964586248931018E-2</v>
      </c>
      <c r="AA277" s="27">
        <f t="shared" si="67"/>
        <v>17.44046183908376</v>
      </c>
      <c r="AB277" s="20">
        <v>76.55</v>
      </c>
      <c r="AC277" s="21">
        <v>2.59</v>
      </c>
      <c r="AD277" s="22">
        <v>4085</v>
      </c>
      <c r="AE277" s="20">
        <f t="shared" si="68"/>
        <v>3968.9033143627594</v>
      </c>
      <c r="AF277" s="21">
        <f t="shared" si="69"/>
        <v>949.18699766724637</v>
      </c>
      <c r="AG277" s="21">
        <f t="shared" si="70"/>
        <v>184.59557063954614</v>
      </c>
      <c r="AH277" s="21">
        <f t="shared" si="71"/>
        <v>4084.9999999999995</v>
      </c>
      <c r="AI277" s="20">
        <f t="array" ref="AI277:AK277">[1]!env_to_ecef(K277:M277,AE277:AG277)</f>
        <v>-3618.0415437179313</v>
      </c>
      <c r="AJ277" s="21">
        <v>-1752.4094522498888</v>
      </c>
      <c r="AK277" s="21">
        <v>-725.30097173271042</v>
      </c>
      <c r="AL277" s="21">
        <f t="shared" si="72"/>
        <v>4085</v>
      </c>
      <c r="AM277" s="20">
        <f t="shared" si="73"/>
        <v>3660.1533082168316</v>
      </c>
      <c r="AN277" s="21">
        <f t="shared" si="74"/>
        <v>1532.0032122388948</v>
      </c>
      <c r="AO277" s="21">
        <f>(Q278-Q276)/($B278-$B276)</f>
        <v>1079.679334104876</v>
      </c>
      <c r="AP277" s="28">
        <f t="shared" si="75"/>
        <v>8186.4180663978759</v>
      </c>
      <c r="AQ277" s="12">
        <v>77.78</v>
      </c>
      <c r="AR277" s="12">
        <v>2.36</v>
      </c>
      <c r="AS277" s="12">
        <v>4486</v>
      </c>
      <c r="AT277" s="27">
        <v>734325</v>
      </c>
      <c r="AU277" s="20">
        <v>835.6</v>
      </c>
      <c r="AV277" s="21">
        <v>0</v>
      </c>
      <c r="AW277" s="21">
        <v>6.18</v>
      </c>
      <c r="AX277" s="21">
        <v>0</v>
      </c>
      <c r="AY277" s="21">
        <v>0</v>
      </c>
      <c r="AZ277" s="22">
        <f>AX277*AD277</f>
        <v>0</v>
      </c>
      <c r="BA277">
        <f>AX277*AA277</f>
        <v>0</v>
      </c>
    </row>
    <row r="278" spans="2:53" x14ac:dyDescent="0.25">
      <c r="B278" s="27">
        <v>379.7</v>
      </c>
      <c r="C278" s="20">
        <v>100048</v>
      </c>
      <c r="D278" s="21">
        <v>285634</v>
      </c>
      <c r="E278" s="22">
        <v>385682</v>
      </c>
      <c r="F278" s="20">
        <v>1225.4000000000001</v>
      </c>
      <c r="G278" s="21">
        <v>5104326</v>
      </c>
      <c r="H278" s="22">
        <v>1.35</v>
      </c>
      <c r="I278" s="12">
        <v>6542440</v>
      </c>
      <c r="J278" s="20">
        <v>30.25</v>
      </c>
      <c r="K278" s="29">
        <f>DEGREES(ATAN([1]!Req()^2/[1]!Rpo()^2*TAN(RADIANS(J278))))</f>
        <v>30.417754222102289</v>
      </c>
      <c r="L278" s="21">
        <v>-73.23</v>
      </c>
      <c r="M278" s="22">
        <v>169720</v>
      </c>
      <c r="N278" s="21">
        <f>[1]!Req()/SQRT(1-[1]!e_WGS84()^2*SIN(RADIANS(K278))^2)</f>
        <v>6383616.629381814</v>
      </c>
      <c r="O278" s="20">
        <f t="shared" si="61"/>
        <v>1630576.649089417</v>
      </c>
      <c r="P278" s="21">
        <f t="shared" si="62"/>
        <v>-5410968.1224520197</v>
      </c>
      <c r="Q278" s="22">
        <f>(N278*(1-[1]!e_WGS84()^2)+M278)*SIN(RADIANS(K278))</f>
        <v>3296324.4847282502</v>
      </c>
      <c r="R278" s="22">
        <f t="shared" si="63"/>
        <v>-31.319753360934556</v>
      </c>
      <c r="S278" s="20">
        <v>76.47</v>
      </c>
      <c r="T278" s="21">
        <v>70.150000000000006</v>
      </c>
      <c r="U278" s="20">
        <f t="shared" si="64"/>
        <v>0.91448127841255267</v>
      </c>
      <c r="V278" s="21">
        <f t="shared" si="65"/>
        <v>0.22005401372479186</v>
      </c>
      <c r="W278" s="22">
        <f t="shared" si="66"/>
        <v>0.33955886452359385</v>
      </c>
      <c r="X278" s="21">
        <f t="array" ref="X278:Z278">[1]!env_to_ecef(K278:M278,U278:W278)</f>
        <v>-0.75895505564051158</v>
      </c>
      <c r="Y278" s="21">
        <v>-0.65089841047320407</v>
      </c>
      <c r="Z278" s="21">
        <v>-1.784608531763196E-2</v>
      </c>
      <c r="AA278" s="27">
        <f t="shared" si="67"/>
        <v>17.320465491719577</v>
      </c>
      <c r="AB278" s="20">
        <v>76.599999999999994</v>
      </c>
      <c r="AC278" s="21">
        <v>2.5299999999999998</v>
      </c>
      <c r="AD278" s="22">
        <v>4109</v>
      </c>
      <c r="AE278" s="20">
        <f t="shared" si="68"/>
        <v>3993.2398574884883</v>
      </c>
      <c r="AF278" s="21">
        <f t="shared" si="69"/>
        <v>951.32392347732696</v>
      </c>
      <c r="AG278" s="21">
        <f t="shared" si="70"/>
        <v>181.38145766593408</v>
      </c>
      <c r="AH278" s="21">
        <f t="shared" si="71"/>
        <v>4109</v>
      </c>
      <c r="AI278" s="20">
        <f t="array" ref="AI278:AK278">[1]!env_to_ecef(K278:M278,AE278:AG278)</f>
        <v>-3639.3069948904626</v>
      </c>
      <c r="AJ278" s="21">
        <v>-1763.1065694996837</v>
      </c>
      <c r="AK278" s="21">
        <v>-728.54706198598114</v>
      </c>
      <c r="AL278" s="21">
        <f t="shared" si="72"/>
        <v>4109</v>
      </c>
      <c r="AM278" s="20">
        <f t="shared" si="73"/>
        <v>3698.3824460068136</v>
      </c>
      <c r="AN278" s="21">
        <f t="shared" si="74"/>
        <v>1401.8179851905443</v>
      </c>
      <c r="AO278" s="21">
        <f>(Q279-Q277)/($B279-$B277)</f>
        <v>831.64477511041332</v>
      </c>
      <c r="AP278" s="28">
        <f t="shared" si="75"/>
        <v>8142.0287604797095</v>
      </c>
      <c r="AQ278" s="12">
        <v>77.819999999999993</v>
      </c>
      <c r="AR278" s="12">
        <v>2.2999999999999998</v>
      </c>
      <c r="AS278" s="12">
        <v>4511</v>
      </c>
      <c r="AT278" s="27">
        <v>742298</v>
      </c>
      <c r="AU278" s="20">
        <v>837.2</v>
      </c>
      <c r="AV278" s="21">
        <v>0</v>
      </c>
      <c r="AW278" s="21">
        <v>6.21</v>
      </c>
      <c r="AX278" s="21">
        <v>0</v>
      </c>
      <c r="AY278" s="21">
        <v>0</v>
      </c>
      <c r="AZ278" s="22">
        <f>AX278*AD278</f>
        <v>0</v>
      </c>
      <c r="BA278">
        <f>AX278*AA278</f>
        <v>0</v>
      </c>
    </row>
    <row r="279" spans="2:53" x14ac:dyDescent="0.25">
      <c r="B279" s="27">
        <v>381.7</v>
      </c>
      <c r="C279" s="20">
        <v>100048</v>
      </c>
      <c r="D279" s="21">
        <v>283183</v>
      </c>
      <c r="E279" s="22">
        <v>383231</v>
      </c>
      <c r="F279" s="20">
        <v>1225.4000000000001</v>
      </c>
      <c r="G279" s="21">
        <v>5104326</v>
      </c>
      <c r="H279" s="22">
        <v>1.3580000000000001</v>
      </c>
      <c r="I279" s="12">
        <v>6542799</v>
      </c>
      <c r="J279" s="20">
        <v>30.26</v>
      </c>
      <c r="K279" s="29">
        <f>DEGREES(ATAN([1]!Req()^2/[1]!Rpo()^2*TAN(RADIANS(J279))))</f>
        <v>30.427787170303748</v>
      </c>
      <c r="L279" s="21">
        <v>-73.150000000000006</v>
      </c>
      <c r="M279" s="22">
        <v>170084</v>
      </c>
      <c r="N279" s="21">
        <f>[1]!Req()/SQRT(1-[1]!e_WGS84()^2*SIN(RADIANS(K279))^2)</f>
        <v>6383619.9025443094</v>
      </c>
      <c r="O279" s="20">
        <f t="shared" si="61"/>
        <v>1638053.5530461275</v>
      </c>
      <c r="P279" s="21">
        <f t="shared" si="62"/>
        <v>-5408433.0856050262</v>
      </c>
      <c r="Q279" s="22">
        <f>(N279*(1-[1]!e_WGS84()^2)+M279)*SIN(RADIANS(K279))</f>
        <v>3297493.5664680023</v>
      </c>
      <c r="R279" s="22">
        <f t="shared" si="63"/>
        <v>-29.578339779749513</v>
      </c>
      <c r="S279" s="20">
        <v>76.510000000000005</v>
      </c>
      <c r="T279" s="21">
        <v>70.33</v>
      </c>
      <c r="U279" s="20">
        <f t="shared" si="64"/>
        <v>0.91566749152469606</v>
      </c>
      <c r="V279" s="21">
        <f t="shared" si="65"/>
        <v>0.21966329671357002</v>
      </c>
      <c r="W279" s="22">
        <f t="shared" si="66"/>
        <v>0.33660225941279248</v>
      </c>
      <c r="X279" s="21">
        <f t="array" ref="X279:Z279">[1]!env_to_ecef(K279:M279,U279:W279)</f>
        <v>-0.75997621377019853</v>
      </c>
      <c r="Y279" s="21">
        <v>-0.64967498865706841</v>
      </c>
      <c r="Z279" s="21">
        <v>-1.8935776111678349E-2</v>
      </c>
      <c r="AA279" s="27">
        <f t="shared" si="67"/>
        <v>17.210543846461711</v>
      </c>
      <c r="AB279" s="20">
        <v>76.650000000000006</v>
      </c>
      <c r="AC279" s="21">
        <v>2.46</v>
      </c>
      <c r="AD279" s="22">
        <v>4133</v>
      </c>
      <c r="AE279" s="20">
        <f t="shared" si="68"/>
        <v>4017.6110997696833</v>
      </c>
      <c r="AF279" s="21">
        <f t="shared" si="69"/>
        <v>953.42572899599361</v>
      </c>
      <c r="AG279" s="21">
        <f t="shared" si="70"/>
        <v>177.3962522036295</v>
      </c>
      <c r="AH279" s="21">
        <f t="shared" si="71"/>
        <v>4133</v>
      </c>
      <c r="AI279" s="20">
        <f t="array" ref="AI279:AK279">[1]!env_to_ecef(K279:M279,AE279:AG279)</f>
        <v>-3660.8171415587935</v>
      </c>
      <c r="AJ279" s="21">
        <v>-1773.1027685356185</v>
      </c>
      <c r="AK279" s="21">
        <v>-732.26595460981935</v>
      </c>
      <c r="AL279" s="21">
        <f t="shared" si="72"/>
        <v>4133</v>
      </c>
      <c r="AM279" s="20">
        <f t="shared" si="73"/>
        <v>3694.9551948521403</v>
      </c>
      <c r="AN279" s="21">
        <f t="shared" si="74"/>
        <v>1409.7934919714462</v>
      </c>
      <c r="AO279" s="21">
        <f>(Q280-Q278)/($B280-$B278)</f>
        <v>829.94262732227799</v>
      </c>
      <c r="AP279" s="28">
        <f t="shared" si="75"/>
        <v>8165.7033330706126</v>
      </c>
      <c r="AQ279" s="12">
        <v>77.849999999999994</v>
      </c>
      <c r="AR279" s="12">
        <v>2.25</v>
      </c>
      <c r="AS279" s="12">
        <v>4535</v>
      </c>
      <c r="AT279" s="27">
        <v>750319</v>
      </c>
      <c r="AU279" s="20">
        <v>838.9</v>
      </c>
      <c r="AV279" s="21">
        <v>0</v>
      </c>
      <c r="AW279" s="21">
        <v>6.24</v>
      </c>
      <c r="AX279" s="21">
        <v>0</v>
      </c>
      <c r="AY279" s="21">
        <v>0</v>
      </c>
      <c r="AZ279" s="22">
        <f>AX279*AD279</f>
        <v>0</v>
      </c>
      <c r="BA279">
        <f>AX279*AA279</f>
        <v>0</v>
      </c>
    </row>
    <row r="280" spans="2:53" x14ac:dyDescent="0.25">
      <c r="B280" s="27">
        <v>383.7</v>
      </c>
      <c r="C280" s="20">
        <v>100048</v>
      </c>
      <c r="D280" s="21">
        <v>280732</v>
      </c>
      <c r="E280" s="22">
        <v>380780</v>
      </c>
      <c r="F280" s="20">
        <v>1225.4000000000001</v>
      </c>
      <c r="G280" s="21">
        <v>5104326</v>
      </c>
      <c r="H280" s="22">
        <v>1.367</v>
      </c>
      <c r="I280" s="12">
        <v>6543151</v>
      </c>
      <c r="J280" s="20">
        <v>30.28</v>
      </c>
      <c r="K280" s="29">
        <f>DEGREES(ATAN([1]!Req()^2/[1]!Rpo()^2*TAN(RADIANS(J280))))</f>
        <v>30.447853005066079</v>
      </c>
      <c r="L280" s="21">
        <v>-73.069999999999993</v>
      </c>
      <c r="M280" s="22">
        <v>170442</v>
      </c>
      <c r="N280" s="21">
        <f>[1]!Req()/SQRT(1-[1]!e_WGS84()^2*SIN(RADIANS(K280))^2)</f>
        <v>6383626.4507816639</v>
      </c>
      <c r="O280" s="20">
        <f t="shared" si="61"/>
        <v>1645356.4698688255</v>
      </c>
      <c r="P280" s="21">
        <f t="shared" si="62"/>
        <v>-5405328.9484841339</v>
      </c>
      <c r="Q280" s="22">
        <f>(N280*(1-[1]!e_WGS84()^2)+M280)*SIN(RADIANS(K280))</f>
        <v>3299644.2552375393</v>
      </c>
      <c r="R280" s="22">
        <f t="shared" si="63"/>
        <v>-30.095922047272325</v>
      </c>
      <c r="S280" s="20">
        <v>76.56</v>
      </c>
      <c r="T280" s="21">
        <v>70.510000000000005</v>
      </c>
      <c r="U280" s="20">
        <f t="shared" si="64"/>
        <v>0.9168828211894543</v>
      </c>
      <c r="V280" s="21">
        <f t="shared" si="65"/>
        <v>0.21910884598628164</v>
      </c>
      <c r="W280" s="22">
        <f t="shared" si="66"/>
        <v>0.3336423321735823</v>
      </c>
      <c r="X280" s="21">
        <f t="array" ref="X280:Z280">[1]!env_to_ecef(K280:M280,U280:W280)</f>
        <v>-0.76105398061790108</v>
      </c>
      <c r="Y280" s="21">
        <v>-0.64838578002889868</v>
      </c>
      <c r="Z280" s="21">
        <v>-1.9817135059432917E-2</v>
      </c>
      <c r="AA280" s="27">
        <f t="shared" si="67"/>
        <v>17.090548186464545</v>
      </c>
      <c r="AB280" s="20">
        <v>76.7</v>
      </c>
      <c r="AC280" s="21">
        <v>2.4</v>
      </c>
      <c r="AD280" s="22">
        <v>4158</v>
      </c>
      <c r="AE280" s="20">
        <f t="shared" si="68"/>
        <v>4042.9283045165562</v>
      </c>
      <c r="AF280" s="21">
        <f t="shared" si="69"/>
        <v>955.70775315980472</v>
      </c>
      <c r="AG280" s="21">
        <f t="shared" si="70"/>
        <v>174.11896820601203</v>
      </c>
      <c r="AH280" s="21">
        <f t="shared" si="71"/>
        <v>4158</v>
      </c>
      <c r="AI280" s="20">
        <f t="array" ref="AI280:AK280">[1]!env_to_ecef(K280:M280,AE280:AG280)</f>
        <v>-3682.9691625116088</v>
      </c>
      <c r="AJ280" s="21">
        <v>-1784.2336881821107</v>
      </c>
      <c r="AK280" s="21">
        <v>-735.67132195335967</v>
      </c>
      <c r="AL280" s="21">
        <f t="shared" si="72"/>
        <v>4158</v>
      </c>
      <c r="AM280" s="20">
        <f t="shared" si="73"/>
        <v>3649.5889169818256</v>
      </c>
      <c r="AN280" s="21">
        <f t="shared" si="74"/>
        <v>1556.1678597172722</v>
      </c>
      <c r="AO280" s="21">
        <f>(Q281-Q279)/($B281-$B279)</f>
        <v>1074.4091937332414</v>
      </c>
      <c r="AP280" s="28">
        <f t="shared" si="75"/>
        <v>8258.394635982304</v>
      </c>
      <c r="AQ280" s="12">
        <v>77.89</v>
      </c>
      <c r="AR280" s="12">
        <v>2.19</v>
      </c>
      <c r="AS280" s="12">
        <v>4560</v>
      </c>
      <c r="AT280" s="27">
        <v>758387</v>
      </c>
      <c r="AU280" s="20">
        <v>840.4</v>
      </c>
      <c r="AV280" s="21">
        <v>0</v>
      </c>
      <c r="AW280" s="21">
        <v>6.26</v>
      </c>
      <c r="AX280" s="21">
        <v>0</v>
      </c>
      <c r="AY280" s="21">
        <v>0</v>
      </c>
      <c r="AZ280" s="22">
        <f>AX280*AD280</f>
        <v>0</v>
      </c>
      <c r="BA280">
        <f>AX280*AA280</f>
        <v>0</v>
      </c>
    </row>
    <row r="281" spans="2:53" x14ac:dyDescent="0.25">
      <c r="B281" s="27">
        <v>385.7</v>
      </c>
      <c r="C281" s="20">
        <v>100048</v>
      </c>
      <c r="D281" s="21">
        <v>278281</v>
      </c>
      <c r="E281" s="22">
        <v>378330</v>
      </c>
      <c r="F281" s="20">
        <v>1225.4000000000001</v>
      </c>
      <c r="G281" s="21">
        <v>5104326</v>
      </c>
      <c r="H281" s="22">
        <v>1.3759999999999999</v>
      </c>
      <c r="I281" s="12">
        <v>6543496</v>
      </c>
      <c r="J281" s="20">
        <v>30.3</v>
      </c>
      <c r="K281" s="29">
        <f>DEGREES(ATAN([1]!Req()^2/[1]!Rpo()^2*TAN(RADIANS(J281))))</f>
        <v>30.46791875761453</v>
      </c>
      <c r="L281" s="21">
        <v>-72.989999999999995</v>
      </c>
      <c r="M281" s="22">
        <v>170793</v>
      </c>
      <c r="N281" s="21">
        <f>[1]!Req()/SQRT(1-[1]!e_WGS84()^2*SIN(RADIANS(K281))^2)</f>
        <v>6383633.0015661418</v>
      </c>
      <c r="O281" s="20">
        <f t="shared" si="61"/>
        <v>1652651.9087140549</v>
      </c>
      <c r="P281" s="21">
        <f t="shared" si="62"/>
        <v>-5402208.4141661571</v>
      </c>
      <c r="Q281" s="22">
        <f>(N281*(1-[1]!e_WGS84()^2)+M281)*SIN(RADIANS(K281))</f>
        <v>3301791.2032429352</v>
      </c>
      <c r="R281" s="22">
        <f t="shared" si="63"/>
        <v>-30.616025215946138</v>
      </c>
      <c r="S281" s="20">
        <v>76.61</v>
      </c>
      <c r="T281" s="21">
        <v>70.69</v>
      </c>
      <c r="U281" s="20">
        <f t="shared" si="64"/>
        <v>0.91808882854909013</v>
      </c>
      <c r="V281" s="21">
        <f t="shared" si="65"/>
        <v>0.21855028658759379</v>
      </c>
      <c r="W281" s="22">
        <f t="shared" si="66"/>
        <v>0.33067911201925049</v>
      </c>
      <c r="X281" s="21">
        <f t="array" ref="X281:Z281">[1]!env_to_ecef(K281:M281,U281:W281)</f>
        <v>-0.76212915551371485</v>
      </c>
      <c r="Y281" s="21">
        <v>-0.64709405659658192</v>
      </c>
      <c r="Z281" s="21">
        <v>-2.069860462280293E-2</v>
      </c>
      <c r="AA281" s="27">
        <f t="shared" si="67"/>
        <v>16.970552582421856</v>
      </c>
      <c r="AB281" s="20">
        <v>76.75</v>
      </c>
      <c r="AC281" s="21">
        <v>2.34</v>
      </c>
      <c r="AD281" s="22">
        <v>4183</v>
      </c>
      <c r="AE281" s="20">
        <f t="shared" si="68"/>
        <v>4068.2502328398377</v>
      </c>
      <c r="AF281" s="21">
        <f t="shared" si="69"/>
        <v>957.9457705025485</v>
      </c>
      <c r="AG281" s="21">
        <f t="shared" si="70"/>
        <v>170.7891793261073</v>
      </c>
      <c r="AH281" s="21">
        <f t="shared" si="71"/>
        <v>4183</v>
      </c>
      <c r="AI281" s="20">
        <f t="array" ref="AI281:AK281">[1]!env_to_ecef(K281:M281,AE281:AG281)</f>
        <v>-3705.1207520331195</v>
      </c>
      <c r="AJ281" s="21">
        <v>-1795.3690367027909</v>
      </c>
      <c r="AK281" s="21">
        <v>-739.06646176269021</v>
      </c>
      <c r="AL281" s="21">
        <f t="shared" si="72"/>
        <v>4183</v>
      </c>
      <c r="AM281" s="20">
        <f t="shared" si="73"/>
        <v>3924.0061499544536</v>
      </c>
      <c r="AN281" s="21">
        <f t="shared" si="74"/>
        <v>1498.357896998059</v>
      </c>
      <c r="AO281" s="21">
        <f>(Q282-Q280)/($B282-$B280)</f>
        <v>826.45322514825966</v>
      </c>
      <c r="AP281" s="28">
        <f t="shared" si="75"/>
        <v>8455.9485742595807</v>
      </c>
      <c r="AQ281" s="12">
        <v>77.930000000000007</v>
      </c>
      <c r="AR281" s="12">
        <v>2.14</v>
      </c>
      <c r="AS281" s="12">
        <v>4585</v>
      </c>
      <c r="AT281" s="27">
        <v>766504</v>
      </c>
      <c r="AU281" s="20">
        <v>842</v>
      </c>
      <c r="AV281" s="21">
        <v>0</v>
      </c>
      <c r="AW281" s="21">
        <v>6.29</v>
      </c>
      <c r="AX281" s="21">
        <v>0</v>
      </c>
      <c r="AY281" s="21">
        <v>0</v>
      </c>
      <c r="AZ281" s="22">
        <f>AX281*AD281</f>
        <v>0</v>
      </c>
      <c r="BA281">
        <f>AX281*AA281</f>
        <v>0</v>
      </c>
    </row>
    <row r="282" spans="2:53" x14ac:dyDescent="0.25">
      <c r="B282" s="27">
        <v>387.7</v>
      </c>
      <c r="C282" s="20">
        <v>100048</v>
      </c>
      <c r="D282" s="21">
        <v>275830</v>
      </c>
      <c r="E282" s="22">
        <v>375879</v>
      </c>
      <c r="F282" s="20">
        <v>1225.4000000000001</v>
      </c>
      <c r="G282" s="21">
        <v>5104326</v>
      </c>
      <c r="H282" s="22">
        <v>1.385</v>
      </c>
      <c r="I282" s="12">
        <v>6543835</v>
      </c>
      <c r="J282" s="20">
        <v>30.31</v>
      </c>
      <c r="K282" s="29">
        <f>DEGREES(ATAN([1]!Req()^2/[1]!Rpo()^2*TAN(RADIANS(J282))))</f>
        <v>30.477951603048641</v>
      </c>
      <c r="L282" s="21">
        <v>-72.900000000000006</v>
      </c>
      <c r="M282" s="22">
        <v>171137</v>
      </c>
      <c r="N282" s="21">
        <f>[1]!Req()/SQRT(1-[1]!e_WGS84()^2*SIN(RADIANS(K282))^2)</f>
        <v>6383636.2779125422</v>
      </c>
      <c r="O282" s="20">
        <f t="shared" si="61"/>
        <v>1661052.4944686433</v>
      </c>
      <c r="P282" s="21">
        <f t="shared" si="62"/>
        <v>-5399335.5168961417</v>
      </c>
      <c r="Q282" s="22">
        <f>(N282*(1-[1]!e_WGS84()^2)+M282)*SIN(RADIANS(K282))</f>
        <v>3302950.0681381323</v>
      </c>
      <c r="R282" s="22">
        <f t="shared" si="63"/>
        <v>-28.877718387171626</v>
      </c>
      <c r="S282" s="20">
        <v>76.66</v>
      </c>
      <c r="T282" s="21">
        <v>70.87</v>
      </c>
      <c r="U282" s="20">
        <f t="shared" si="64"/>
        <v>0.91928549546688643</v>
      </c>
      <c r="V282" s="21">
        <f t="shared" si="65"/>
        <v>0.21798763989122019</v>
      </c>
      <c r="W282" s="22">
        <f t="shared" si="66"/>
        <v>0.32771262819558356</v>
      </c>
      <c r="X282" s="21">
        <f t="array" ref="X282:Z282">[1]!env_to_ecef(K282:M282,U282:W282)</f>
        <v>-0.76309011736975152</v>
      </c>
      <c r="Y282" s="21">
        <v>-0.64592940261914122</v>
      </c>
      <c r="Z282" s="21">
        <v>-2.1649009323711443E-2</v>
      </c>
      <c r="AA282" s="27">
        <f t="shared" si="67"/>
        <v>16.85055703552613</v>
      </c>
      <c r="AB282" s="20">
        <v>76.8</v>
      </c>
      <c r="AC282" s="21">
        <v>2.2799999999999998</v>
      </c>
      <c r="AD282" s="22">
        <v>4208</v>
      </c>
      <c r="AE282" s="20">
        <f t="shared" si="68"/>
        <v>4093.5767465414597</v>
      </c>
      <c r="AF282" s="21">
        <f t="shared" si="69"/>
        <v>960.13975773186428</v>
      </c>
      <c r="AG282" s="21">
        <f t="shared" si="70"/>
        <v>167.40688694803254</v>
      </c>
      <c r="AH282" s="21">
        <f t="shared" si="71"/>
        <v>4208</v>
      </c>
      <c r="AI282" s="20">
        <f t="array" ref="AI282:AK282">[1]!env_to_ecef(K282:M282,AE282:AG282)</f>
        <v>-3726.9947785162999</v>
      </c>
      <c r="AJ282" s="21">
        <v>-1807.0350406052266</v>
      </c>
      <c r="AK282" s="21">
        <v>-742.56197245556336</v>
      </c>
      <c r="AL282" s="21">
        <f t="shared" si="72"/>
        <v>4208</v>
      </c>
      <c r="AM282" s="20">
        <f t="shared" si="73"/>
        <v>3920.3843939705985</v>
      </c>
      <c r="AN282" s="21">
        <f t="shared" si="74"/>
        <v>1506.6226698090322</v>
      </c>
      <c r="AO282" s="21">
        <f>(Q283-Q281)/($B283-$B281)</f>
        <v>824.74304151593242</v>
      </c>
      <c r="AP282" s="28">
        <f t="shared" si="75"/>
        <v>8480.5177103991973</v>
      </c>
      <c r="AQ282" s="12">
        <v>77.97</v>
      </c>
      <c r="AR282" s="12">
        <v>2.09</v>
      </c>
      <c r="AS282" s="12">
        <v>4610</v>
      </c>
      <c r="AT282" s="27">
        <v>774670</v>
      </c>
      <c r="AU282" s="20">
        <v>843.5</v>
      </c>
      <c r="AV282" s="21">
        <v>0</v>
      </c>
      <c r="AW282" s="21">
        <v>6.32</v>
      </c>
      <c r="AX282" s="21">
        <v>0</v>
      </c>
      <c r="AY282" s="21">
        <v>0</v>
      </c>
      <c r="AZ282" s="22">
        <f>AX282*AD282</f>
        <v>0</v>
      </c>
      <c r="BA282">
        <f>AX282*AA282</f>
        <v>0</v>
      </c>
    </row>
    <row r="283" spans="2:53" x14ac:dyDescent="0.25">
      <c r="B283" s="27">
        <v>389.7</v>
      </c>
      <c r="C283" s="20">
        <v>100048</v>
      </c>
      <c r="D283" s="21">
        <v>273379</v>
      </c>
      <c r="E283" s="22">
        <v>373428</v>
      </c>
      <c r="F283" s="20">
        <v>1225.4000000000001</v>
      </c>
      <c r="G283" s="21">
        <v>5104326</v>
      </c>
      <c r="H283" s="22">
        <v>1.3939999999999999</v>
      </c>
      <c r="I283" s="12">
        <v>6544167</v>
      </c>
      <c r="J283" s="20">
        <v>30.33</v>
      </c>
      <c r="K283" s="29">
        <f>DEGREES(ATAN([1]!Req()^2/[1]!Rpo()^2*TAN(RADIANS(J283))))</f>
        <v>30.498017232216835</v>
      </c>
      <c r="L283" s="21">
        <v>-72.819999999999993</v>
      </c>
      <c r="M283" s="22">
        <v>171475</v>
      </c>
      <c r="N283" s="21">
        <f>[1]!Req()/SQRT(1-[1]!e_WGS84()^2*SIN(RADIANS(K283))^2)</f>
        <v>6383642.8325116457</v>
      </c>
      <c r="O283" s="20">
        <f t="shared" si="61"/>
        <v>1668333.4462899372</v>
      </c>
      <c r="P283" s="21">
        <f t="shared" si="62"/>
        <v>-5396181.923486921</v>
      </c>
      <c r="Q283" s="22">
        <f>(N283*(1-[1]!e_WGS84()^2)+M283)*SIN(RADIANS(K283))</f>
        <v>3305090.175408999</v>
      </c>
      <c r="R283" s="22">
        <f t="shared" si="63"/>
        <v>-29.401587069034576</v>
      </c>
      <c r="S283" s="20">
        <v>76.709999999999994</v>
      </c>
      <c r="T283" s="21">
        <v>71.05</v>
      </c>
      <c r="U283" s="20">
        <f t="shared" si="64"/>
        <v>0.92047280392856368</v>
      </c>
      <c r="V283" s="21">
        <f t="shared" si="65"/>
        <v>0.21742092733964946</v>
      </c>
      <c r="W283" s="22">
        <f t="shared" si="66"/>
        <v>0.32474290998057947</v>
      </c>
      <c r="X283" s="21">
        <f t="array" ref="X283:Z283">[1]!env_to_ecef(K283:M283,U283:W283)</f>
        <v>-0.76416035822555251</v>
      </c>
      <c r="Y283" s="21">
        <v>-0.64463271383662057</v>
      </c>
      <c r="Z283" s="21">
        <v>-2.2530227877875453E-2</v>
      </c>
      <c r="AA283" s="27">
        <f t="shared" si="67"/>
        <v>16.720561869439681</v>
      </c>
      <c r="AB283" s="20">
        <v>76.849999999999994</v>
      </c>
      <c r="AC283" s="21">
        <v>2.23</v>
      </c>
      <c r="AD283" s="22">
        <v>4234</v>
      </c>
      <c r="AE283" s="20">
        <f t="shared" si="68"/>
        <v>4119.8528168770208</v>
      </c>
      <c r="AF283" s="21">
        <f t="shared" si="69"/>
        <v>962.5104953822364</v>
      </c>
      <c r="AG283" s="21">
        <f t="shared" si="70"/>
        <v>164.74924445811499</v>
      </c>
      <c r="AH283" s="21">
        <f t="shared" si="71"/>
        <v>4234</v>
      </c>
      <c r="AI283" s="20">
        <f t="array" ref="AI283:AK283">[1]!env_to_ecef(K283:M283,AE283:AG283)</f>
        <v>-3749.8159268225008</v>
      </c>
      <c r="AJ283" s="21">
        <v>-1819.2085515420238</v>
      </c>
      <c r="AK283" s="21">
        <v>-745.73236549360377</v>
      </c>
      <c r="AL283" s="21">
        <f t="shared" si="72"/>
        <v>4234.0000000000009</v>
      </c>
      <c r="AM283" s="20">
        <f t="shared" si="73"/>
        <v>3638.5767272053636</v>
      </c>
      <c r="AN283" s="21">
        <f t="shared" si="74"/>
        <v>1580.880437182961</v>
      </c>
      <c r="AO283" s="21">
        <f>(Q284-Q282)/($B284-$B282)</f>
        <v>1069.1139119346626</v>
      </c>
      <c r="AP283" s="28">
        <f t="shared" si="75"/>
        <v>8333.2237550684458</v>
      </c>
      <c r="AQ283" s="12">
        <v>78.010000000000005</v>
      </c>
      <c r="AR283" s="12">
        <v>2.0299999999999998</v>
      </c>
      <c r="AS283" s="12">
        <v>4635</v>
      </c>
      <c r="AT283" s="27">
        <v>782884</v>
      </c>
      <c r="AU283" s="20">
        <v>844.9</v>
      </c>
      <c r="AV283" s="21">
        <v>0</v>
      </c>
      <c r="AW283" s="21">
        <v>6.35</v>
      </c>
      <c r="AX283" s="21">
        <v>0</v>
      </c>
      <c r="AY283" s="21">
        <v>0</v>
      </c>
      <c r="AZ283" s="22">
        <f>AX283*AD283</f>
        <v>0</v>
      </c>
      <c r="BA283">
        <f>AX283*AA283</f>
        <v>0</v>
      </c>
    </row>
    <row r="284" spans="2:53" x14ac:dyDescent="0.25">
      <c r="B284" s="27">
        <v>391.7</v>
      </c>
      <c r="C284" s="20">
        <v>100048</v>
      </c>
      <c r="D284" s="21">
        <v>270928</v>
      </c>
      <c r="E284" s="22">
        <v>370977</v>
      </c>
      <c r="F284" s="20">
        <v>1225.4000000000001</v>
      </c>
      <c r="G284" s="21">
        <v>5104326</v>
      </c>
      <c r="H284" s="22">
        <v>1.403</v>
      </c>
      <c r="I284" s="12">
        <v>6544493</v>
      </c>
      <c r="J284" s="20">
        <v>30.35</v>
      </c>
      <c r="K284" s="29">
        <f>DEGREES(ATAN([1]!Req()^2/[1]!Rpo()^2*TAN(RADIANS(J284))))</f>
        <v>30.518082779091987</v>
      </c>
      <c r="L284" s="21">
        <v>-72.739999999999995</v>
      </c>
      <c r="M284" s="22">
        <v>171806</v>
      </c>
      <c r="N284" s="21">
        <f>[1]!Req()/SQRT(1-[1]!e_WGS84()^2*SIN(RADIANS(K284))^2)</f>
        <v>6383649.3896497907</v>
      </c>
      <c r="O284" s="20">
        <f t="shared" si="61"/>
        <v>1675606.8013774648</v>
      </c>
      <c r="P284" s="21">
        <f t="shared" si="62"/>
        <v>-5393011.9951474098</v>
      </c>
      <c r="Q284" s="22">
        <f>(N284*(1-[1]!e_WGS84()^2)+M284)*SIN(RADIANS(K284))</f>
        <v>3307226.523785871</v>
      </c>
      <c r="R284" s="22">
        <f t="shared" si="63"/>
        <v>-30.927968484349549</v>
      </c>
      <c r="S284" s="20">
        <v>76.760000000000005</v>
      </c>
      <c r="T284" s="21">
        <v>71.23</v>
      </c>
      <c r="U284" s="20">
        <f t="shared" si="64"/>
        <v>0.92165073604256398</v>
      </c>
      <c r="V284" s="21">
        <f t="shared" si="65"/>
        <v>0.21685017044373597</v>
      </c>
      <c r="W284" s="22">
        <f t="shared" si="66"/>
        <v>0.32176998668415752</v>
      </c>
      <c r="X284" s="21">
        <f t="array" ref="X284:Z284">[1]!env_to_ecef(K284:M284,U284:W284)</f>
        <v>-0.76522798091299771</v>
      </c>
      <c r="Y284" s="21">
        <v>-0.64333353331069731</v>
      </c>
      <c r="Z284" s="21">
        <v>-2.3411581445748009E-2</v>
      </c>
      <c r="AA284" s="27">
        <f t="shared" si="67"/>
        <v>16.600566445799672</v>
      </c>
      <c r="AB284" s="20">
        <v>76.900000000000006</v>
      </c>
      <c r="AC284" s="21">
        <v>2.17</v>
      </c>
      <c r="AD284" s="22">
        <v>4259</v>
      </c>
      <c r="AE284" s="20">
        <f t="shared" si="68"/>
        <v>4145.1889103874009</v>
      </c>
      <c r="AF284" s="21">
        <f t="shared" si="69"/>
        <v>964.61567602815273</v>
      </c>
      <c r="AG284" s="21">
        <f t="shared" si="70"/>
        <v>161.26529311063479</v>
      </c>
      <c r="AH284" s="21">
        <f t="shared" si="71"/>
        <v>4259</v>
      </c>
      <c r="AI284" s="20">
        <f t="array" ref="AI284:AK284">[1]!env_to_ecef(K284:M284,AE284:AG284)</f>
        <v>-3771.9631878151413</v>
      </c>
      <c r="AJ284" s="21">
        <v>-1830.3640313138801</v>
      </c>
      <c r="AK284" s="21">
        <v>-749.09426819315399</v>
      </c>
      <c r="AL284" s="21">
        <f t="shared" si="72"/>
        <v>4259</v>
      </c>
      <c r="AM284" s="20">
        <f t="shared" si="73"/>
        <v>3870.0018244927633</v>
      </c>
      <c r="AN284" s="21">
        <f t="shared" si="74"/>
        <v>1662.286684476072</v>
      </c>
      <c r="AO284" s="21">
        <f>(Q285-Q283)/($B285-$B283)</f>
        <v>1067.3598331707763</v>
      </c>
      <c r="AP284" s="28">
        <f t="shared" si="75"/>
        <v>8596.3796899746158</v>
      </c>
      <c r="AQ284" s="12">
        <v>78.05</v>
      </c>
      <c r="AR284" s="12">
        <v>1.98</v>
      </c>
      <c r="AS284" s="12">
        <v>4661</v>
      </c>
      <c r="AT284" s="27">
        <v>791149</v>
      </c>
      <c r="AU284" s="20">
        <v>846.4</v>
      </c>
      <c r="AV284" s="21">
        <v>0</v>
      </c>
      <c r="AW284" s="21">
        <v>6.38</v>
      </c>
      <c r="AX284" s="21">
        <v>0</v>
      </c>
      <c r="AY284" s="21">
        <v>0</v>
      </c>
      <c r="AZ284" s="22">
        <f>AX284*AD284</f>
        <v>0</v>
      </c>
      <c r="BA284">
        <f>AX284*AA284</f>
        <v>0</v>
      </c>
    </row>
    <row r="285" spans="2:53" x14ac:dyDescent="0.25">
      <c r="B285" s="27">
        <v>393.7</v>
      </c>
      <c r="C285" s="20">
        <v>100048</v>
      </c>
      <c r="D285" s="21">
        <v>268478</v>
      </c>
      <c r="E285" s="22">
        <v>368526</v>
      </c>
      <c r="F285" s="20">
        <v>1225.4000000000001</v>
      </c>
      <c r="G285" s="21">
        <v>5104326</v>
      </c>
      <c r="H285" s="22">
        <v>1.4119999999999999</v>
      </c>
      <c r="I285" s="12">
        <v>6544813</v>
      </c>
      <c r="J285" s="20">
        <v>30.37</v>
      </c>
      <c r="K285" s="29">
        <f>DEGREES(ATAN([1]!Req()^2/[1]!Rpo()^2*TAN(RADIANS(J285))))</f>
        <v>30.538148243642468</v>
      </c>
      <c r="L285" s="21">
        <v>-72.650000000000006</v>
      </c>
      <c r="M285" s="22">
        <v>172131</v>
      </c>
      <c r="N285" s="21">
        <f>[1]!Req()/SQRT(1-[1]!e_WGS84()^2*SIN(RADIANS(K285))^2)</f>
        <v>6383655.9493237427</v>
      </c>
      <c r="O285" s="20">
        <f t="shared" si="61"/>
        <v>1683813.4535879083</v>
      </c>
      <c r="P285" s="21">
        <f t="shared" si="62"/>
        <v>-5389532.7767490167</v>
      </c>
      <c r="Q285" s="22">
        <f>(N285*(1-[1]!e_WGS84()^2)+M285)*SIN(RADIANS(K285))</f>
        <v>3309359.6147416821</v>
      </c>
      <c r="R285" s="22">
        <f t="shared" si="63"/>
        <v>-32.456863445229828</v>
      </c>
      <c r="S285" s="20">
        <v>76.81</v>
      </c>
      <c r="T285" s="21">
        <v>71.41</v>
      </c>
      <c r="U285" s="20">
        <f t="shared" si="64"/>
        <v>0.92281927404033126</v>
      </c>
      <c r="V285" s="21">
        <f t="shared" si="65"/>
        <v>0.21627539078228997</v>
      </c>
      <c r="W285" s="22">
        <f t="shared" si="66"/>
        <v>0.3187938876478712</v>
      </c>
      <c r="X285" s="21">
        <f t="array" ref="X285:Z285">[1]!env_to_ecef(K285:M285,U285:W285)</f>
        <v>-0.76618090904841263</v>
      </c>
      <c r="Y285" s="21">
        <v>-0.64216560243597032</v>
      </c>
      <c r="Z285" s="21">
        <v>-2.4293078392722517E-2</v>
      </c>
      <c r="AA285" s="27">
        <f t="shared" si="67"/>
        <v>16.470571416642944</v>
      </c>
      <c r="AB285" s="20">
        <v>76.95</v>
      </c>
      <c r="AC285" s="21">
        <v>2.12</v>
      </c>
      <c r="AD285" s="22">
        <v>4285</v>
      </c>
      <c r="AE285" s="20">
        <f t="shared" si="68"/>
        <v>4171.4758068607234</v>
      </c>
      <c r="AF285" s="21">
        <f t="shared" si="69"/>
        <v>966.8961752617862</v>
      </c>
      <c r="AG285" s="21">
        <f t="shared" si="70"/>
        <v>158.51302482699228</v>
      </c>
      <c r="AH285" s="21">
        <f t="shared" si="71"/>
        <v>4285</v>
      </c>
      <c r="AI285" s="20">
        <f t="array" ref="AI285:AK285">[1]!env_to_ecef(K285:M285,AE285:AG285)</f>
        <v>-3794.4574083956268</v>
      </c>
      <c r="AJ285" s="21">
        <v>-1843.2194628136576</v>
      </c>
      <c r="AK285" s="21">
        <v>-752.23665676199869</v>
      </c>
      <c r="AL285" s="21">
        <f t="shared" si="72"/>
        <v>4284.9999999999991</v>
      </c>
      <c r="AM285" s="20">
        <f t="shared" si="73"/>
        <v>3909.6525202618795</v>
      </c>
      <c r="AN285" s="21">
        <f t="shared" si="74"/>
        <v>1531.8242579288781</v>
      </c>
      <c r="AO285" s="21">
        <f>(Q286-Q284)/($B286-$B284)</f>
        <v>819.77495495125186</v>
      </c>
      <c r="AP285" s="28">
        <f t="shared" si="75"/>
        <v>8556.6027380686592</v>
      </c>
      <c r="AQ285" s="12">
        <v>78.09</v>
      </c>
      <c r="AR285" s="12">
        <v>1.94</v>
      </c>
      <c r="AS285" s="12">
        <v>4687</v>
      </c>
      <c r="AT285" s="27">
        <v>799462</v>
      </c>
      <c r="AU285" s="20">
        <v>847.7</v>
      </c>
      <c r="AV285" s="21">
        <v>0</v>
      </c>
      <c r="AW285" s="21">
        <v>6.41</v>
      </c>
      <c r="AX285" s="21">
        <v>0</v>
      </c>
      <c r="AY285" s="21">
        <v>0</v>
      </c>
      <c r="AZ285" s="22">
        <f>AX285*AD285</f>
        <v>0</v>
      </c>
      <c r="BA285">
        <f>AX285*AA285</f>
        <v>0</v>
      </c>
    </row>
    <row r="286" spans="2:53" x14ac:dyDescent="0.25">
      <c r="B286" s="27">
        <v>395.7</v>
      </c>
      <c r="C286" s="20">
        <v>100048</v>
      </c>
      <c r="D286" s="21">
        <v>266027</v>
      </c>
      <c r="E286" s="22">
        <v>366075</v>
      </c>
      <c r="F286" s="20">
        <v>1225.4000000000001</v>
      </c>
      <c r="G286" s="21">
        <v>5104326</v>
      </c>
      <c r="H286" s="22">
        <v>1.4219999999999999</v>
      </c>
      <c r="I286" s="12">
        <v>6545126</v>
      </c>
      <c r="J286" s="20">
        <v>30.38</v>
      </c>
      <c r="K286" s="29">
        <f>DEGREES(ATAN([1]!Req()^2/[1]!Rpo()^2*TAN(RADIANS(J286))))</f>
        <v>30.548180945036108</v>
      </c>
      <c r="L286" s="21">
        <v>-72.569999999999993</v>
      </c>
      <c r="M286" s="22">
        <v>172450</v>
      </c>
      <c r="N286" s="21">
        <f>[1]!Req()/SQRT(1-[1]!e_WGS84()^2*SIN(RADIANS(K286))^2)</f>
        <v>6383659.2301106341</v>
      </c>
      <c r="O286" s="20">
        <f t="shared" si="61"/>
        <v>1691245.4114585123</v>
      </c>
      <c r="P286" s="21">
        <f t="shared" si="62"/>
        <v>-5386884.6981156943</v>
      </c>
      <c r="Q286" s="22">
        <f>(N286*(1-[1]!e_WGS84()^2)+M286)*SIN(RADIANS(K286))</f>
        <v>3310505.623605676</v>
      </c>
      <c r="R286" s="22">
        <f t="shared" si="63"/>
        <v>-29.722900838591158</v>
      </c>
      <c r="S286" s="20">
        <v>76.86</v>
      </c>
      <c r="T286" s="21">
        <v>71.59</v>
      </c>
      <c r="U286" s="20">
        <f t="shared" si="64"/>
        <v>0.9239784002765945</v>
      </c>
      <c r="V286" s="21">
        <f t="shared" si="65"/>
        <v>0.21569661000166526</v>
      </c>
      <c r="W286" s="22">
        <f t="shared" si="66"/>
        <v>0.31581464224461586</v>
      </c>
      <c r="X286" s="21">
        <f t="array" ref="X286:Z286">[1]!env_to_ecef(K286:M286,U286:W286)</f>
        <v>-0.7672448181453817</v>
      </c>
      <c r="Y286" s="21">
        <v>-0.64085743597510869</v>
      </c>
      <c r="Z286" s="21">
        <v>-2.5241548773194955E-2</v>
      </c>
      <c r="AA286" s="27">
        <f t="shared" si="67"/>
        <v>16.350576121927546</v>
      </c>
      <c r="AB286" s="20">
        <v>77</v>
      </c>
      <c r="AC286" s="21">
        <v>2.06</v>
      </c>
      <c r="AD286" s="22">
        <v>4311</v>
      </c>
      <c r="AE286" s="20">
        <f t="shared" si="68"/>
        <v>4197.794696113403</v>
      </c>
      <c r="AF286" s="21">
        <f t="shared" si="69"/>
        <v>969.13726820818385</v>
      </c>
      <c r="AG286" s="21">
        <f t="shared" si="70"/>
        <v>154.9633655163762</v>
      </c>
      <c r="AH286" s="21">
        <f t="shared" si="71"/>
        <v>4311</v>
      </c>
      <c r="AI286" s="20">
        <f t="array" ref="AI286:AK286">[1]!env_to_ecef(K286:M286,AE286:AG286)</f>
        <v>-3817.5255508224527</v>
      </c>
      <c r="AJ286" s="21">
        <v>-1854.6951124897048</v>
      </c>
      <c r="AK286" s="21">
        <v>-755.86090554051691</v>
      </c>
      <c r="AL286" s="21">
        <f t="shared" si="72"/>
        <v>4311</v>
      </c>
      <c r="AM286" s="20">
        <f t="shared" si="73"/>
        <v>3905.7479171961895</v>
      </c>
      <c r="AN286" s="21">
        <f t="shared" si="74"/>
        <v>1540.5251576420851</v>
      </c>
      <c r="AO286" s="21">
        <f>(Q287-Q285)/($B287-$B285)</f>
        <v>818.1812807956012</v>
      </c>
      <c r="AP286" s="28">
        <f t="shared" si="75"/>
        <v>8582.1956717893754</v>
      </c>
      <c r="AQ286" s="12">
        <v>78.13</v>
      </c>
      <c r="AR286" s="12">
        <v>1.89</v>
      </c>
      <c r="AS286" s="12">
        <v>4713</v>
      </c>
      <c r="AT286" s="27">
        <v>807826</v>
      </c>
      <c r="AU286" s="20">
        <v>849.1</v>
      </c>
      <c r="AV286" s="21">
        <v>0</v>
      </c>
      <c r="AW286" s="21">
        <v>6.44</v>
      </c>
      <c r="AX286" s="21">
        <v>0</v>
      </c>
      <c r="AY286" s="21">
        <v>0</v>
      </c>
      <c r="AZ286" s="22">
        <f>AX286*AD286</f>
        <v>0</v>
      </c>
      <c r="BA286">
        <f>AX286*AA286</f>
        <v>0</v>
      </c>
    </row>
    <row r="287" spans="2:53" x14ac:dyDescent="0.25">
      <c r="B287" s="27">
        <v>397.7</v>
      </c>
      <c r="C287" s="20">
        <v>100048</v>
      </c>
      <c r="D287" s="21">
        <v>263576</v>
      </c>
      <c r="E287" s="22">
        <v>363624</v>
      </c>
      <c r="F287" s="20">
        <v>1225.4000000000001</v>
      </c>
      <c r="G287" s="21">
        <v>5104326</v>
      </c>
      <c r="H287" s="22">
        <v>1.431</v>
      </c>
      <c r="I287" s="12">
        <v>6545434</v>
      </c>
      <c r="J287" s="20">
        <v>30.4</v>
      </c>
      <c r="K287" s="29">
        <f>DEGREES(ATAN([1]!Req()^2/[1]!Rpo()^2*TAN(RADIANS(J287))))</f>
        <v>30.568246286040456</v>
      </c>
      <c r="L287" s="21">
        <v>-72.48</v>
      </c>
      <c r="M287" s="22">
        <v>172763</v>
      </c>
      <c r="N287" s="21">
        <f>[1]!Req()/SQRT(1-[1]!e_WGS84()^2*SIN(RADIANS(K287))^2)</f>
        <v>6383665.7935822271</v>
      </c>
      <c r="O287" s="20">
        <f t="shared" si="61"/>
        <v>1699436.4452566931</v>
      </c>
      <c r="P287" s="21">
        <f t="shared" si="62"/>
        <v>-5383370.6761184484</v>
      </c>
      <c r="Q287" s="22">
        <f>(N287*(1-[1]!e_WGS84()^2)+M287)*SIN(RADIANS(K287))</f>
        <v>3312632.3398648645</v>
      </c>
      <c r="R287" s="22">
        <f t="shared" si="63"/>
        <v>-31.255548191256821</v>
      </c>
      <c r="S287" s="20">
        <v>76.92</v>
      </c>
      <c r="T287" s="21">
        <v>71.77</v>
      </c>
      <c r="U287" s="20">
        <f t="shared" si="64"/>
        <v>0.92516562758840482</v>
      </c>
      <c r="V287" s="21">
        <f t="shared" si="65"/>
        <v>0.21495238122680194</v>
      </c>
      <c r="W287" s="22">
        <f t="shared" si="66"/>
        <v>0.31283227987834111</v>
      </c>
      <c r="X287" s="21">
        <f t="array" ref="X287:Z287">[1]!env_to_ecef(K287:M287,U287:W287)</f>
        <v>-0.76825368807569105</v>
      </c>
      <c r="Y287" s="21">
        <v>-0.63961794173622011</v>
      </c>
      <c r="Z287" s="21">
        <v>-2.5983828956107013E-2</v>
      </c>
      <c r="AA287" s="27">
        <f t="shared" si="67"/>
        <v>16.220501169051371</v>
      </c>
      <c r="AB287" s="20">
        <v>77.05</v>
      </c>
      <c r="AC287" s="21">
        <v>2.0099999999999998</v>
      </c>
      <c r="AD287" s="22">
        <v>4337</v>
      </c>
      <c r="AE287" s="20">
        <f t="shared" si="68"/>
        <v>4224.0921478845321</v>
      </c>
      <c r="AF287" s="21">
        <f t="shared" si="69"/>
        <v>971.32660289006458</v>
      </c>
      <c r="AG287" s="21">
        <f t="shared" si="70"/>
        <v>152.11560307310538</v>
      </c>
      <c r="AH287" s="21">
        <f t="shared" si="71"/>
        <v>4337.0000000000009</v>
      </c>
      <c r="AI287" s="20">
        <f t="array" ref="AI287:AK287">[1]!env_to_ecef(K287:M287,AE287:AG287)</f>
        <v>-3840.0083448284258</v>
      </c>
      <c r="AJ287" s="21">
        <v>-1867.5818383430831</v>
      </c>
      <c r="AK287" s="21">
        <v>-758.97495923062638</v>
      </c>
      <c r="AL287" s="21">
        <f t="shared" si="72"/>
        <v>4337.0000000000009</v>
      </c>
      <c r="AM287" s="20">
        <f t="shared" si="73"/>
        <v>4093.414410383848</v>
      </c>
      <c r="AN287" s="21">
        <f t="shared" si="74"/>
        <v>1761.3368644961156</v>
      </c>
      <c r="AO287" s="21">
        <f>(Q288-Q286)/($B288-$B286)</f>
        <v>1062.666954874061</v>
      </c>
      <c r="AP287" s="28">
        <f t="shared" si="75"/>
        <v>8912.161737084838</v>
      </c>
      <c r="AQ287" s="12">
        <v>78.17</v>
      </c>
      <c r="AR287" s="12">
        <v>1.84</v>
      </c>
      <c r="AS287" s="12">
        <v>4739</v>
      </c>
      <c r="AT287" s="27">
        <v>816241</v>
      </c>
      <c r="AU287" s="20">
        <v>850.4</v>
      </c>
      <c r="AV287" s="21">
        <v>0</v>
      </c>
      <c r="AW287" s="21">
        <v>6.48</v>
      </c>
      <c r="AX287" s="21">
        <v>0</v>
      </c>
      <c r="AY287" s="21">
        <v>0</v>
      </c>
      <c r="AZ287" s="22">
        <f>AX287*AD287</f>
        <v>0</v>
      </c>
      <c r="BA287">
        <f>AX287*AA287</f>
        <v>0</v>
      </c>
    </row>
    <row r="288" spans="2:53" x14ac:dyDescent="0.25">
      <c r="B288" s="27">
        <v>399.7</v>
      </c>
      <c r="C288" s="20">
        <v>100048</v>
      </c>
      <c r="D288" s="21">
        <v>261125</v>
      </c>
      <c r="E288" s="22">
        <v>361173</v>
      </c>
      <c r="F288" s="20">
        <v>1225.4000000000001</v>
      </c>
      <c r="G288" s="21">
        <v>5104326</v>
      </c>
      <c r="H288" s="22">
        <v>1.4410000000000001</v>
      </c>
      <c r="I288" s="12">
        <v>6545736</v>
      </c>
      <c r="J288" s="20">
        <v>30.42</v>
      </c>
      <c r="K288" s="29">
        <f>DEGREES(ATAN([1]!Req()^2/[1]!Rpo()^2*TAN(RADIANS(J288))))</f>
        <v>30.588311544641346</v>
      </c>
      <c r="L288" s="21">
        <v>-72.39</v>
      </c>
      <c r="M288" s="22">
        <v>173071</v>
      </c>
      <c r="N288" s="21">
        <f>[1]!Req()/SQRT(1-[1]!e_WGS84()^2*SIN(RADIANS(K288))^2)</f>
        <v>6383672.359581532</v>
      </c>
      <c r="O288" s="20">
        <f t="shared" si="61"/>
        <v>1707619.0691000477</v>
      </c>
      <c r="P288" s="21">
        <f t="shared" si="62"/>
        <v>-5379839.3506577099</v>
      </c>
      <c r="Q288" s="22">
        <f>(N288*(1-[1]!e_WGS84()^2)+M288)*SIN(RADIANS(K288))</f>
        <v>3314756.2914251722</v>
      </c>
      <c r="R288" s="22">
        <f t="shared" si="63"/>
        <v>-31.790705017745495</v>
      </c>
      <c r="S288" s="20">
        <v>76.97</v>
      </c>
      <c r="T288" s="21">
        <v>71.95</v>
      </c>
      <c r="U288" s="20">
        <f t="shared" si="64"/>
        <v>0.92630577544142301</v>
      </c>
      <c r="V288" s="21">
        <f t="shared" si="65"/>
        <v>0.21436546441271526</v>
      </c>
      <c r="W288" s="22">
        <f t="shared" si="66"/>
        <v>0.30984682998375945</v>
      </c>
      <c r="X288" s="21">
        <f t="array" ref="X288:Z288">[1]!env_to_ecef(K288:M288,U288:W288)</f>
        <v>-0.76919988122807292</v>
      </c>
      <c r="Y288" s="21">
        <v>-0.63844326745150259</v>
      </c>
      <c r="Z288" s="21">
        <v>-2.6865162656631081E-2</v>
      </c>
      <c r="AA288" s="27">
        <f t="shared" si="67"/>
        <v>16.090505645289742</v>
      </c>
      <c r="AB288" s="20">
        <v>77.099999999999994</v>
      </c>
      <c r="AC288" s="21">
        <v>1.96</v>
      </c>
      <c r="AD288" s="22">
        <v>4364</v>
      </c>
      <c r="AE288" s="20">
        <f t="shared" si="68"/>
        <v>4251.3691230521508</v>
      </c>
      <c r="AF288" s="21">
        <f t="shared" si="69"/>
        <v>973.69351137769854</v>
      </c>
      <c r="AG288" s="21">
        <f t="shared" si="70"/>
        <v>149.2565759347161</v>
      </c>
      <c r="AH288" s="21">
        <f t="shared" si="71"/>
        <v>4364</v>
      </c>
      <c r="AI288" s="20">
        <f t="array" ref="AI288:AK288">[1]!env_to_ecef(K288:M288,AE288:AG288)</f>
        <v>-3863.3685449307036</v>
      </c>
      <c r="AJ288" s="21">
        <v>-1880.9191317381797</v>
      </c>
      <c r="AK288" s="21">
        <v>-762.24845418099414</v>
      </c>
      <c r="AL288" s="21">
        <f t="shared" si="72"/>
        <v>4364</v>
      </c>
      <c r="AM288" s="20">
        <f t="shared" si="73"/>
        <v>3898.6657556380378</v>
      </c>
      <c r="AN288" s="21">
        <f t="shared" si="74"/>
        <v>1557.0024794654455</v>
      </c>
      <c r="AO288" s="21">
        <f>(Q289-Q287)/($B289-$B287)</f>
        <v>815.16722729068715</v>
      </c>
      <c r="AP288" s="28">
        <f t="shared" si="75"/>
        <v>8634.6234266550018</v>
      </c>
      <c r="AQ288" s="12">
        <v>78.209999999999994</v>
      </c>
      <c r="AR288" s="12">
        <v>1.8</v>
      </c>
      <c r="AS288" s="12">
        <v>4765</v>
      </c>
      <c r="AT288" s="27">
        <v>824707</v>
      </c>
      <c r="AU288" s="20">
        <v>851.6</v>
      </c>
      <c r="AV288" s="21">
        <v>0</v>
      </c>
      <c r="AW288" s="21">
        <v>6.51</v>
      </c>
      <c r="AX288" s="21">
        <v>0</v>
      </c>
      <c r="AY288" s="21">
        <v>0</v>
      </c>
      <c r="AZ288" s="22">
        <f>AX288*AD288</f>
        <v>0</v>
      </c>
      <c r="BA288">
        <f>AX288*AA288</f>
        <v>0</v>
      </c>
    </row>
    <row r="289" spans="2:53" x14ac:dyDescent="0.25">
      <c r="B289" s="27">
        <v>401.7</v>
      </c>
      <c r="C289" s="20">
        <v>100048</v>
      </c>
      <c r="D289" s="21">
        <v>258674</v>
      </c>
      <c r="E289" s="22">
        <v>358722</v>
      </c>
      <c r="F289" s="20">
        <v>1225.4000000000001</v>
      </c>
      <c r="G289" s="21">
        <v>5104326</v>
      </c>
      <c r="H289" s="22">
        <v>1.4510000000000001</v>
      </c>
      <c r="I289" s="12">
        <v>6546031</v>
      </c>
      <c r="J289" s="20">
        <v>30.43</v>
      </c>
      <c r="K289" s="29">
        <f>DEGREES(ATAN([1]!Req()^2/[1]!Rpo()^2*TAN(RADIANS(J289))))</f>
        <v>30.598344143030648</v>
      </c>
      <c r="L289" s="21">
        <v>-72.31</v>
      </c>
      <c r="M289" s="22">
        <v>173372</v>
      </c>
      <c r="N289" s="21">
        <f>[1]!Req()/SQRT(1-[1]!e_WGS84()^2*SIN(RADIANS(K289))^2)</f>
        <v>6383675.6435280656</v>
      </c>
      <c r="O289" s="20">
        <f t="shared" si="61"/>
        <v>1715031.1082792452</v>
      </c>
      <c r="P289" s="21">
        <f t="shared" si="62"/>
        <v>-5377142.6662005866</v>
      </c>
      <c r="Q289" s="22">
        <f>(N289*(1-[1]!e_WGS84()^2)+M289)*SIN(RADIANS(K289))</f>
        <v>3315893.0087740272</v>
      </c>
      <c r="R289" s="22">
        <f t="shared" si="63"/>
        <v>-29.059832493774593</v>
      </c>
      <c r="S289" s="20">
        <v>77.02</v>
      </c>
      <c r="T289" s="21">
        <v>72.13</v>
      </c>
      <c r="U289" s="20">
        <f t="shared" si="64"/>
        <v>0.92743645865281465</v>
      </c>
      <c r="V289" s="21">
        <f t="shared" si="65"/>
        <v>0.21377461347147597</v>
      </c>
      <c r="W289" s="22">
        <f t="shared" si="66"/>
        <v>0.30685832202605628</v>
      </c>
      <c r="X289" s="21">
        <f t="array" ref="X289:Z289">[1]!env_to_ecef(K289:M289,U289:W289)</f>
        <v>-0.77025653655691662</v>
      </c>
      <c r="Y289" s="21">
        <v>-0.63712742979074322</v>
      </c>
      <c r="Z289" s="21">
        <v>-2.7811977628080464E-2</v>
      </c>
      <c r="AA289" s="27">
        <f t="shared" si="67"/>
        <v>15.960591697831452</v>
      </c>
      <c r="AB289" s="20">
        <v>77.16</v>
      </c>
      <c r="AC289" s="21">
        <v>1.91</v>
      </c>
      <c r="AD289" s="22">
        <v>4390</v>
      </c>
      <c r="AE289" s="20">
        <f t="shared" si="68"/>
        <v>4277.8475875746344</v>
      </c>
      <c r="AF289" s="21">
        <f t="shared" si="69"/>
        <v>975.04428119957959</v>
      </c>
      <c r="AG289" s="21">
        <f t="shared" si="70"/>
        <v>146.3170092022026</v>
      </c>
      <c r="AH289" s="21">
        <f t="shared" si="71"/>
        <v>4390</v>
      </c>
      <c r="AI289" s="20">
        <f t="array" ref="AI289:AK289">[1]!env_to_ecef(K289:M289,AE289:AG289)</f>
        <v>-3886.4843162662155</v>
      </c>
      <c r="AJ289" s="21">
        <v>-1892.7290979526663</v>
      </c>
      <c r="AK289" s="21">
        <v>-764.79815714998904</v>
      </c>
      <c r="AL289" s="21">
        <f t="shared" si="72"/>
        <v>4390</v>
      </c>
      <c r="AM289" s="20">
        <f t="shared" si="73"/>
        <v>3894.6994682129589</v>
      </c>
      <c r="AN289" s="21">
        <f t="shared" si="74"/>
        <v>1565.6716619271319</v>
      </c>
      <c r="AO289" s="21">
        <f>(Q290-Q288)/($B290-$B288)</f>
        <v>813.56644090649206</v>
      </c>
      <c r="AP289" s="28">
        <f t="shared" si="75"/>
        <v>8660.1727296963782</v>
      </c>
      <c r="AQ289" s="12">
        <v>78.25</v>
      </c>
      <c r="AR289" s="12">
        <v>1.75</v>
      </c>
      <c r="AS289" s="12">
        <v>4792</v>
      </c>
      <c r="AT289" s="27">
        <v>833224</v>
      </c>
      <c r="AU289" s="20">
        <v>852.9</v>
      </c>
      <c r="AV289" s="21">
        <v>0</v>
      </c>
      <c r="AW289" s="21">
        <v>6.54</v>
      </c>
      <c r="AX289" s="21">
        <v>0</v>
      </c>
      <c r="AY289" s="21">
        <v>0</v>
      </c>
      <c r="AZ289" s="22">
        <f>AX289*AD289</f>
        <v>0</v>
      </c>
      <c r="BA289">
        <f>AX289*AA289</f>
        <v>0</v>
      </c>
    </row>
    <row r="290" spans="2:53" x14ac:dyDescent="0.25">
      <c r="B290" s="27">
        <v>403.7</v>
      </c>
      <c r="C290" s="20">
        <v>100048</v>
      </c>
      <c r="D290" s="21">
        <v>256223</v>
      </c>
      <c r="E290" s="22">
        <v>356272</v>
      </c>
      <c r="F290" s="20">
        <v>1225.4000000000001</v>
      </c>
      <c r="G290" s="21">
        <v>5104326</v>
      </c>
      <c r="H290" s="22">
        <v>1.4610000000000001</v>
      </c>
      <c r="I290" s="12">
        <v>6546321</v>
      </c>
      <c r="J290" s="20">
        <v>30.45</v>
      </c>
      <c r="K290" s="29">
        <f>DEGREES(ATAN([1]!Req()^2/[1]!Rpo()^2*TAN(RADIANS(J290))))</f>
        <v>30.618409277967359</v>
      </c>
      <c r="L290" s="21">
        <v>-72.22</v>
      </c>
      <c r="M290" s="22">
        <v>173668</v>
      </c>
      <c r="N290" s="21">
        <f>[1]!Req()/SQRT(1-[1]!e_WGS84()^2*SIN(RADIANS(K290))^2)</f>
        <v>6383682.2133128671</v>
      </c>
      <c r="O290" s="20">
        <f t="shared" si="61"/>
        <v>1723197.8669728995</v>
      </c>
      <c r="P290" s="21">
        <f t="shared" si="62"/>
        <v>-5373576.6640100013</v>
      </c>
      <c r="Q290" s="22">
        <f>(N290*(1-[1]!e_WGS84()^2)+M290)*SIN(RADIANS(K290))</f>
        <v>3318010.5571887982</v>
      </c>
      <c r="R290" s="22">
        <f t="shared" si="63"/>
        <v>-29.59872942045331</v>
      </c>
      <c r="S290" s="20">
        <v>77.069999999999993</v>
      </c>
      <c r="T290" s="21">
        <v>72.31</v>
      </c>
      <c r="U290" s="20">
        <f t="shared" si="64"/>
        <v>0.92855766007702933</v>
      </c>
      <c r="V290" s="21">
        <f t="shared" si="65"/>
        <v>0.21317985031847006</v>
      </c>
      <c r="W290" s="22">
        <f t="shared" si="66"/>
        <v>0.30386678550059804</v>
      </c>
      <c r="X290" s="21">
        <f t="array" ref="X290:Z290">[1]!env_to_ecef(K290:M290,U290:W290)</f>
        <v>-0.77119811425140028</v>
      </c>
      <c r="Y290" s="21">
        <v>-0.63594824508822922</v>
      </c>
      <c r="Z290" s="21">
        <v>-2.8693172433268549E-2</v>
      </c>
      <c r="AA290" s="27">
        <f t="shared" si="67"/>
        <v>15.830597049335596</v>
      </c>
      <c r="AB290" s="20">
        <v>77.209999999999994</v>
      </c>
      <c r="AC290" s="21">
        <v>1.86</v>
      </c>
      <c r="AD290" s="22">
        <v>4417</v>
      </c>
      <c r="AE290" s="20">
        <f t="shared" si="68"/>
        <v>4305.1359369280335</v>
      </c>
      <c r="AF290" s="21">
        <f t="shared" si="69"/>
        <v>977.31274590729106</v>
      </c>
      <c r="AG290" s="21">
        <f t="shared" si="70"/>
        <v>143.36443512230332</v>
      </c>
      <c r="AH290" s="21">
        <f t="shared" si="71"/>
        <v>4417</v>
      </c>
      <c r="AI290" s="20">
        <f t="array" ref="AI290:AK290">[1]!env_to_ecef(K290:M290,AE290:AG290)</f>
        <v>-3909.8327017295496</v>
      </c>
      <c r="AJ290" s="21">
        <v>-1906.1001188545538</v>
      </c>
      <c r="AK290" s="21">
        <v>-768.03618494760121</v>
      </c>
      <c r="AL290" s="21">
        <f t="shared" si="72"/>
        <v>4417</v>
      </c>
      <c r="AM290" s="20">
        <f t="shared" si="73"/>
        <v>4081.1798357881489</v>
      </c>
      <c r="AN290" s="21">
        <f t="shared" si="74"/>
        <v>1787.5148548600264</v>
      </c>
      <c r="AO290" s="21">
        <f>(Q291-Q289)/($B291-$B289)</f>
        <v>1057.9519352872157</v>
      </c>
      <c r="AP290" s="28">
        <f t="shared" si="75"/>
        <v>8990.734428513184</v>
      </c>
      <c r="AQ290" s="12">
        <v>78.290000000000006</v>
      </c>
      <c r="AR290" s="12">
        <v>1.71</v>
      </c>
      <c r="AS290" s="12">
        <v>4819</v>
      </c>
      <c r="AT290" s="27">
        <v>841793</v>
      </c>
      <c r="AU290" s="20">
        <v>854.1</v>
      </c>
      <c r="AV290" s="21">
        <v>0</v>
      </c>
      <c r="AW290" s="21">
        <v>6.57</v>
      </c>
      <c r="AX290" s="21">
        <v>0</v>
      </c>
      <c r="AY290" s="21">
        <v>0</v>
      </c>
      <c r="AZ290" s="22">
        <f>AX290*AD290</f>
        <v>0</v>
      </c>
      <c r="BA290">
        <f>AX290*AA290</f>
        <v>0</v>
      </c>
    </row>
    <row r="291" spans="2:53" x14ac:dyDescent="0.25">
      <c r="B291" s="27">
        <v>405.7</v>
      </c>
      <c r="C291" s="20">
        <v>100048</v>
      </c>
      <c r="D291" s="21">
        <v>253772</v>
      </c>
      <c r="E291" s="22">
        <v>353821</v>
      </c>
      <c r="F291" s="20">
        <v>1225.4000000000001</v>
      </c>
      <c r="G291" s="21">
        <v>5104326</v>
      </c>
      <c r="H291" s="22">
        <v>1.4710000000000001</v>
      </c>
      <c r="I291" s="12">
        <v>6546606</v>
      </c>
      <c r="J291" s="20">
        <v>30.47</v>
      </c>
      <c r="K291" s="29">
        <f>DEGREES(ATAN([1]!Req()^2/[1]!Rpo()^2*TAN(RADIANS(J291))))</f>
        <v>30.638474330422042</v>
      </c>
      <c r="L291" s="21">
        <v>-72.13</v>
      </c>
      <c r="M291" s="22">
        <v>173958</v>
      </c>
      <c r="N291" s="21">
        <f>[1]!Req()/SQRT(1-[1]!e_WGS84()^2*SIN(RADIANS(K291))^2)</f>
        <v>6383688.7856172808</v>
      </c>
      <c r="O291" s="20">
        <f t="shared" si="61"/>
        <v>1731355.8276223978</v>
      </c>
      <c r="P291" s="21">
        <f t="shared" si="62"/>
        <v>-5369992.6067811465</v>
      </c>
      <c r="Q291" s="22">
        <f>(N291*(1-[1]!e_WGS84()^2)+M291)*SIN(RADIANS(K291))</f>
        <v>3320124.8165151761</v>
      </c>
      <c r="R291" s="22">
        <f t="shared" si="63"/>
        <v>-31.140123566612601</v>
      </c>
      <c r="S291" s="20">
        <v>77.12</v>
      </c>
      <c r="T291" s="21">
        <v>72.489999999999995</v>
      </c>
      <c r="U291" s="20">
        <f t="shared" si="64"/>
        <v>0.92966936269318401</v>
      </c>
      <c r="V291" s="21">
        <f t="shared" si="65"/>
        <v>0.21258119693453162</v>
      </c>
      <c r="W291" s="22">
        <f t="shared" si="66"/>
        <v>0.30087224993264333</v>
      </c>
      <c r="X291" s="21">
        <f t="array" ref="X291:Z291">[1]!env_to_ecef(K291:M291,U291:W291)</f>
        <v>-0.77213744830512909</v>
      </c>
      <c r="Y291" s="21">
        <v>-0.63476697005971161</v>
      </c>
      <c r="Z291" s="21">
        <v>-2.9574560792295979E-2</v>
      </c>
      <c r="AA291" s="27">
        <f t="shared" si="67"/>
        <v>15.69060285489509</v>
      </c>
      <c r="AB291" s="20">
        <v>77.260000000000005</v>
      </c>
      <c r="AC291" s="21">
        <v>1.82</v>
      </c>
      <c r="AD291" s="22">
        <v>4444</v>
      </c>
      <c r="AE291" s="20">
        <f t="shared" si="68"/>
        <v>4332.4057346857935</v>
      </c>
      <c r="AF291" s="21">
        <f t="shared" si="69"/>
        <v>979.52849988005005</v>
      </c>
      <c r="AG291" s="21">
        <f t="shared" si="70"/>
        <v>141.13988799905329</v>
      </c>
      <c r="AH291" s="21">
        <f t="shared" si="71"/>
        <v>4444</v>
      </c>
      <c r="AI291" s="20">
        <f t="array" ref="AI291:AK291">[1]!env_to_ecef(K291:M291,AE291:AG291)</f>
        <v>-3932.9462584432017</v>
      </c>
      <c r="AJ291" s="21">
        <v>-1920.1162882666622</v>
      </c>
      <c r="AK291" s="21">
        <v>-770.85872099281312</v>
      </c>
      <c r="AL291" s="21">
        <f t="shared" si="72"/>
        <v>4444</v>
      </c>
      <c r="AM291" s="20">
        <f t="shared" si="73"/>
        <v>4121.6831004892592</v>
      </c>
      <c r="AN291" s="21">
        <f t="shared" si="74"/>
        <v>1657.9778634917457</v>
      </c>
      <c r="AO291" s="21">
        <f>(Q292-Q290)/($B292-$B290)</f>
        <v>810.53969956154469</v>
      </c>
      <c r="AP291" s="28">
        <f t="shared" si="75"/>
        <v>8954.3638988571547</v>
      </c>
      <c r="AQ291" s="12">
        <v>78.33</v>
      </c>
      <c r="AR291" s="12">
        <v>1.67</v>
      </c>
      <c r="AS291" s="12">
        <v>4846</v>
      </c>
      <c r="AT291" s="27">
        <v>850415</v>
      </c>
      <c r="AU291" s="20">
        <v>855.3</v>
      </c>
      <c r="AV291" s="21">
        <v>0</v>
      </c>
      <c r="AW291" s="21">
        <v>6.61</v>
      </c>
      <c r="AX291" s="21">
        <v>0</v>
      </c>
      <c r="AY291" s="21">
        <v>0</v>
      </c>
      <c r="AZ291" s="22">
        <f>AX291*AD291</f>
        <v>0</v>
      </c>
      <c r="BA291">
        <f>AX291*AA291</f>
        <v>0</v>
      </c>
    </row>
    <row r="292" spans="2:53" x14ac:dyDescent="0.25">
      <c r="B292" s="27">
        <v>407.7</v>
      </c>
      <c r="C292" s="20">
        <v>100048</v>
      </c>
      <c r="D292" s="21">
        <v>251321</v>
      </c>
      <c r="E292" s="22">
        <v>351370</v>
      </c>
      <c r="F292" s="20">
        <v>1225.4000000000001</v>
      </c>
      <c r="G292" s="21">
        <v>5104326</v>
      </c>
      <c r="H292" s="22">
        <v>1.4810000000000001</v>
      </c>
      <c r="I292" s="12">
        <v>6546885</v>
      </c>
      <c r="J292" s="20">
        <v>30.48</v>
      </c>
      <c r="K292" s="29">
        <f>DEGREES(ATAN([1]!Req()^2/[1]!Rpo()^2*TAN(RADIANS(J292))))</f>
        <v>30.648506825708825</v>
      </c>
      <c r="L292" s="21">
        <v>-72.040000000000006</v>
      </c>
      <c r="M292" s="22">
        <v>174242</v>
      </c>
      <c r="N292" s="21">
        <f>[1]!Req()/SQRT(1-[1]!e_WGS84()^2*SIN(RADIANS(K292))^2)</f>
        <v>6383692.0727133295</v>
      </c>
      <c r="O292" s="20">
        <f t="shared" si="61"/>
        <v>1739684.5993748566</v>
      </c>
      <c r="P292" s="21">
        <f t="shared" si="62"/>
        <v>-5366944.7525560344</v>
      </c>
      <c r="Q292" s="22">
        <f>(N292*(1-[1]!e_WGS84()^2)+M292)*SIN(RADIANS(K292))</f>
        <v>3321252.7159870444</v>
      </c>
      <c r="R292" s="22">
        <f t="shared" si="63"/>
        <v>-29.412334870547056</v>
      </c>
      <c r="S292" s="20">
        <v>77.180000000000007</v>
      </c>
      <c r="T292" s="21">
        <v>72.67</v>
      </c>
      <c r="U292" s="20">
        <f t="shared" si="64"/>
        <v>0.93080853268697383</v>
      </c>
      <c r="V292" s="21">
        <f t="shared" si="65"/>
        <v>0.21181622185648635</v>
      </c>
      <c r="W292" s="22">
        <f t="shared" si="66"/>
        <v>0.29787474487704835</v>
      </c>
      <c r="X292" s="21">
        <f t="array" ref="X292:Z292">[1]!env_to_ecef(K292:M292,U292:W292)</f>
        <v>-0.77313689393511287</v>
      </c>
      <c r="Y292" s="21">
        <v>-0.63351115826208515</v>
      </c>
      <c r="Z292" s="21">
        <v>-3.0380184229157337E-2</v>
      </c>
      <c r="AA292" s="27">
        <f t="shared" si="67"/>
        <v>15.560524575192613</v>
      </c>
      <c r="AB292" s="20">
        <v>77.31</v>
      </c>
      <c r="AC292" s="21">
        <v>1.77</v>
      </c>
      <c r="AD292" s="22">
        <v>4471</v>
      </c>
      <c r="AE292" s="20">
        <f t="shared" si="68"/>
        <v>4359.7052944076986</v>
      </c>
      <c r="AF292" s="21">
        <f t="shared" si="69"/>
        <v>981.70249596318808</v>
      </c>
      <c r="AG292" s="21">
        <f t="shared" si="70"/>
        <v>138.09762971583686</v>
      </c>
      <c r="AH292" s="21">
        <f t="shared" si="71"/>
        <v>4471</v>
      </c>
      <c r="AI292" s="20">
        <f t="array" ref="AI292:AK292">[1]!env_to_ecef(K292:M292,AE292:AG292)</f>
        <v>-3956.3183054704859</v>
      </c>
      <c r="AJ292" s="21">
        <v>-1933.4025488114617</v>
      </c>
      <c r="AK292" s="21">
        <v>-774.17120202736317</v>
      </c>
      <c r="AL292" s="21">
        <f t="shared" si="72"/>
        <v>4471.0000000000009</v>
      </c>
      <c r="AM292" s="20">
        <f t="shared" si="73"/>
        <v>3883.5376330264844</v>
      </c>
      <c r="AN292" s="21">
        <f t="shared" si="74"/>
        <v>1590.5225456659682</v>
      </c>
      <c r="AO292" s="21">
        <f>(Q293-Q291)/($B293-$B291)</f>
        <v>809.05921302968636</v>
      </c>
      <c r="AP292" s="28">
        <f t="shared" si="75"/>
        <v>8740.0233269159926</v>
      </c>
      <c r="AQ292" s="12">
        <v>78.38</v>
      </c>
      <c r="AR292" s="12">
        <v>1.62</v>
      </c>
      <c r="AS292" s="12">
        <v>4873</v>
      </c>
      <c r="AT292" s="27">
        <v>859089</v>
      </c>
      <c r="AU292" s="20">
        <v>856.4</v>
      </c>
      <c r="AV292" s="21">
        <v>0</v>
      </c>
      <c r="AW292" s="21">
        <v>6.64</v>
      </c>
      <c r="AX292" s="21">
        <v>0</v>
      </c>
      <c r="AY292" s="21">
        <v>0</v>
      </c>
      <c r="AZ292" s="22">
        <f>AX292*AD292</f>
        <v>0</v>
      </c>
      <c r="BA292">
        <f>AX292*AA292</f>
        <v>0</v>
      </c>
    </row>
    <row r="293" spans="2:53" x14ac:dyDescent="0.25">
      <c r="B293" s="27">
        <v>409.7</v>
      </c>
      <c r="C293" s="20">
        <v>100048</v>
      </c>
      <c r="D293" s="21">
        <v>248870</v>
      </c>
      <c r="E293" s="22">
        <v>348919</v>
      </c>
      <c r="F293" s="20">
        <v>1225.4000000000001</v>
      </c>
      <c r="G293" s="21">
        <v>5104326</v>
      </c>
      <c r="H293" s="22">
        <v>1.492</v>
      </c>
      <c r="I293" s="12">
        <v>6547158</v>
      </c>
      <c r="J293" s="20">
        <v>30.5</v>
      </c>
      <c r="K293" s="29">
        <f>DEGREES(ATAN([1]!Req()^2/[1]!Rpo()^2*TAN(RADIANS(J293))))</f>
        <v>30.668571754381688</v>
      </c>
      <c r="L293" s="21">
        <v>-71.959999999999994</v>
      </c>
      <c r="M293" s="22">
        <v>174521</v>
      </c>
      <c r="N293" s="21">
        <f>[1]!Req()/SQRT(1-[1]!e_WGS84()^2*SIN(RADIANS(K293))^2)</f>
        <v>6383698.6487910831</v>
      </c>
      <c r="O293" s="20">
        <f t="shared" si="61"/>
        <v>1746889.9781545037</v>
      </c>
      <c r="P293" s="21">
        <f t="shared" si="62"/>
        <v>-5363630.5165984826</v>
      </c>
      <c r="Q293" s="22">
        <f>(N293*(1-[1]!e_WGS84()^2)+M293)*SIN(RADIANS(K293))</f>
        <v>3323361.0533672948</v>
      </c>
      <c r="R293" s="22">
        <f t="shared" si="63"/>
        <v>-29.957460911013186</v>
      </c>
      <c r="S293" s="20">
        <v>77.23</v>
      </c>
      <c r="T293" s="21">
        <v>72.849999999999994</v>
      </c>
      <c r="U293" s="20">
        <f t="shared" si="64"/>
        <v>0.93190108127661031</v>
      </c>
      <c r="V293" s="21">
        <f t="shared" si="65"/>
        <v>0.21120966351795162</v>
      </c>
      <c r="W293" s="22">
        <f t="shared" si="66"/>
        <v>0.29487429991797881</v>
      </c>
      <c r="X293" s="21">
        <f t="array" ref="X293:Z293">[1]!env_to_ecef(K293:M293,U293:W293)</f>
        <v>-0.77418217336553941</v>
      </c>
      <c r="Y293" s="21">
        <v>-0.63219039121080911</v>
      </c>
      <c r="Z293" s="21">
        <v>-3.1261345200326723E-2</v>
      </c>
      <c r="AA293" s="27">
        <f t="shared" si="67"/>
        <v>15.430613995420845</v>
      </c>
      <c r="AB293" s="20">
        <v>77.37</v>
      </c>
      <c r="AC293" s="21">
        <v>1.72</v>
      </c>
      <c r="AD293" s="22">
        <v>4499</v>
      </c>
      <c r="AE293" s="20">
        <f t="shared" si="68"/>
        <v>4388.1570336631476</v>
      </c>
      <c r="AF293" s="21">
        <f t="shared" si="69"/>
        <v>983.28202355656447</v>
      </c>
      <c r="AG293" s="21">
        <f t="shared" si="70"/>
        <v>135.03818002014771</v>
      </c>
      <c r="AH293" s="21">
        <f t="shared" si="71"/>
        <v>4499</v>
      </c>
      <c r="AI293" s="20">
        <f t="array" ref="AI293:AK293">[1]!env_to_ecef(K293:M293,AE293:AG293)</f>
        <v>-3981.1494647595123</v>
      </c>
      <c r="AJ293" s="21">
        <v>-1946.2573332560075</v>
      </c>
      <c r="AK293" s="21">
        <v>-776.8734337022164</v>
      </c>
      <c r="AL293" s="21">
        <f t="shared" si="72"/>
        <v>4499.0000000000009</v>
      </c>
      <c r="AM293" s="20">
        <f t="shared" si="73"/>
        <v>3834.7087714569643</v>
      </c>
      <c r="AN293" s="21">
        <f t="shared" si="74"/>
        <v>1737.2975892901886</v>
      </c>
      <c r="AO293" s="21">
        <f>(Q294-Q292)/($B294-$B292)</f>
        <v>1053.470134342555</v>
      </c>
      <c r="AP293" s="28">
        <f t="shared" si="75"/>
        <v>8832.1217390347429</v>
      </c>
      <c r="AQ293" s="12">
        <v>78.42</v>
      </c>
      <c r="AR293" s="12">
        <v>1.58</v>
      </c>
      <c r="AS293" s="12">
        <v>4901</v>
      </c>
      <c r="AT293" s="27">
        <v>867816</v>
      </c>
      <c r="AU293" s="20">
        <v>857.5</v>
      </c>
      <c r="AV293" s="21">
        <v>0</v>
      </c>
      <c r="AW293" s="21">
        <v>6.67</v>
      </c>
      <c r="AX293" s="21">
        <v>0</v>
      </c>
      <c r="AY293" s="21">
        <v>0</v>
      </c>
      <c r="AZ293" s="22">
        <f>AX293*AD293</f>
        <v>0</v>
      </c>
      <c r="BA293">
        <f>AX293*AA293</f>
        <v>0</v>
      </c>
    </row>
    <row r="294" spans="2:53" x14ac:dyDescent="0.25">
      <c r="B294" s="27">
        <v>411.7</v>
      </c>
      <c r="C294" s="20">
        <v>100048</v>
      </c>
      <c r="D294" s="21">
        <v>246420</v>
      </c>
      <c r="E294" s="22">
        <v>346468</v>
      </c>
      <c r="F294" s="20">
        <v>1225.4000000000001</v>
      </c>
      <c r="G294" s="21">
        <v>5104326</v>
      </c>
      <c r="H294" s="22">
        <v>1.502</v>
      </c>
      <c r="I294" s="12">
        <v>6547426</v>
      </c>
      <c r="J294" s="20">
        <v>30.52</v>
      </c>
      <c r="K294" s="29">
        <f>DEGREES(ATAN([1]!Req()^2/[1]!Rpo()^2*TAN(RADIANS(J294))))</f>
        <v>30.688636600494227</v>
      </c>
      <c r="L294" s="21">
        <v>-71.87</v>
      </c>
      <c r="M294" s="22">
        <v>174795</v>
      </c>
      <c r="N294" s="21">
        <f>[1]!Req()/SQRT(1-[1]!e_WGS84()^2*SIN(RADIANS(K294))^2)</f>
        <v>6383705.2273803419</v>
      </c>
      <c r="O294" s="20">
        <f t="shared" si="61"/>
        <v>1755023.4344606844</v>
      </c>
      <c r="P294" s="21">
        <f t="shared" si="62"/>
        <v>-5359995.5621988736</v>
      </c>
      <c r="Q294" s="22">
        <f>(N294*(1-[1]!e_WGS84()^2)+M294)*SIN(RADIANS(K294))</f>
        <v>3325466.5965244146</v>
      </c>
      <c r="R294" s="22">
        <f t="shared" si="63"/>
        <v>-30.505080094560981</v>
      </c>
      <c r="S294" s="20">
        <v>77.28</v>
      </c>
      <c r="T294" s="21">
        <v>73.03</v>
      </c>
      <c r="U294" s="20">
        <f t="shared" si="64"/>
        <v>0.93298408007897005</v>
      </c>
      <c r="V294" s="21">
        <f t="shared" si="65"/>
        <v>0.21059928294618782</v>
      </c>
      <c r="W294" s="22">
        <f t="shared" si="66"/>
        <v>0.29187094466861441</v>
      </c>
      <c r="X294" s="21">
        <f t="array" ref="X294:Z294">[1]!env_to_ecef(K294:M294,U294:W294)</f>
        <v>-0.77511462862134395</v>
      </c>
      <c r="Y294" s="21">
        <v>-0.63100250212969478</v>
      </c>
      <c r="Z294" s="21">
        <v>-3.2142725510770548E-2</v>
      </c>
      <c r="AA294" s="27">
        <f t="shared" si="67"/>
        <v>15.290620091552864</v>
      </c>
      <c r="AB294" s="20">
        <v>77.42</v>
      </c>
      <c r="AC294" s="21">
        <v>1.68</v>
      </c>
      <c r="AD294" s="22">
        <v>4527</v>
      </c>
      <c r="AE294" s="20">
        <f t="shared" si="68"/>
        <v>4416.4204327386606</v>
      </c>
      <c r="AF294" s="21">
        <f t="shared" si="69"/>
        <v>985.5684052753719</v>
      </c>
      <c r="AG294" s="21">
        <f t="shared" si="70"/>
        <v>132.71955323697767</v>
      </c>
      <c r="AH294" s="21">
        <f t="shared" si="71"/>
        <v>4527</v>
      </c>
      <c r="AI294" s="20">
        <f t="array" ref="AI294:AK294">[1]!env_to_ecef(K294:M294,AE294:AG294)</f>
        <v>-4005.120281346015</v>
      </c>
      <c r="AJ294" s="21">
        <v>-1960.7759111287269</v>
      </c>
      <c r="AK294" s="21">
        <v>-779.8066159556065</v>
      </c>
      <c r="AL294" s="21">
        <f t="shared" si="72"/>
        <v>4527.0000000000009</v>
      </c>
      <c r="AM294" s="20">
        <f t="shared" si="73"/>
        <v>4064.5536270328448</v>
      </c>
      <c r="AN294" s="21">
        <f t="shared" si="74"/>
        <v>1821.7633411395364</v>
      </c>
      <c r="AO294" s="21">
        <f>(Q295-Q293)/($B295-$B293)</f>
        <v>1052.0718203868018</v>
      </c>
      <c r="AP294" s="28">
        <f t="shared" si="75"/>
        <v>9098.5173950516237</v>
      </c>
      <c r="AQ294" s="12">
        <v>78.459999999999994</v>
      </c>
      <c r="AR294" s="12">
        <v>1.54</v>
      </c>
      <c r="AS294" s="12">
        <v>4929</v>
      </c>
      <c r="AT294" s="27">
        <v>876597</v>
      </c>
      <c r="AU294" s="20">
        <v>858.6</v>
      </c>
      <c r="AV294" s="21">
        <v>0</v>
      </c>
      <c r="AW294" s="21">
        <v>6.71</v>
      </c>
      <c r="AX294" s="21">
        <v>0</v>
      </c>
      <c r="AY294" s="21">
        <v>0</v>
      </c>
      <c r="AZ294" s="22">
        <f>AX294*AD294</f>
        <v>0</v>
      </c>
      <c r="BA294">
        <f>AX294*AA294</f>
        <v>0</v>
      </c>
    </row>
    <row r="295" spans="2:53" x14ac:dyDescent="0.25">
      <c r="B295" s="27">
        <v>413.7</v>
      </c>
      <c r="C295" s="20">
        <v>100048</v>
      </c>
      <c r="D295" s="21">
        <v>243969</v>
      </c>
      <c r="E295" s="22">
        <v>344017</v>
      </c>
      <c r="F295" s="20">
        <v>1225.4000000000001</v>
      </c>
      <c r="G295" s="21">
        <v>5104326</v>
      </c>
      <c r="H295" s="22">
        <v>1.5129999999999999</v>
      </c>
      <c r="I295" s="12">
        <v>6547689</v>
      </c>
      <c r="J295" s="20">
        <v>30.54</v>
      </c>
      <c r="K295" s="29">
        <f>DEGREES(ATAN([1]!Req()^2/[1]!Rpo()^2*TAN(RADIANS(J295))))</f>
        <v>30.708701364015191</v>
      </c>
      <c r="L295" s="21">
        <v>-71.78</v>
      </c>
      <c r="M295" s="22">
        <v>175064</v>
      </c>
      <c r="N295" s="21">
        <f>[1]!Req()/SQRT(1-[1]!e_WGS84()^2*SIN(RADIANS(K295))^2)</f>
        <v>6383711.8084778609</v>
      </c>
      <c r="O295" s="20">
        <f t="shared" si="61"/>
        <v>1763148.1926626351</v>
      </c>
      <c r="P295" s="21">
        <f t="shared" si="62"/>
        <v>-5356343.4632339245</v>
      </c>
      <c r="Q295" s="22">
        <f>(N295*(1-[1]!e_WGS84()^2)+M295)*SIN(RADIANS(K295))</f>
        <v>3327569.340648842</v>
      </c>
      <c r="R295" s="22">
        <f t="shared" si="63"/>
        <v>-31.055189162492752</v>
      </c>
      <c r="S295" s="20">
        <v>77.34</v>
      </c>
      <c r="T295" s="21">
        <v>73.209999999999994</v>
      </c>
      <c r="U295" s="20">
        <f t="shared" si="64"/>
        <v>0.93409414766586274</v>
      </c>
      <c r="V295" s="21">
        <f t="shared" si="65"/>
        <v>0.20982207539511211</v>
      </c>
      <c r="W295" s="22">
        <f t="shared" si="66"/>
        <v>0.28886470877085918</v>
      </c>
      <c r="X295" s="21">
        <f t="array" ref="X295:Z295">[1]!env_to_ecef(K295:M295,U295:W295)</f>
        <v>-0.77610563760367834</v>
      </c>
      <c r="Y295" s="21">
        <v>-0.62974492522153103</v>
      </c>
      <c r="Z295" s="21">
        <v>-3.2884166973118772E-2</v>
      </c>
      <c r="AA295" s="27">
        <f t="shared" si="67"/>
        <v>15.150540021133065</v>
      </c>
      <c r="AB295" s="20">
        <v>77.47</v>
      </c>
      <c r="AC295" s="21">
        <v>1.64</v>
      </c>
      <c r="AD295" s="22">
        <v>4555</v>
      </c>
      <c r="AE295" s="20">
        <f t="shared" si="68"/>
        <v>4444.6901091484078</v>
      </c>
      <c r="AF295" s="21">
        <f t="shared" si="69"/>
        <v>987.80597240501527</v>
      </c>
      <c r="AG295" s="21">
        <f t="shared" si="70"/>
        <v>130.3617832008029</v>
      </c>
      <c r="AH295" s="21">
        <f t="shared" si="71"/>
        <v>4555</v>
      </c>
      <c r="AI295" s="20">
        <f t="array" ref="AI295:AK295">[1]!env_to_ecef(K295:M295,AE295:AG295)</f>
        <v>-4029.0788566350611</v>
      </c>
      <c r="AJ295" s="21">
        <v>-1975.3229168530236</v>
      </c>
      <c r="AK295" s="21">
        <v>-782.71830256585167</v>
      </c>
      <c r="AL295" s="21">
        <f t="shared" si="72"/>
        <v>4555</v>
      </c>
      <c r="AM295" s="20">
        <f t="shared" si="73"/>
        <v>4105.9879441760131</v>
      </c>
      <c r="AN295" s="21">
        <f t="shared" si="74"/>
        <v>1691.9440389154479</v>
      </c>
      <c r="AO295" s="21">
        <f>(Q296-Q294)/($B296-$B294)</f>
        <v>804.91593253053725</v>
      </c>
      <c r="AP295" s="28">
        <f t="shared" si="75"/>
        <v>9063.594278374334</v>
      </c>
      <c r="AQ295" s="12">
        <v>78.5</v>
      </c>
      <c r="AR295" s="12">
        <v>1.51</v>
      </c>
      <c r="AS295" s="12">
        <v>4957</v>
      </c>
      <c r="AT295" s="27">
        <v>885432</v>
      </c>
      <c r="AU295" s="20">
        <v>859.7</v>
      </c>
      <c r="AV295" s="21">
        <v>0</v>
      </c>
      <c r="AW295" s="21">
        <v>6.74</v>
      </c>
      <c r="AX295" s="21">
        <v>0</v>
      </c>
      <c r="AY295" s="21">
        <v>0</v>
      </c>
      <c r="AZ295" s="22">
        <f>AX295*AD295</f>
        <v>0</v>
      </c>
      <c r="BA295">
        <f>AX295*AA295</f>
        <v>0</v>
      </c>
    </row>
    <row r="296" spans="2:53" x14ac:dyDescent="0.25">
      <c r="B296" s="27">
        <v>415.7</v>
      </c>
      <c r="C296" s="20">
        <v>100048</v>
      </c>
      <c r="D296" s="21">
        <v>241518</v>
      </c>
      <c r="E296" s="22">
        <v>341566</v>
      </c>
      <c r="F296" s="20">
        <v>1225.4000000000001</v>
      </c>
      <c r="G296" s="21">
        <v>5104326</v>
      </c>
      <c r="H296" s="22">
        <v>1.524</v>
      </c>
      <c r="I296" s="12">
        <v>6547947</v>
      </c>
      <c r="J296" s="20">
        <v>30.55</v>
      </c>
      <c r="K296" s="29">
        <f>DEGREES(ATAN([1]!Req()^2/[1]!Rpo()^2*TAN(RADIANS(J296))))</f>
        <v>30.718733714794073</v>
      </c>
      <c r="L296" s="21">
        <v>-71.69</v>
      </c>
      <c r="M296" s="22">
        <v>175327</v>
      </c>
      <c r="N296" s="21">
        <f>[1]!Req()/SQRT(1-[1]!e_WGS84()^2*SIN(RADIANS(K296))^2)</f>
        <v>6383715.0999662029</v>
      </c>
      <c r="O296" s="20">
        <f t="shared" si="61"/>
        <v>1771447.3862373885</v>
      </c>
      <c r="P296" s="21">
        <f t="shared" si="62"/>
        <v>-5353227.7860432118</v>
      </c>
      <c r="Q296" s="22">
        <f>(N296*(1-[1]!e_WGS84()^2)+M296)*SIN(RADIANS(K296))</f>
        <v>3328686.2602545368</v>
      </c>
      <c r="R296" s="22">
        <f t="shared" si="63"/>
        <v>-29.331711880862713</v>
      </c>
      <c r="S296" s="20">
        <v>77.39</v>
      </c>
      <c r="T296" s="21">
        <v>73.39</v>
      </c>
      <c r="U296" s="20">
        <f t="shared" si="64"/>
        <v>0.93515788960242308</v>
      </c>
      <c r="V296" s="21">
        <f t="shared" si="65"/>
        <v>0.2092039314767718</v>
      </c>
      <c r="W296" s="22">
        <f t="shared" si="66"/>
        <v>0.28585562189504782</v>
      </c>
      <c r="X296" s="21">
        <f t="array" ref="X296:Z296">[1]!env_to_ecef(K296:M296,U296:W296)</f>
        <v>-0.77703544276027381</v>
      </c>
      <c r="Y296" s="21">
        <v>-0.62854722389100315</v>
      </c>
      <c r="Z296" s="21">
        <v>-3.3827622341192465E-2</v>
      </c>
      <c r="AA296" s="27">
        <f t="shared" si="67"/>
        <v>15.010632608504842</v>
      </c>
      <c r="AB296" s="20">
        <v>77.53</v>
      </c>
      <c r="AC296" s="21">
        <v>1.6</v>
      </c>
      <c r="AD296" s="22">
        <v>4583</v>
      </c>
      <c r="AE296" s="20">
        <f t="shared" si="68"/>
        <v>4473.1386775593546</v>
      </c>
      <c r="AF296" s="21">
        <f t="shared" si="69"/>
        <v>989.21401289068945</v>
      </c>
      <c r="AG296" s="21">
        <f t="shared" si="70"/>
        <v>127.96487027011618</v>
      </c>
      <c r="AH296" s="21">
        <f t="shared" si="71"/>
        <v>4583</v>
      </c>
      <c r="AI296" s="20">
        <f t="array" ref="AI296:AK296">[1]!env_to_ecef(K296:M296,AE296:AG296)</f>
        <v>-4053.3576301260455</v>
      </c>
      <c r="AJ296" s="21">
        <v>-1989.4433743812235</v>
      </c>
      <c r="AK296" s="21">
        <v>-785.04521043671002</v>
      </c>
      <c r="AL296" s="21">
        <f t="shared" si="72"/>
        <v>4583</v>
      </c>
      <c r="AM296" s="20">
        <f t="shared" si="73"/>
        <v>4335.2657943525701</v>
      </c>
      <c r="AN296" s="21">
        <f t="shared" si="74"/>
        <v>1778.1519239395857</v>
      </c>
      <c r="AO296" s="21">
        <f>(Q297-Q295)/($B297-$B295)</f>
        <v>803.55440022842959</v>
      </c>
      <c r="AP296" s="28">
        <f t="shared" si="75"/>
        <v>9332.0644025127585</v>
      </c>
      <c r="AQ296" s="12">
        <v>78.55</v>
      </c>
      <c r="AR296" s="12">
        <v>1.47</v>
      </c>
      <c r="AS296" s="12">
        <v>4985</v>
      </c>
      <c r="AT296" s="27">
        <v>894322</v>
      </c>
      <c r="AU296" s="20">
        <v>860.7</v>
      </c>
      <c r="AV296" s="21">
        <v>0</v>
      </c>
      <c r="AW296" s="21">
        <v>6.78</v>
      </c>
      <c r="AX296" s="21">
        <v>0</v>
      </c>
      <c r="AY296" s="21">
        <v>0</v>
      </c>
      <c r="AZ296" s="22">
        <f>AX296*AD296</f>
        <v>0</v>
      </c>
      <c r="BA296">
        <f>AX296*AA296</f>
        <v>0</v>
      </c>
    </row>
    <row r="297" spans="2:53" x14ac:dyDescent="0.25">
      <c r="B297" s="27">
        <v>417.7</v>
      </c>
      <c r="C297" s="20">
        <v>100048</v>
      </c>
      <c r="D297" s="21">
        <v>239067</v>
      </c>
      <c r="E297" s="22">
        <v>339115</v>
      </c>
      <c r="F297" s="20">
        <v>1225.4000000000001</v>
      </c>
      <c r="G297" s="21">
        <v>5104326</v>
      </c>
      <c r="H297" s="22">
        <v>1.5349999999999999</v>
      </c>
      <c r="I297" s="12">
        <v>6548201</v>
      </c>
      <c r="J297" s="20">
        <v>30.57</v>
      </c>
      <c r="K297" s="29">
        <f>DEGREES(ATAN([1]!Req()^2/[1]!Rpo()^2*TAN(RADIANS(J297))))</f>
        <v>30.738798354369155</v>
      </c>
      <c r="L297" s="21">
        <v>-71.59</v>
      </c>
      <c r="M297" s="22">
        <v>175586</v>
      </c>
      <c r="N297" s="21">
        <f>[1]!Req()/SQRT(1-[1]!e_WGS84()^2*SIN(RADIANS(K297))^2)</f>
        <v>6383721.6848200224</v>
      </c>
      <c r="O297" s="20">
        <f t="shared" si="61"/>
        <v>1780489.2558400454</v>
      </c>
      <c r="P297" s="21">
        <f t="shared" si="62"/>
        <v>-5349230.8555381661</v>
      </c>
      <c r="Q297" s="22">
        <f>(N297*(1-[1]!e_WGS84()^2)+M297)*SIN(RADIANS(K297))</f>
        <v>3330783.5582497558</v>
      </c>
      <c r="R297" s="22">
        <f t="shared" si="63"/>
        <v>-30.885539752431214</v>
      </c>
      <c r="S297" s="20">
        <v>77.44</v>
      </c>
      <c r="T297" s="21">
        <v>73.569999999999993</v>
      </c>
      <c r="U297" s="20">
        <f t="shared" si="64"/>
        <v>0.93621203192771174</v>
      </c>
      <c r="V297" s="21">
        <f t="shared" si="65"/>
        <v>0.20858203391410929</v>
      </c>
      <c r="W297" s="22">
        <f t="shared" si="66"/>
        <v>0.28284371373965311</v>
      </c>
      <c r="X297" s="21">
        <f t="array" ref="X297:Z297">[1]!env_to_ecef(K297:M297,U297:W297)</f>
        <v>-0.77785164953032182</v>
      </c>
      <c r="Y297" s="21">
        <v>-0.62748871820819874</v>
      </c>
      <c r="Z297" s="21">
        <v>-3.4709074381051502E-2</v>
      </c>
      <c r="AA297" s="27">
        <f t="shared" si="67"/>
        <v>14.870639035437383</v>
      </c>
      <c r="AB297" s="20">
        <v>77.58</v>
      </c>
      <c r="AC297" s="21">
        <v>1.56</v>
      </c>
      <c r="AD297" s="22">
        <v>4611</v>
      </c>
      <c r="AE297" s="20">
        <f t="shared" si="68"/>
        <v>4501.4209700159317</v>
      </c>
      <c r="AF297" s="21">
        <f t="shared" si="69"/>
        <v>991.34896345601157</v>
      </c>
      <c r="AG297" s="21">
        <f t="shared" si="70"/>
        <v>125.52881484153488</v>
      </c>
      <c r="AH297" s="21">
        <f t="shared" si="71"/>
        <v>4611</v>
      </c>
      <c r="AI297" s="20">
        <f t="array" ref="AI297:AK297">[1]!env_to_ecef(K297:M297,AE297:AG297)</f>
        <v>-4076.9438725906425</v>
      </c>
      <c r="AJ297" s="21">
        <v>-2004.7562913450568</v>
      </c>
      <c r="AK297" s="21">
        <v>-787.90981213463101</v>
      </c>
      <c r="AL297" s="21">
        <f t="shared" si="72"/>
        <v>4611</v>
      </c>
      <c r="AM297" s="20">
        <f t="shared" si="73"/>
        <v>4285.1574403135455</v>
      </c>
      <c r="AN297" s="21">
        <f t="shared" si="74"/>
        <v>1925.4195214805659</v>
      </c>
      <c r="AO297" s="21">
        <f>(Q298-Q296)/($B298-$B296)</f>
        <v>1047.9458572897129</v>
      </c>
      <c r="AP297" s="28">
        <f t="shared" si="75"/>
        <v>9420.2646632645628</v>
      </c>
      <c r="AQ297" s="12">
        <v>78.59</v>
      </c>
      <c r="AR297" s="12">
        <v>1.43</v>
      </c>
      <c r="AS297" s="12">
        <v>5014</v>
      </c>
      <c r="AT297" s="27">
        <v>903266</v>
      </c>
      <c r="AU297" s="20">
        <v>861.7</v>
      </c>
      <c r="AV297" s="21">
        <v>0</v>
      </c>
      <c r="AW297" s="21">
        <v>6.81</v>
      </c>
      <c r="AX297" s="21">
        <v>0</v>
      </c>
      <c r="AY297" s="21">
        <v>0</v>
      </c>
      <c r="AZ297" s="22">
        <f>AX297*AD297</f>
        <v>0</v>
      </c>
      <c r="BA297">
        <f>AX297*AA297</f>
        <v>0</v>
      </c>
    </row>
    <row r="298" spans="2:53" x14ac:dyDescent="0.25">
      <c r="B298" s="27">
        <v>419.7</v>
      </c>
      <c r="C298" s="20">
        <v>100048</v>
      </c>
      <c r="D298" s="21">
        <v>236616</v>
      </c>
      <c r="E298" s="22">
        <v>336664</v>
      </c>
      <c r="F298" s="20">
        <v>1225.4000000000001</v>
      </c>
      <c r="G298" s="21">
        <v>5104326</v>
      </c>
      <c r="H298" s="22">
        <v>1.546</v>
      </c>
      <c r="I298" s="12">
        <v>6548449</v>
      </c>
      <c r="J298" s="20">
        <v>30.59</v>
      </c>
      <c r="K298" s="29">
        <f>DEGREES(ATAN([1]!Req()^2/[1]!Rpo()^2*TAN(RADIANS(J298))))</f>
        <v>30.758862911274715</v>
      </c>
      <c r="L298" s="21">
        <v>-71.5</v>
      </c>
      <c r="M298" s="22">
        <v>175840</v>
      </c>
      <c r="N298" s="21">
        <f>[1]!Req()/SQRT(1-[1]!e_WGS84()^2*SIN(RADIANS(K298))^2)</f>
        <v>6383728.272173984</v>
      </c>
      <c r="O298" s="20">
        <f t="shared" si="61"/>
        <v>1788588.0159986427</v>
      </c>
      <c r="P298" s="21">
        <f t="shared" si="62"/>
        <v>-5345526.1079572896</v>
      </c>
      <c r="Q298" s="22">
        <f>(N298*(1-[1]!e_WGS84()^2)+M298)*SIN(RADIANS(K298))</f>
        <v>3332878.0436836956</v>
      </c>
      <c r="R298" s="22">
        <f t="shared" si="63"/>
        <v>-31.441849341616035</v>
      </c>
      <c r="S298" s="20">
        <v>77.5</v>
      </c>
      <c r="T298" s="21">
        <v>73.75</v>
      </c>
      <c r="U298" s="20">
        <f t="shared" si="64"/>
        <v>0.93729283947305564</v>
      </c>
      <c r="V298" s="21">
        <f t="shared" si="65"/>
        <v>0.20779281984462231</v>
      </c>
      <c r="W298" s="22">
        <f t="shared" si="66"/>
        <v>0.27982901403099203</v>
      </c>
      <c r="X298" s="21">
        <f t="array" ref="X298:Z298">[1]!env_to_ecef(K298:M298,U298:W298)</f>
        <v>-0.77883622448640355</v>
      </c>
      <c r="Y298" s="21">
        <v>-0.62622473465196982</v>
      </c>
      <c r="Z298" s="21">
        <v>-3.5450206456862338E-2</v>
      </c>
      <c r="AA298" s="27">
        <f t="shared" si="67"/>
        <v>14.730645578943207</v>
      </c>
      <c r="AB298" s="20">
        <v>77.64</v>
      </c>
      <c r="AC298" s="21">
        <v>1.52</v>
      </c>
      <c r="AD298" s="22">
        <v>4640</v>
      </c>
      <c r="AE298" s="20">
        <f t="shared" si="68"/>
        <v>4530.859015896137</v>
      </c>
      <c r="AF298" s="21">
        <f t="shared" si="69"/>
        <v>992.85842717480864</v>
      </c>
      <c r="AG298" s="21">
        <f t="shared" si="70"/>
        <v>123.08014324274139</v>
      </c>
      <c r="AH298" s="21">
        <f t="shared" si="71"/>
        <v>4640</v>
      </c>
      <c r="AI298" s="20">
        <f t="array" ref="AI298:AK298">[1]!env_to_ecef(K298:M298,AE298:AG298)</f>
        <v>-4102.041760029897</v>
      </c>
      <c r="AJ298" s="21">
        <v>-2019.496932304806</v>
      </c>
      <c r="AK298" s="21">
        <v>-790.24397459411432</v>
      </c>
      <c r="AL298" s="21">
        <f t="shared" si="72"/>
        <v>4640</v>
      </c>
      <c r="AM298" s="20">
        <f t="shared" si="73"/>
        <v>4047.1645204853849</v>
      </c>
      <c r="AN298" s="21">
        <f t="shared" si="74"/>
        <v>1856.6364728652406</v>
      </c>
      <c r="AO298" s="21">
        <f>(Q299-Q297)/($B299-$B297)</f>
        <v>1046.5383760700934</v>
      </c>
      <c r="AP298" s="28">
        <f t="shared" si="75"/>
        <v>9209.1119322536397</v>
      </c>
      <c r="AQ298" s="12">
        <v>78.64</v>
      </c>
      <c r="AR298" s="12">
        <v>1.4</v>
      </c>
      <c r="AS298" s="12">
        <v>5042</v>
      </c>
      <c r="AT298" s="27">
        <v>912266</v>
      </c>
      <c r="AU298" s="20">
        <v>862.7</v>
      </c>
      <c r="AV298" s="21">
        <v>0</v>
      </c>
      <c r="AW298" s="21">
        <v>6.85</v>
      </c>
      <c r="AX298" s="21">
        <v>0</v>
      </c>
      <c r="AY298" s="21">
        <v>0</v>
      </c>
      <c r="AZ298" s="22">
        <f>AX298*AD298</f>
        <v>0</v>
      </c>
      <c r="BA298">
        <f>AX298*AA298</f>
        <v>0</v>
      </c>
    </row>
    <row r="299" spans="2:53" x14ac:dyDescent="0.25">
      <c r="B299" s="27">
        <v>421.7</v>
      </c>
      <c r="C299" s="20">
        <v>100048</v>
      </c>
      <c r="D299" s="21">
        <v>234165</v>
      </c>
      <c r="E299" s="22">
        <v>334213</v>
      </c>
      <c r="F299" s="20">
        <v>1225.4000000000001</v>
      </c>
      <c r="G299" s="21">
        <v>5104326</v>
      </c>
      <c r="H299" s="22">
        <v>1.5569999999999999</v>
      </c>
      <c r="I299" s="12">
        <v>6548692</v>
      </c>
      <c r="J299" s="20">
        <v>30.61</v>
      </c>
      <c r="K299" s="29">
        <f>DEGREES(ATAN([1]!Req()^2/[1]!Rpo()^2*TAN(RADIANS(J299))))</f>
        <v>30.778927385479648</v>
      </c>
      <c r="L299" s="21">
        <v>-71.41</v>
      </c>
      <c r="M299" s="22">
        <v>176089</v>
      </c>
      <c r="N299" s="21">
        <f>[1]!Req()/SQRT(1-[1]!e_WGS84()^2*SIN(RADIANS(K299))^2)</f>
        <v>6383734.8620248362</v>
      </c>
      <c r="O299" s="20">
        <f t="shared" si="61"/>
        <v>1796677.9139219869</v>
      </c>
      <c r="P299" s="21">
        <f t="shared" si="62"/>
        <v>-5341804.3096467052</v>
      </c>
      <c r="Q299" s="22">
        <f>(N299*(1-[1]!e_WGS84()^2)+M299)*SIN(RADIANS(K299))</f>
        <v>3334969.7117540361</v>
      </c>
      <c r="R299" s="22">
        <f t="shared" si="63"/>
        <v>-32.000637384131551</v>
      </c>
      <c r="S299" s="20">
        <v>77.55</v>
      </c>
      <c r="T299" s="21">
        <v>73.930000000000007</v>
      </c>
      <c r="U299" s="20">
        <f t="shared" si="64"/>
        <v>0.93832762444783913</v>
      </c>
      <c r="V299" s="21">
        <f t="shared" si="65"/>
        <v>0.20716330174024025</v>
      </c>
      <c r="W299" s="22">
        <f t="shared" si="66"/>
        <v>0.27681155252293416</v>
      </c>
      <c r="X299" s="21">
        <f t="array" ref="X299:Z299">[1]!env_to_ecef(K299:M299,U299:W299)</f>
        <v>-0.77975758858403477</v>
      </c>
      <c r="Y299" s="21">
        <v>-0.62502646773077453</v>
      </c>
      <c r="Z299" s="21">
        <v>-3.6332047583396337E-2</v>
      </c>
      <c r="AA299" s="27">
        <f t="shared" si="67"/>
        <v>14.590652242377265</v>
      </c>
      <c r="AB299" s="20">
        <v>77.69</v>
      </c>
      <c r="AC299" s="21">
        <v>1.48</v>
      </c>
      <c r="AD299" s="22">
        <v>4669</v>
      </c>
      <c r="AE299" s="20">
        <f t="shared" si="68"/>
        <v>4560.1303602564394</v>
      </c>
      <c r="AF299" s="21">
        <f t="shared" si="69"/>
        <v>995.10297157614013</v>
      </c>
      <c r="AG299" s="21">
        <f t="shared" si="70"/>
        <v>120.5909342687538</v>
      </c>
      <c r="AH299" s="21">
        <f t="shared" si="71"/>
        <v>4669</v>
      </c>
      <c r="AI299" s="20">
        <f t="array" ref="AI299:AK299">[1]!env_to_ecef(K299:M299,AE299:AG299)</f>
        <v>-4126.835964686833</v>
      </c>
      <c r="AJ299" s="21">
        <v>-2034.5933467232019</v>
      </c>
      <c r="AK299" s="21">
        <v>-793.23126138407395</v>
      </c>
      <c r="AL299" s="21">
        <f t="shared" si="72"/>
        <v>4668.9999999999991</v>
      </c>
      <c r="AM299" s="20">
        <f t="shared" si="73"/>
        <v>4089.6505735804676</v>
      </c>
      <c r="AN299" s="21">
        <f t="shared" si="74"/>
        <v>1726.3558150122408</v>
      </c>
      <c r="AO299" s="21">
        <f>(Q300-Q298)/($B300-$B298)</f>
        <v>799.77127089665737</v>
      </c>
      <c r="AP299" s="28">
        <f t="shared" si="75"/>
        <v>9175.6769068303147</v>
      </c>
      <c r="AQ299" s="12">
        <v>78.680000000000007</v>
      </c>
      <c r="AR299" s="12">
        <v>1.36</v>
      </c>
      <c r="AS299" s="12">
        <v>5071</v>
      </c>
      <c r="AT299" s="27">
        <v>921322</v>
      </c>
      <c r="AU299" s="20">
        <v>863.6</v>
      </c>
      <c r="AV299" s="21">
        <v>0</v>
      </c>
      <c r="AW299" s="21">
        <v>6.89</v>
      </c>
      <c r="AX299" s="21">
        <v>0</v>
      </c>
      <c r="AY299" s="21">
        <v>0</v>
      </c>
      <c r="AZ299" s="22">
        <f>AX299*AD299</f>
        <v>0</v>
      </c>
      <c r="BA299">
        <f>AX299*AA299</f>
        <v>0</v>
      </c>
    </row>
    <row r="300" spans="2:53" x14ac:dyDescent="0.25">
      <c r="B300" s="27">
        <v>423.7</v>
      </c>
      <c r="C300" s="20">
        <v>100048</v>
      </c>
      <c r="D300" s="21">
        <v>231714</v>
      </c>
      <c r="E300" s="22">
        <v>331763</v>
      </c>
      <c r="F300" s="20">
        <v>1225.4000000000001</v>
      </c>
      <c r="G300" s="21">
        <v>5104326</v>
      </c>
      <c r="H300" s="22">
        <v>1.569</v>
      </c>
      <c r="I300" s="12">
        <v>6548931</v>
      </c>
      <c r="J300" s="20">
        <v>30.62</v>
      </c>
      <c r="K300" s="29">
        <f>DEGREES(ATAN([1]!Req()^2/[1]!Rpo()^2*TAN(RADIANS(J300))))</f>
        <v>30.788959591559671</v>
      </c>
      <c r="L300" s="21">
        <v>-71.319999999999993</v>
      </c>
      <c r="M300" s="22">
        <v>176334</v>
      </c>
      <c r="N300" s="21">
        <f>[1]!Req()/SQRT(1-[1]!e_WGS84()^2*SIN(RADIANS(K300))^2)</f>
        <v>6383738.1578855822</v>
      </c>
      <c r="O300" s="20">
        <f t="shared" si="61"/>
        <v>1804946.6182929645</v>
      </c>
      <c r="P300" s="21">
        <f t="shared" si="62"/>
        <v>-5338620.6846972406</v>
      </c>
      <c r="Q300" s="22">
        <f>(N300*(1-[1]!e_WGS84()^2)+M300)*SIN(RADIANS(K300))</f>
        <v>3336077.1287672822</v>
      </c>
      <c r="R300" s="22">
        <f t="shared" si="63"/>
        <v>-29.281463632360101</v>
      </c>
      <c r="S300" s="20">
        <v>77.61</v>
      </c>
      <c r="T300" s="21">
        <v>74.11</v>
      </c>
      <c r="U300" s="20">
        <f t="shared" si="64"/>
        <v>0.93938879314488799</v>
      </c>
      <c r="V300" s="21">
        <f t="shared" si="65"/>
        <v>0.206366148029618</v>
      </c>
      <c r="W300" s="22">
        <f t="shared" si="66"/>
        <v>0.2737913589966065</v>
      </c>
      <c r="X300" s="21">
        <f t="array" ref="X300:Z300">[1]!env_to_ecef(K300:M300,U300:W300)</f>
        <v>-0.78073973998642876</v>
      </c>
      <c r="Y300" s="21">
        <v>-0.62375203241294475</v>
      </c>
      <c r="Z300" s="21">
        <v>-3.7133010471070177E-2</v>
      </c>
      <c r="AA300" s="27">
        <f t="shared" si="67"/>
        <v>14.450659029224822</v>
      </c>
      <c r="AB300" s="20">
        <v>77.75</v>
      </c>
      <c r="AC300" s="21">
        <v>1.44</v>
      </c>
      <c r="AD300" s="22">
        <v>4698</v>
      </c>
      <c r="AE300" s="20">
        <f t="shared" si="68"/>
        <v>4589.5818411380442</v>
      </c>
      <c r="AF300" s="21">
        <f t="shared" si="69"/>
        <v>996.49590028820637</v>
      </c>
      <c r="AG300" s="21">
        <f t="shared" si="70"/>
        <v>118.06118839279947</v>
      </c>
      <c r="AH300" s="21">
        <f t="shared" si="71"/>
        <v>4698</v>
      </c>
      <c r="AI300" s="20">
        <f t="array" ref="AI300:AK300">[1]!env_to_ecef(K300:M300,AE300:AG300)</f>
        <v>-4151.9581748747914</v>
      </c>
      <c r="AJ300" s="21">
        <v>-2049.2543357977042</v>
      </c>
      <c r="AK300" s="21">
        <v>-795.61547326878599</v>
      </c>
      <c r="AL300" s="21">
        <f t="shared" si="72"/>
        <v>4698.0000000000018</v>
      </c>
      <c r="AM300" s="20">
        <f t="shared" si="73"/>
        <v>4318.3453155573225</v>
      </c>
      <c r="AN300" s="21">
        <f t="shared" si="74"/>
        <v>1813.5725166848861</v>
      </c>
      <c r="AO300" s="21">
        <f>(Q301-Q299)/($B301-$B299)</f>
        <v>798.65768989652861</v>
      </c>
      <c r="AP300" s="28">
        <f t="shared" si="75"/>
        <v>9445.0611131467085</v>
      </c>
      <c r="AQ300" s="12">
        <v>78.73</v>
      </c>
      <c r="AR300" s="12">
        <v>1.33</v>
      </c>
      <c r="AS300" s="12">
        <v>5100</v>
      </c>
      <c r="AT300" s="27">
        <v>930434</v>
      </c>
      <c r="AU300" s="20">
        <v>864.5</v>
      </c>
      <c r="AV300" s="21">
        <v>0</v>
      </c>
      <c r="AW300" s="21">
        <v>6.92</v>
      </c>
      <c r="AX300" s="21">
        <v>0</v>
      </c>
      <c r="AY300" s="21">
        <v>0</v>
      </c>
      <c r="AZ300" s="22">
        <f>AX300*AD300</f>
        <v>0</v>
      </c>
      <c r="BA300">
        <f>AX300*AA300</f>
        <v>0</v>
      </c>
    </row>
    <row r="301" spans="2:53" x14ac:dyDescent="0.25">
      <c r="B301" s="27">
        <v>425.7</v>
      </c>
      <c r="C301" s="20">
        <v>100048</v>
      </c>
      <c r="D301" s="21">
        <v>229263</v>
      </c>
      <c r="E301" s="22">
        <v>329312</v>
      </c>
      <c r="F301" s="20">
        <v>1225.4000000000001</v>
      </c>
      <c r="G301" s="21">
        <v>5104326</v>
      </c>
      <c r="H301" s="22">
        <v>1.581</v>
      </c>
      <c r="I301" s="12">
        <v>6549166</v>
      </c>
      <c r="J301" s="20">
        <v>30.64</v>
      </c>
      <c r="K301" s="29">
        <f>DEGREES(ATAN([1]!Req()^2/[1]!Rpo()^2*TAN(RADIANS(J301))))</f>
        <v>30.809023941655422</v>
      </c>
      <c r="L301" s="21">
        <v>-71.22</v>
      </c>
      <c r="M301" s="22">
        <v>176575</v>
      </c>
      <c r="N301" s="21">
        <f>[1]!Req()/SQRT(1-[1]!e_WGS84()^2*SIN(RADIANS(K301))^2)</f>
        <v>6383744.7514756769</v>
      </c>
      <c r="O301" s="20">
        <f t="shared" si="61"/>
        <v>1813951.2951842162</v>
      </c>
      <c r="P301" s="21">
        <f t="shared" si="62"/>
        <v>-5334550.0195799656</v>
      </c>
      <c r="Q301" s="22">
        <f>(N301*(1-[1]!e_WGS84()^2)+M301)*SIN(RADIANS(K301))</f>
        <v>3338164.3425136223</v>
      </c>
      <c r="R301" s="22">
        <f t="shared" si="63"/>
        <v>-29.843961517326534</v>
      </c>
      <c r="S301" s="20">
        <v>77.66</v>
      </c>
      <c r="T301" s="21">
        <v>74.290000000000006</v>
      </c>
      <c r="U301" s="20">
        <f t="shared" si="64"/>
        <v>0.94040415465702587</v>
      </c>
      <c r="V301" s="21">
        <f t="shared" si="65"/>
        <v>0.20572910636944089</v>
      </c>
      <c r="W301" s="22">
        <f t="shared" si="66"/>
        <v>0.27076846326009918</v>
      </c>
      <c r="X301" s="21">
        <f t="array" ref="X301:Z301">[1]!env_to_ecef(K301:M301,U301:W301)</f>
        <v>-0.78154790640455052</v>
      </c>
      <c r="Y301" s="21">
        <v>-0.62268591380212301</v>
      </c>
      <c r="Z301" s="21">
        <v>-3.8014770117399482E-2</v>
      </c>
      <c r="AA301" s="27">
        <f t="shared" si="67"/>
        <v>14.300666396208021</v>
      </c>
      <c r="AB301" s="20">
        <v>77.8</v>
      </c>
      <c r="AC301" s="21">
        <v>1.41</v>
      </c>
      <c r="AD301" s="22">
        <v>4728</v>
      </c>
      <c r="AE301" s="20">
        <f t="shared" si="68"/>
        <v>4619.8230898196198</v>
      </c>
      <c r="AF301" s="21">
        <f t="shared" si="69"/>
        <v>998.84110727410814</v>
      </c>
      <c r="AG301" s="21">
        <f t="shared" si="70"/>
        <v>116.34028188435352</v>
      </c>
      <c r="AH301" s="21">
        <f t="shared" si="71"/>
        <v>4728</v>
      </c>
      <c r="AI301" s="20">
        <f t="array" ref="AI301:AK301">[1]!env_to_ecef(K301:M301,AE301:AG301)</f>
        <v>-4177.0059407640329</v>
      </c>
      <c r="AJ301" s="21">
        <v>-2066.2350695250857</v>
      </c>
      <c r="AK301" s="21">
        <v>-798.29694242595917</v>
      </c>
      <c r="AL301" s="21">
        <f t="shared" si="72"/>
        <v>4728</v>
      </c>
      <c r="AM301" s="20">
        <f t="shared" si="73"/>
        <v>4267.158948560711</v>
      </c>
      <c r="AN301" s="21">
        <f t="shared" si="74"/>
        <v>1960.802051179111</v>
      </c>
      <c r="AO301" s="21">
        <f>(Q302-Q300)/($B302-$B300)</f>
        <v>1042.8994557990227</v>
      </c>
      <c r="AP301" s="28">
        <f t="shared" si="75"/>
        <v>9534.7235317271225</v>
      </c>
      <c r="AQ301" s="12">
        <v>78.77</v>
      </c>
      <c r="AR301" s="12">
        <v>1.3</v>
      </c>
      <c r="AS301" s="12">
        <v>5130</v>
      </c>
      <c r="AT301" s="27">
        <v>939603</v>
      </c>
      <c r="AU301" s="20">
        <v>865.5</v>
      </c>
      <c r="AV301" s="21">
        <v>0</v>
      </c>
      <c r="AW301" s="21">
        <v>6.96</v>
      </c>
      <c r="AX301" s="21">
        <v>0</v>
      </c>
      <c r="AY301" s="21">
        <v>0</v>
      </c>
      <c r="AZ301" s="22">
        <f>AX301*AD301</f>
        <v>0</v>
      </c>
      <c r="BA301">
        <f>AX301*AA301</f>
        <v>0</v>
      </c>
    </row>
    <row r="302" spans="2:53" x14ac:dyDescent="0.25">
      <c r="B302" s="27">
        <v>427.7</v>
      </c>
      <c r="C302" s="20">
        <v>100048</v>
      </c>
      <c r="D302" s="21">
        <v>226812</v>
      </c>
      <c r="E302" s="22">
        <v>326861</v>
      </c>
      <c r="F302" s="20">
        <v>1225.4000000000001</v>
      </c>
      <c r="G302" s="21">
        <v>5104326</v>
      </c>
      <c r="H302" s="22">
        <v>1.5920000000000001</v>
      </c>
      <c r="I302" s="12">
        <v>6549396</v>
      </c>
      <c r="J302" s="20">
        <v>30.66</v>
      </c>
      <c r="K302" s="29">
        <f>DEGREES(ATAN([1]!Req()^2/[1]!Rpo()^2*TAN(RADIANS(J302))))</f>
        <v>30.829088208972962</v>
      </c>
      <c r="L302" s="21">
        <v>-71.13</v>
      </c>
      <c r="M302" s="22">
        <v>176811</v>
      </c>
      <c r="N302" s="21">
        <f>[1]!Req()/SQRT(1-[1]!e_WGS84()^2*SIN(RADIANS(K302))^2)</f>
        <v>6383751.3475545356</v>
      </c>
      <c r="O302" s="20">
        <f t="shared" si="61"/>
        <v>1822015.2540872074</v>
      </c>
      <c r="P302" s="21">
        <f t="shared" si="62"/>
        <v>-5330777.4764925241</v>
      </c>
      <c r="Q302" s="22">
        <f>(N302*(1-[1]!e_WGS84()^2)+M302)*SIN(RADIANS(K302))</f>
        <v>3340248.7265904783</v>
      </c>
      <c r="R302" s="22">
        <f t="shared" si="63"/>
        <v>-30.408929686993361</v>
      </c>
      <c r="S302" s="20">
        <v>77.72</v>
      </c>
      <c r="T302" s="21">
        <v>74.47</v>
      </c>
      <c r="U302" s="20">
        <f t="shared" si="64"/>
        <v>0.94144561623764755</v>
      </c>
      <c r="V302" s="21">
        <f t="shared" si="65"/>
        <v>0.20492411708871766</v>
      </c>
      <c r="W302" s="22">
        <f t="shared" si="66"/>
        <v>0.26774289514817351</v>
      </c>
      <c r="X302" s="21">
        <f t="array" ref="X302:Z302">[1]!env_to_ecef(K302:M302,U302:W302)</f>
        <v>-0.7825237117433268</v>
      </c>
      <c r="Y302" s="21">
        <v>-0.62141341657954285</v>
      </c>
      <c r="Z302" s="21">
        <v>-3.8755725440072358E-2</v>
      </c>
      <c r="AA302" s="27">
        <f t="shared" si="67"/>
        <v>14.1606734505151</v>
      </c>
      <c r="AB302" s="20">
        <v>77.86</v>
      </c>
      <c r="AC302" s="21">
        <v>1.37</v>
      </c>
      <c r="AD302" s="22">
        <v>4757</v>
      </c>
      <c r="AE302" s="20">
        <f t="shared" si="68"/>
        <v>4649.2881775352344</v>
      </c>
      <c r="AF302" s="21">
        <f t="shared" si="69"/>
        <v>1000.1165211696052</v>
      </c>
      <c r="AG302" s="21">
        <f t="shared" si="70"/>
        <v>113.73383979583471</v>
      </c>
      <c r="AH302" s="21">
        <f t="shared" si="71"/>
        <v>4757</v>
      </c>
      <c r="AI302" s="20">
        <f t="array" ref="AI302:AK302">[1]!env_to_ecef(K302:M302,AE302:AG302)</f>
        <v>-4202.058705869812</v>
      </c>
      <c r="AJ302" s="21">
        <v>-2081.0885265956222</v>
      </c>
      <c r="AK302" s="21">
        <v>-800.51369563285505</v>
      </c>
      <c r="AL302" s="21">
        <f t="shared" si="72"/>
        <v>4756.9999999999991</v>
      </c>
      <c r="AM302" s="20">
        <f t="shared" si="73"/>
        <v>4262.1510672752629</v>
      </c>
      <c r="AN302" s="21">
        <f t="shared" si="74"/>
        <v>1970.3831383143552</v>
      </c>
      <c r="AO302" s="21">
        <f>(Q303-Q301)/($B303-$B301)</f>
        <v>1041.4834221975179</v>
      </c>
      <c r="AP302" s="28">
        <f t="shared" si="75"/>
        <v>9562.9610015658018</v>
      </c>
      <c r="AQ302" s="12">
        <v>78.819999999999993</v>
      </c>
      <c r="AR302" s="12">
        <v>1.27</v>
      </c>
      <c r="AS302" s="12">
        <v>5160</v>
      </c>
      <c r="AT302" s="27">
        <v>948829</v>
      </c>
      <c r="AU302" s="20">
        <v>866.3</v>
      </c>
      <c r="AV302" s="21">
        <v>0</v>
      </c>
      <c r="AW302" s="21">
        <v>7</v>
      </c>
      <c r="AX302" s="21">
        <v>0</v>
      </c>
      <c r="AY302" s="21">
        <v>0</v>
      </c>
      <c r="AZ302" s="22">
        <f>AX302*AD302</f>
        <v>0</v>
      </c>
      <c r="BA302">
        <f>AX302*AA302</f>
        <v>0</v>
      </c>
    </row>
    <row r="303" spans="2:53" x14ac:dyDescent="0.25">
      <c r="B303" s="27">
        <v>429.7</v>
      </c>
      <c r="C303" s="20">
        <v>100048</v>
      </c>
      <c r="D303" s="21">
        <v>224361</v>
      </c>
      <c r="E303" s="22">
        <v>324410</v>
      </c>
      <c r="F303" s="20">
        <v>1225.4000000000001</v>
      </c>
      <c r="G303" s="21">
        <v>5104326</v>
      </c>
      <c r="H303" s="22">
        <v>1.6040000000000001</v>
      </c>
      <c r="I303" s="12">
        <v>6549622</v>
      </c>
      <c r="J303" s="20">
        <v>30.68</v>
      </c>
      <c r="K303" s="29">
        <f>DEGREES(ATAN([1]!Req()^2/[1]!Rpo()^2*TAN(RADIANS(J303))))</f>
        <v>30.849152393481319</v>
      </c>
      <c r="L303" s="21">
        <v>-71.03</v>
      </c>
      <c r="M303" s="22">
        <v>177042</v>
      </c>
      <c r="N303" s="21">
        <f>[1]!Req()/SQRT(1-[1]!e_WGS84()^2*SIN(RADIANS(K303))^2)</f>
        <v>6383757.9461189033</v>
      </c>
      <c r="O303" s="20">
        <f t="shared" si="61"/>
        <v>1830999.8994533173</v>
      </c>
      <c r="P303" s="21">
        <f t="shared" si="62"/>
        <v>-5326668.4870267082</v>
      </c>
      <c r="Q303" s="22">
        <f>(N303*(1-[1]!e_WGS84()^2)+M303)*SIN(RADIANS(K303))</f>
        <v>3342330.2762024123</v>
      </c>
      <c r="R303" s="22">
        <f t="shared" si="63"/>
        <v>-31.976364875212312</v>
      </c>
      <c r="S303" s="20">
        <v>77.78</v>
      </c>
      <c r="T303" s="21">
        <v>74.650000000000006</v>
      </c>
      <c r="U303" s="20">
        <f t="shared" si="64"/>
        <v>0.94247712841399278</v>
      </c>
      <c r="V303" s="21">
        <f t="shared" si="65"/>
        <v>0.20411515919928902</v>
      </c>
      <c r="W303" s="22">
        <f t="shared" si="66"/>
        <v>0.26471468452196451</v>
      </c>
      <c r="X303" s="21">
        <f t="array" ref="X303:Z303">[1]!env_to_ecef(K303:M303,U303:W303)</f>
        <v>-0.7833889982695299</v>
      </c>
      <c r="Y303" s="21">
        <v>-0.62027549159869988</v>
      </c>
      <c r="Z303" s="21">
        <v>-3.949673293139222E-2</v>
      </c>
      <c r="AA303" s="27">
        <f t="shared" si="67"/>
        <v>14.010587288283771</v>
      </c>
      <c r="AB303" s="20">
        <v>77.91</v>
      </c>
      <c r="AC303" s="21">
        <v>1.34</v>
      </c>
      <c r="AD303" s="22">
        <v>4787</v>
      </c>
      <c r="AE303" s="20">
        <f t="shared" si="68"/>
        <v>4679.5433380243194</v>
      </c>
      <c r="AF303" s="21">
        <f t="shared" si="69"/>
        <v>1002.3529265923005</v>
      </c>
      <c r="AG303" s="21">
        <f t="shared" si="70"/>
        <v>111.94533533858694</v>
      </c>
      <c r="AH303" s="21">
        <f t="shared" si="71"/>
        <v>4787.0000000000009</v>
      </c>
      <c r="AI303" s="20">
        <f t="array" ref="AI303:AK303">[1]!env_to_ecef(K303:M303,AE303:AG303)</f>
        <v>-4227.0673284448958</v>
      </c>
      <c r="AJ303" s="21">
        <v>-2098.1519599376006</v>
      </c>
      <c r="AK303" s="21">
        <v>-803.13707037076915</v>
      </c>
      <c r="AL303" s="21">
        <f t="shared" si="72"/>
        <v>4787.0000000000009</v>
      </c>
      <c r="AM303" s="20">
        <f t="shared" si="73"/>
        <v>4305.4863964500837</v>
      </c>
      <c r="AN303" s="21">
        <f t="shared" si="74"/>
        <v>1840.2149472520687</v>
      </c>
      <c r="AO303" s="21">
        <f>(Q304-Q302)/($B304-$B302)</f>
        <v>794.98158723046072</v>
      </c>
      <c r="AP303" s="28">
        <f t="shared" si="75"/>
        <v>9532.5332523752095</v>
      </c>
      <c r="AQ303" s="12">
        <v>78.86</v>
      </c>
      <c r="AR303" s="12">
        <v>1.24</v>
      </c>
      <c r="AS303" s="12">
        <v>5190</v>
      </c>
      <c r="AT303" s="27">
        <v>958114</v>
      </c>
      <c r="AU303" s="20">
        <v>867.2</v>
      </c>
      <c r="AV303" s="21">
        <v>0</v>
      </c>
      <c r="AW303" s="21">
        <v>7.04</v>
      </c>
      <c r="AX303" s="21">
        <v>0</v>
      </c>
      <c r="AY303" s="21">
        <v>0</v>
      </c>
      <c r="AZ303" s="22">
        <f>AX303*AD303</f>
        <v>0</v>
      </c>
      <c r="BA303">
        <f>AX303*AA303</f>
        <v>0</v>
      </c>
    </row>
    <row r="304" spans="2:53" x14ac:dyDescent="0.25">
      <c r="B304" s="27">
        <v>431.7</v>
      </c>
      <c r="C304" s="20">
        <v>100048</v>
      </c>
      <c r="D304" s="21">
        <v>221911</v>
      </c>
      <c r="E304" s="22">
        <v>321959</v>
      </c>
      <c r="F304" s="20">
        <v>1225.4000000000001</v>
      </c>
      <c r="G304" s="21">
        <v>5104326</v>
      </c>
      <c r="H304" s="22">
        <v>1.617</v>
      </c>
      <c r="I304" s="12">
        <v>6549844</v>
      </c>
      <c r="J304" s="20">
        <v>30.69</v>
      </c>
      <c r="K304" s="29">
        <f>DEGREES(ATAN([1]!Req()^2/[1]!Rpo()^2*TAN(RADIANS(J304))))</f>
        <v>30.859184454672398</v>
      </c>
      <c r="L304" s="21">
        <v>-70.94</v>
      </c>
      <c r="M304" s="22">
        <v>177270</v>
      </c>
      <c r="N304" s="21">
        <f>[1]!Req()/SQRT(1-[1]!e_WGS84()^2*SIN(RADIANS(K304))^2)</f>
        <v>6383761.2463321369</v>
      </c>
      <c r="O304" s="20">
        <f t="shared" si="61"/>
        <v>1839237.1996730077</v>
      </c>
      <c r="P304" s="21">
        <f t="shared" si="62"/>
        <v>-5323416.6167035159</v>
      </c>
      <c r="Q304" s="22">
        <f>(N304*(1-[1]!e_WGS84()^2)+M304)*SIN(RADIANS(K304))</f>
        <v>3343428.6529394002</v>
      </c>
      <c r="R304" s="22">
        <f t="shared" si="63"/>
        <v>-29.261478589847684</v>
      </c>
      <c r="S304" s="20">
        <v>77.83</v>
      </c>
      <c r="T304" s="21">
        <v>74.83</v>
      </c>
      <c r="U304" s="20">
        <f t="shared" si="64"/>
        <v>0.94346317654568435</v>
      </c>
      <c r="V304" s="21">
        <f t="shared" si="65"/>
        <v>0.20346692914042921</v>
      </c>
      <c r="W304" s="22">
        <f t="shared" si="66"/>
        <v>0.26168386126868931</v>
      </c>
      <c r="X304" s="21">
        <f t="array" ref="X304:Z304">[1]!env_to_ecef(K304:M304,U304:W304)</f>
        <v>-0.78430164162137406</v>
      </c>
      <c r="Y304" s="21">
        <v>-0.61906042025707309</v>
      </c>
      <c r="Z304" s="21">
        <v>-4.0436753345861415E-2</v>
      </c>
      <c r="AA304" s="27">
        <f t="shared" si="67"/>
        <v>13.860688935974956</v>
      </c>
      <c r="AB304" s="20">
        <v>77.97</v>
      </c>
      <c r="AC304" s="21">
        <v>1.31</v>
      </c>
      <c r="AD304" s="22">
        <v>4818</v>
      </c>
      <c r="AE304" s="20">
        <f t="shared" si="68"/>
        <v>4710.9583914339573</v>
      </c>
      <c r="AF304" s="21">
        <f t="shared" si="69"/>
        <v>1003.9235011539841</v>
      </c>
      <c r="AG304" s="21">
        <f t="shared" si="70"/>
        <v>110.14825467842756</v>
      </c>
      <c r="AH304" s="21">
        <f t="shared" si="71"/>
        <v>4818</v>
      </c>
      <c r="AI304" s="20">
        <f t="array" ref="AI304:AK304">[1]!env_to_ecef(K304:M304,AE304:AG304)</f>
        <v>-4253.6539142497404</v>
      </c>
      <c r="AJ304" s="21">
        <v>-2114.4843106611484</v>
      </c>
      <c r="AK304" s="21">
        <v>-805.30024075229755</v>
      </c>
      <c r="AL304" s="21">
        <f t="shared" si="72"/>
        <v>4818</v>
      </c>
      <c r="AM304" s="20">
        <f t="shared" si="73"/>
        <v>4300.9158206950524</v>
      </c>
      <c r="AN304" s="21">
        <f t="shared" si="74"/>
        <v>1849.158875631867</v>
      </c>
      <c r="AO304" s="21">
        <f>(Q305-Q303)/($B305-$B303)</f>
        <v>793.98916452133562</v>
      </c>
      <c r="AP304" s="28">
        <f t="shared" si="75"/>
        <v>9562.8895873632755</v>
      </c>
      <c r="AQ304" s="12">
        <v>78.91</v>
      </c>
      <c r="AR304" s="12">
        <v>1.21</v>
      </c>
      <c r="AS304" s="12">
        <v>5220</v>
      </c>
      <c r="AT304" s="27">
        <v>967456</v>
      </c>
      <c r="AU304" s="20">
        <v>868.1</v>
      </c>
      <c r="AV304" s="21">
        <v>0</v>
      </c>
      <c r="AW304" s="21">
        <v>7.08</v>
      </c>
      <c r="AX304" s="21">
        <v>0</v>
      </c>
      <c r="AY304" s="21">
        <v>0</v>
      </c>
      <c r="AZ304" s="22">
        <f>AX304*AD304</f>
        <v>0</v>
      </c>
      <c r="BA304">
        <f>AX304*AA304</f>
        <v>0</v>
      </c>
    </row>
    <row r="305" spans="1:53" x14ac:dyDescent="0.25">
      <c r="B305" s="27">
        <v>433.7</v>
      </c>
      <c r="C305" s="20">
        <v>100048</v>
      </c>
      <c r="D305" s="21">
        <v>219460</v>
      </c>
      <c r="E305" s="22">
        <v>319508</v>
      </c>
      <c r="F305" s="20">
        <v>1225.4000000000001</v>
      </c>
      <c r="G305" s="21">
        <v>5104326</v>
      </c>
      <c r="H305" s="22">
        <v>1.629</v>
      </c>
      <c r="I305" s="12">
        <v>6550062</v>
      </c>
      <c r="J305" s="20">
        <v>30.71</v>
      </c>
      <c r="K305" s="29">
        <f>DEGREES(ATAN([1]!Req()^2/[1]!Rpo()^2*TAN(RADIANS(J305))))</f>
        <v>30.87924851490904</v>
      </c>
      <c r="L305" s="21">
        <v>-70.84</v>
      </c>
      <c r="M305" s="22">
        <v>177494</v>
      </c>
      <c r="N305" s="21">
        <f>[1]!Req()/SQRT(1-[1]!e_WGS84()^2*SIN(RADIANS(K305))^2)</f>
        <v>6383767.8486186657</v>
      </c>
      <c r="O305" s="20">
        <f t="shared" si="61"/>
        <v>1848203.5627360975</v>
      </c>
      <c r="P305" s="21">
        <f t="shared" si="62"/>
        <v>-5319271.8515241807</v>
      </c>
      <c r="Q305" s="22">
        <f>(N305*(1-[1]!e_WGS84()^2)+M305)*SIN(RADIANS(K305))</f>
        <v>3345506.2328604977</v>
      </c>
      <c r="R305" s="22">
        <f t="shared" si="63"/>
        <v>-29.832610566169024</v>
      </c>
      <c r="S305" s="20">
        <v>77.89</v>
      </c>
      <c r="T305" s="21">
        <v>75.010000000000005</v>
      </c>
      <c r="U305" s="20">
        <f t="shared" si="64"/>
        <v>0.94447488060857199</v>
      </c>
      <c r="V305" s="21">
        <f t="shared" si="65"/>
        <v>0.202650294526873</v>
      </c>
      <c r="W305" s="22">
        <f t="shared" si="66"/>
        <v>0.25865045530134928</v>
      </c>
      <c r="X305" s="21">
        <f t="array" ref="X305:Z305">[1]!env_to_ecef(K305:M305,U305:W305)</f>
        <v>-0.78516302514323622</v>
      </c>
      <c r="Y305" s="21">
        <v>-0.61791863343601861</v>
      </c>
      <c r="Z305" s="21">
        <v>-4.1177498715744248E-2</v>
      </c>
      <c r="AA305" s="27">
        <f t="shared" si="67"/>
        <v>13.710696924326495</v>
      </c>
      <c r="AB305" s="20">
        <v>78.03</v>
      </c>
      <c r="AC305" s="21">
        <v>1.28</v>
      </c>
      <c r="AD305" s="22">
        <v>4848</v>
      </c>
      <c r="AE305" s="20">
        <f t="shared" si="68"/>
        <v>4741.4032546202379</v>
      </c>
      <c r="AF305" s="21">
        <f t="shared" si="69"/>
        <v>1005.2219045933551</v>
      </c>
      <c r="AG305" s="21">
        <f t="shared" si="70"/>
        <v>108.29635082644532</v>
      </c>
      <c r="AH305" s="21">
        <f t="shared" si="71"/>
        <v>4848</v>
      </c>
      <c r="AI305" s="20">
        <f t="array" ref="AI305:AK305">[1]!env_to_ecef(K305:M305,AE305:AG305)</f>
        <v>-4278.9257563497395</v>
      </c>
      <c r="AJ305" s="21">
        <v>-2131.2917968600768</v>
      </c>
      <c r="AK305" s="21">
        <v>-807.15156462944367</v>
      </c>
      <c r="AL305" s="21">
        <f t="shared" si="72"/>
        <v>4848</v>
      </c>
      <c r="AM305" s="20">
        <f t="shared" si="73"/>
        <v>4248.6967956719454</v>
      </c>
      <c r="AN305" s="21">
        <f t="shared" si="74"/>
        <v>1996.1297879584599</v>
      </c>
      <c r="AO305" s="21">
        <f>(Q306-Q304)/($B306-$B304)</f>
        <v>1038.2068053320982</v>
      </c>
      <c r="AP305" s="28">
        <f t="shared" si="75"/>
        <v>9652.0103005623605</v>
      </c>
      <c r="AQ305" s="12">
        <v>78.959999999999994</v>
      </c>
      <c r="AR305" s="12">
        <v>1.18</v>
      </c>
      <c r="AS305" s="12">
        <v>5250</v>
      </c>
      <c r="AT305" s="27">
        <v>976858</v>
      </c>
      <c r="AU305" s="20">
        <v>868.9</v>
      </c>
      <c r="AV305" s="21">
        <v>0</v>
      </c>
      <c r="AW305" s="21">
        <v>7.11</v>
      </c>
      <c r="AX305" s="21">
        <v>0</v>
      </c>
      <c r="AY305" s="21">
        <v>0</v>
      </c>
      <c r="AZ305" s="22">
        <f>AX305*AD305</f>
        <v>0</v>
      </c>
      <c r="BA305">
        <f>AX305*AA305</f>
        <v>0</v>
      </c>
    </row>
    <row r="306" spans="1:53" x14ac:dyDescent="0.25">
      <c r="B306" s="27">
        <v>435.7</v>
      </c>
      <c r="C306" s="20">
        <v>100048</v>
      </c>
      <c r="D306" s="21">
        <v>217009</v>
      </c>
      <c r="E306" s="22">
        <v>317057</v>
      </c>
      <c r="F306" s="20">
        <v>1225.4000000000001</v>
      </c>
      <c r="G306" s="21">
        <v>5104326</v>
      </c>
      <c r="H306" s="22">
        <v>1.6419999999999999</v>
      </c>
      <c r="I306" s="12">
        <v>6550277</v>
      </c>
      <c r="J306" s="20">
        <v>30.73</v>
      </c>
      <c r="K306" s="29">
        <f>DEGREES(ATAN([1]!Req()^2/[1]!Rpo()^2*TAN(RADIANS(J306))))</f>
        <v>30.89931249225927</v>
      </c>
      <c r="L306" s="21">
        <v>-70.75</v>
      </c>
      <c r="M306" s="22">
        <v>177714</v>
      </c>
      <c r="N306" s="21">
        <f>[1]!Req()/SQRT(1-[1]!e_WGS84()^2*SIN(RADIANS(K306))^2)</f>
        <v>6383774.4533825656</v>
      </c>
      <c r="O306" s="20">
        <f t="shared" si="61"/>
        <v>1856231.9868556955</v>
      </c>
      <c r="P306" s="21">
        <f t="shared" si="62"/>
        <v>-5315432.097551682</v>
      </c>
      <c r="Q306" s="22">
        <f>(N306*(1-[1]!e_WGS84()^2)+M306)*SIN(RADIANS(K306))</f>
        <v>3347581.4801607286</v>
      </c>
      <c r="R306" s="22">
        <f t="shared" si="63"/>
        <v>-31.406205519102514</v>
      </c>
      <c r="S306" s="20">
        <v>77.95</v>
      </c>
      <c r="T306" s="21">
        <v>75.19</v>
      </c>
      <c r="U306" s="20">
        <f t="shared" si="64"/>
        <v>0.94547658438778637</v>
      </c>
      <c r="V306" s="21">
        <f t="shared" si="65"/>
        <v>0.20182977363011081</v>
      </c>
      <c r="W306" s="22">
        <f t="shared" si="66"/>
        <v>0.25561449655843682</v>
      </c>
      <c r="X306" s="21">
        <f t="array" ref="X306:Z306">[1]!env_to_ecef(K306:M306,U306:W306)</f>
        <v>-0.78613016874526154</v>
      </c>
      <c r="Y306" s="21">
        <v>-0.61663782820957391</v>
      </c>
      <c r="Z306" s="21">
        <v>-4.1918332618633231E-2</v>
      </c>
      <c r="AA306" s="27">
        <f t="shared" si="67"/>
        <v>13.560607956976543</v>
      </c>
      <c r="AB306" s="20">
        <v>78.08</v>
      </c>
      <c r="AC306" s="21">
        <v>1.25</v>
      </c>
      <c r="AD306" s="22">
        <v>4879</v>
      </c>
      <c r="AE306" s="20">
        <f t="shared" si="68"/>
        <v>4772.6578290386278</v>
      </c>
      <c r="AF306" s="21">
        <f t="shared" si="69"/>
        <v>1007.4968362920958</v>
      </c>
      <c r="AG306" s="21">
        <f t="shared" si="70"/>
        <v>106.43482408362371</v>
      </c>
      <c r="AH306" s="21">
        <f t="shared" si="71"/>
        <v>4879</v>
      </c>
      <c r="AI306" s="20">
        <f t="array" ref="AI306:AK306">[1]!env_to_ecef(K306:M306,AE306:AG306)</f>
        <v>-4305.1280409882656</v>
      </c>
      <c r="AJ306" s="21">
        <v>-2148.1765537872507</v>
      </c>
      <c r="AK306" s="21">
        <v>-809.84630915703167</v>
      </c>
      <c r="AL306" s="21">
        <f t="shared" si="72"/>
        <v>4879</v>
      </c>
      <c r="AM306" s="20">
        <f t="shared" si="73"/>
        <v>4243.7432865143637</v>
      </c>
      <c r="AN306" s="21">
        <f t="shared" si="74"/>
        <v>2005.2541875257157</v>
      </c>
      <c r="AO306" s="21">
        <f>(Q307-Q305)/($B307-$B305)</f>
        <v>1037.039523055777</v>
      </c>
      <c r="AP306" s="28">
        <f t="shared" si="75"/>
        <v>9682.2092093854571</v>
      </c>
      <c r="AQ306" s="12">
        <v>79</v>
      </c>
      <c r="AR306" s="12">
        <v>1.1499999999999999</v>
      </c>
      <c r="AS306" s="12">
        <v>5281</v>
      </c>
      <c r="AT306" s="27">
        <v>986318</v>
      </c>
      <c r="AU306" s="20">
        <v>869.7</v>
      </c>
      <c r="AV306" s="21">
        <v>0</v>
      </c>
      <c r="AW306" s="21">
        <v>7.15</v>
      </c>
      <c r="AX306" s="21">
        <v>0</v>
      </c>
      <c r="AY306" s="21">
        <v>0</v>
      </c>
      <c r="AZ306" s="22">
        <f>AX306*AD306</f>
        <v>0</v>
      </c>
      <c r="BA306">
        <f>AX306*AA306</f>
        <v>0</v>
      </c>
    </row>
    <row r="307" spans="1:53" x14ac:dyDescent="0.25">
      <c r="B307" s="27">
        <v>437.7</v>
      </c>
      <c r="C307" s="20">
        <v>100048</v>
      </c>
      <c r="D307" s="21">
        <v>214558</v>
      </c>
      <c r="E307" s="22">
        <v>314606</v>
      </c>
      <c r="F307" s="20">
        <v>1225.4000000000001</v>
      </c>
      <c r="G307" s="21">
        <v>5104326</v>
      </c>
      <c r="H307" s="22">
        <v>1.6539999999999999</v>
      </c>
      <c r="I307" s="12">
        <v>6550487</v>
      </c>
      <c r="J307" s="20">
        <v>30.75</v>
      </c>
      <c r="K307" s="29">
        <f>DEGREES(ATAN([1]!Req()^2/[1]!Rpo()^2*TAN(RADIANS(J307))))</f>
        <v>30.919376386692289</v>
      </c>
      <c r="L307" s="21">
        <v>-70.650000000000006</v>
      </c>
      <c r="M307" s="22">
        <v>177930</v>
      </c>
      <c r="N307" s="21">
        <f>[1]!Req()/SQRT(1-[1]!e_WGS84()^2*SIN(RADIANS(K307))^2)</f>
        <v>6383781.060620578</v>
      </c>
      <c r="O307" s="20">
        <f t="shared" si="61"/>
        <v>1865178.5358821549</v>
      </c>
      <c r="P307" s="21">
        <f t="shared" si="62"/>
        <v>-5311250.8347740779</v>
      </c>
      <c r="Q307" s="22">
        <f>(N307*(1-[1]!e_WGS84()^2)+M307)*SIN(RADIANS(K307))</f>
        <v>3349654.3909527208</v>
      </c>
      <c r="R307" s="22">
        <f t="shared" si="63"/>
        <v>-31.982260188087821</v>
      </c>
      <c r="S307" s="20">
        <v>78.010000000000005</v>
      </c>
      <c r="T307" s="21">
        <v>75.37</v>
      </c>
      <c r="U307" s="20">
        <f t="shared" si="64"/>
        <v>0.94646827098547637</v>
      </c>
      <c r="V307" s="21">
        <f t="shared" si="65"/>
        <v>0.20100539461080283</v>
      </c>
      <c r="W307" s="22">
        <f t="shared" si="66"/>
        <v>0.25257601500363902</v>
      </c>
      <c r="X307" s="21">
        <f t="array" ref="X307:Z307">[1]!env_to_ecef(K307:M307,U307:W307)</f>
        <v>-0.7869875931651964</v>
      </c>
      <c r="Y307" s="21">
        <v>-0.61549225426985721</v>
      </c>
      <c r="Z307" s="21">
        <v>-4.2659267901136499E-2</v>
      </c>
      <c r="AA307" s="27">
        <f t="shared" si="67"/>
        <v>13.410615144792546</v>
      </c>
      <c r="AB307" s="20">
        <v>78.14</v>
      </c>
      <c r="AC307" s="21">
        <v>1.22</v>
      </c>
      <c r="AD307" s="22">
        <v>4910</v>
      </c>
      <c r="AE307" s="20">
        <f t="shared" si="68"/>
        <v>4804.0955017967117</v>
      </c>
      <c r="AF307" s="21">
        <f t="shared" si="69"/>
        <v>1008.8793922383782</v>
      </c>
      <c r="AG307" s="21">
        <f t="shared" si="70"/>
        <v>104.54081276383175</v>
      </c>
      <c r="AH307" s="21">
        <f t="shared" si="71"/>
        <v>4910</v>
      </c>
      <c r="AI307" s="20">
        <f t="array" ref="AI307:AK307">[1]!env_to_ecef(K307:M307,AE307:AG307)</f>
        <v>-4331.243077987112</v>
      </c>
      <c r="AJ307" s="21">
        <v>-2165.5083747961116</v>
      </c>
      <c r="AK307" s="21">
        <v>-811.79238606717001</v>
      </c>
      <c r="AL307" s="21">
        <f t="shared" si="72"/>
        <v>4910</v>
      </c>
      <c r="AM307" s="20">
        <f t="shared" si="73"/>
        <v>4519.6919457166805</v>
      </c>
      <c r="AN307" s="21">
        <f t="shared" si="74"/>
        <v>1956.6179098682478</v>
      </c>
      <c r="AO307" s="21">
        <f>(Q308-Q306)/($B308-$B306)</f>
        <v>790.80695598409511</v>
      </c>
      <c r="AP307" s="28">
        <f t="shared" si="75"/>
        <v>9894.407539195583</v>
      </c>
      <c r="AQ307" s="12">
        <v>79.05</v>
      </c>
      <c r="AR307" s="12">
        <v>1.1299999999999999</v>
      </c>
      <c r="AS307" s="12">
        <v>5312</v>
      </c>
      <c r="AT307" s="27">
        <v>995839</v>
      </c>
      <c r="AU307" s="20">
        <v>870.5</v>
      </c>
      <c r="AV307" s="21">
        <v>0</v>
      </c>
      <c r="AW307" s="21">
        <v>7.19</v>
      </c>
      <c r="AX307" s="21">
        <v>0</v>
      </c>
      <c r="AY307" s="21">
        <v>0</v>
      </c>
      <c r="AZ307" s="22">
        <f>AX307*AD307</f>
        <v>0</v>
      </c>
      <c r="BA307">
        <f>AX307*AA307</f>
        <v>0</v>
      </c>
    </row>
    <row r="308" spans="1:53" x14ac:dyDescent="0.25">
      <c r="B308" s="27">
        <v>439.7</v>
      </c>
      <c r="C308" s="20">
        <v>100048</v>
      </c>
      <c r="D308" s="21">
        <v>212107</v>
      </c>
      <c r="E308" s="22">
        <v>312155</v>
      </c>
      <c r="F308" s="20">
        <v>1225.4000000000001</v>
      </c>
      <c r="G308" s="21">
        <v>5104326</v>
      </c>
      <c r="H308" s="22">
        <v>1.667</v>
      </c>
      <c r="I308" s="12">
        <v>6550694</v>
      </c>
      <c r="J308" s="20">
        <v>30.76</v>
      </c>
      <c r="K308" s="29">
        <f>DEGREES(ATAN([1]!Req()^2/[1]!Rpo()^2*TAN(RADIANS(J308))))</f>
        <v>30.929408302805214</v>
      </c>
      <c r="L308" s="21">
        <v>-70.55</v>
      </c>
      <c r="M308" s="22">
        <v>178143</v>
      </c>
      <c r="N308" s="21">
        <f>[1]!Req()/SQRT(1-[1]!e_WGS84()^2*SIN(RADIANS(K308))^2)</f>
        <v>6383784.3651663577</v>
      </c>
      <c r="O308" s="20">
        <f t="shared" si="61"/>
        <v>1874310.7546385622</v>
      </c>
      <c r="P308" s="21">
        <f t="shared" si="62"/>
        <v>-5307605.625912209</v>
      </c>
      <c r="Q308" s="22">
        <f>(N308*(1-[1]!e_WGS84()^2)+M308)*SIN(RADIANS(K308))</f>
        <v>3350744.7079846649</v>
      </c>
      <c r="R308" s="22">
        <f t="shared" si="63"/>
        <v>-29.271649452857673</v>
      </c>
      <c r="S308" s="20">
        <v>78.06</v>
      </c>
      <c r="T308" s="21">
        <v>75.55</v>
      </c>
      <c r="U308" s="20">
        <f t="shared" si="64"/>
        <v>0.94741497171063405</v>
      </c>
      <c r="V308" s="21">
        <f t="shared" si="65"/>
        <v>0.20034254385563624</v>
      </c>
      <c r="W308" s="22">
        <f t="shared" si="66"/>
        <v>0.24953504062554246</v>
      </c>
      <c r="X308" s="21">
        <f t="array" ref="X308:Z308">[1]!env_to_ecef(K308:M308,U308:W308)</f>
        <v>-0.78778439936784816</v>
      </c>
      <c r="Y308" s="21">
        <v>-0.61440620486325404</v>
      </c>
      <c r="Z308" s="21">
        <v>-4.3597655191213336E-2</v>
      </c>
      <c r="AA308" s="27">
        <f t="shared" si="67"/>
        <v>13.260721938553496</v>
      </c>
      <c r="AB308" s="20">
        <v>78.2</v>
      </c>
      <c r="AC308" s="21">
        <v>1.19</v>
      </c>
      <c r="AD308" s="22">
        <v>4941</v>
      </c>
      <c r="AE308" s="20">
        <f t="shared" si="68"/>
        <v>4835.5406298760936</v>
      </c>
      <c r="AF308" s="21">
        <f t="shared" si="69"/>
        <v>1010.1970692691755</v>
      </c>
      <c r="AG308" s="21">
        <f t="shared" si="70"/>
        <v>102.61431701997047</v>
      </c>
      <c r="AH308" s="21">
        <f t="shared" si="71"/>
        <v>4941</v>
      </c>
      <c r="AI308" s="20">
        <f t="array" ref="AI308:AK308">[1]!env_to_ecef(K308:M308,AE308:AG308)</f>
        <v>-4357.3850185424917</v>
      </c>
      <c r="AJ308" s="21">
        <v>-2182.7496315643657</v>
      </c>
      <c r="AK308" s="21">
        <v>-813.80639349115188</v>
      </c>
      <c r="AL308" s="21">
        <f t="shared" si="72"/>
        <v>4941</v>
      </c>
      <c r="AM308" s="20">
        <f t="shared" si="73"/>
        <v>4514.9281956380582</v>
      </c>
      <c r="AN308" s="21">
        <f t="shared" si="74"/>
        <v>1965.7022837863769</v>
      </c>
      <c r="AO308" s="21">
        <f>(Q309-Q307)/($B309-$B307)</f>
        <v>789.93694092426449</v>
      </c>
      <c r="AP308" s="28">
        <f t="shared" si="75"/>
        <v>9924.6958516209415</v>
      </c>
      <c r="AQ308" s="12">
        <v>79.099999999999994</v>
      </c>
      <c r="AR308" s="12">
        <v>1.1000000000000001</v>
      </c>
      <c r="AS308" s="12">
        <v>5344</v>
      </c>
      <c r="AT308" s="27">
        <v>1005420</v>
      </c>
      <c r="AU308" s="20">
        <v>871.2</v>
      </c>
      <c r="AV308" s="21">
        <v>0</v>
      </c>
      <c r="AW308" s="21">
        <v>7.24</v>
      </c>
      <c r="AX308" s="21">
        <v>0</v>
      </c>
      <c r="AY308" s="21">
        <v>0</v>
      </c>
      <c r="AZ308" s="22">
        <f>AX308*AD308</f>
        <v>0</v>
      </c>
      <c r="BA308">
        <f>AX308*AA308</f>
        <v>0</v>
      </c>
    </row>
    <row r="309" spans="1:53" x14ac:dyDescent="0.25">
      <c r="B309" s="27">
        <v>441.7</v>
      </c>
      <c r="C309" s="20">
        <v>100048</v>
      </c>
      <c r="D309" s="21">
        <v>209656</v>
      </c>
      <c r="E309" s="22">
        <v>309705</v>
      </c>
      <c r="F309" s="20">
        <v>1225.4000000000001</v>
      </c>
      <c r="G309" s="21">
        <v>5104326</v>
      </c>
      <c r="H309" s="22">
        <v>1.681</v>
      </c>
      <c r="I309" s="12">
        <v>6550898</v>
      </c>
      <c r="J309" s="20">
        <v>30.78</v>
      </c>
      <c r="K309" s="29">
        <f>DEGREES(ATAN([1]!Req()^2/[1]!Rpo()^2*TAN(RADIANS(J309))))</f>
        <v>30.94947207280471</v>
      </c>
      <c r="L309" s="21">
        <v>-70.45</v>
      </c>
      <c r="M309" s="22">
        <v>178353</v>
      </c>
      <c r="N309" s="21">
        <f>[1]!Req()/SQRT(1-[1]!e_WGS84()^2*SIN(RADIANS(K309))^2)</f>
        <v>6383790.9761094293</v>
      </c>
      <c r="O309" s="20">
        <f t="shared" si="61"/>
        <v>1883238.2486647072</v>
      </c>
      <c r="P309" s="21">
        <f t="shared" si="62"/>
        <v>-5303388.0256389324</v>
      </c>
      <c r="Q309" s="22">
        <f>(N309*(1-[1]!e_WGS84()^2)+M309)*SIN(RADIANS(K309))</f>
        <v>3352814.1387164178</v>
      </c>
      <c r="R309" s="22">
        <f t="shared" si="63"/>
        <v>-29.851387875154614</v>
      </c>
      <c r="S309" s="20">
        <v>78.12</v>
      </c>
      <c r="T309" s="21">
        <v>75.73</v>
      </c>
      <c r="U309" s="20">
        <f t="shared" si="64"/>
        <v>0.94838671903816929</v>
      </c>
      <c r="V309" s="21">
        <f t="shared" si="65"/>
        <v>0.19951070293823236</v>
      </c>
      <c r="W309" s="22">
        <f t="shared" si="66"/>
        <v>0.24649160343733587</v>
      </c>
      <c r="X309" s="21">
        <f t="array" ref="X309:Z309">[1]!env_to_ecef(K309:M309,U309:W309)</f>
        <v>-0.78863805872603354</v>
      </c>
      <c r="Y309" s="21">
        <v>-0.61325697470487506</v>
      </c>
      <c r="Z309" s="21">
        <v>-4.4338417931375551E-2</v>
      </c>
      <c r="AA309" s="27">
        <f t="shared" si="67"/>
        <v>13.110730646360652</v>
      </c>
      <c r="AB309" s="20">
        <v>78.260000000000005</v>
      </c>
      <c r="AC309" s="21">
        <v>1.1599999999999999</v>
      </c>
      <c r="AD309" s="22">
        <v>4973</v>
      </c>
      <c r="AE309" s="20">
        <f t="shared" si="68"/>
        <v>4867.9719670986824</v>
      </c>
      <c r="AF309" s="21">
        <f t="shared" si="69"/>
        <v>1011.6532779758486</v>
      </c>
      <c r="AG309" s="21">
        <f t="shared" si="70"/>
        <v>100.67558145899227</v>
      </c>
      <c r="AH309" s="21">
        <f t="shared" si="71"/>
        <v>4973</v>
      </c>
      <c r="AI309" s="20">
        <f t="array" ref="AI309:AK309">[1]!env_to_ecef(K309:M309,AE309:AG309)</f>
        <v>-4384.3408665838824</v>
      </c>
      <c r="AJ309" s="21">
        <v>-2200.6112472911977</v>
      </c>
      <c r="AK309" s="21">
        <v>-815.83963123764465</v>
      </c>
      <c r="AL309" s="21">
        <f t="shared" si="72"/>
        <v>4973.0000000000009</v>
      </c>
      <c r="AM309" s="20">
        <f t="shared" si="73"/>
        <v>4461.1417654931429</v>
      </c>
      <c r="AN309" s="21">
        <f t="shared" si="74"/>
        <v>2113.5348627415951</v>
      </c>
      <c r="AO309" s="21">
        <f>(Q310-Q308)/($B310-$B308)</f>
        <v>1034.1288092087489</v>
      </c>
      <c r="AP309" s="28">
        <f t="shared" si="75"/>
        <v>10013.83057993968</v>
      </c>
      <c r="AQ309" s="12">
        <v>79.150000000000006</v>
      </c>
      <c r="AR309" s="12">
        <v>1.08</v>
      </c>
      <c r="AS309" s="12">
        <v>5375</v>
      </c>
      <c r="AT309" s="27">
        <v>1015062</v>
      </c>
      <c r="AU309" s="20">
        <v>872</v>
      </c>
      <c r="AV309" s="21">
        <v>0</v>
      </c>
      <c r="AW309" s="21">
        <v>7.28</v>
      </c>
      <c r="AX309" s="21">
        <v>0</v>
      </c>
      <c r="AY309" s="21">
        <v>0</v>
      </c>
      <c r="AZ309" s="22">
        <f>AX309*AD309</f>
        <v>0</v>
      </c>
      <c r="BA309">
        <f>AX309*AA309</f>
        <v>0</v>
      </c>
    </row>
    <row r="310" spans="1:53" x14ac:dyDescent="0.25">
      <c r="B310" s="27">
        <v>443.7</v>
      </c>
      <c r="C310" s="20">
        <v>100048</v>
      </c>
      <c r="D310" s="21">
        <v>207205</v>
      </c>
      <c r="E310" s="22">
        <v>307254</v>
      </c>
      <c r="F310" s="20">
        <v>1225.4000000000001</v>
      </c>
      <c r="G310" s="21">
        <v>5104326</v>
      </c>
      <c r="H310" s="22">
        <v>1.694</v>
      </c>
      <c r="I310" s="12">
        <v>6551098</v>
      </c>
      <c r="J310" s="20">
        <v>30.8</v>
      </c>
      <c r="K310" s="29">
        <f>DEGREES(ATAN([1]!Req()^2/[1]!Rpo()^2*TAN(RADIANS(J310))))</f>
        <v>30.969535759810121</v>
      </c>
      <c r="L310" s="21">
        <v>-70.349999999999994</v>
      </c>
      <c r="M310" s="22">
        <v>178559</v>
      </c>
      <c r="N310" s="21">
        <f>[1]!Req()/SQRT(1-[1]!e_WGS84()^2*SIN(RADIANS(K310))^2)</f>
        <v>6383797.5895184642</v>
      </c>
      <c r="O310" s="20">
        <f t="shared" si="61"/>
        <v>1892155.3217005348</v>
      </c>
      <c r="P310" s="21">
        <f t="shared" si="62"/>
        <v>-5299151.4864612427</v>
      </c>
      <c r="Q310" s="22">
        <f>(N310*(1-[1]!e_WGS84()^2)+M310)*SIN(RADIANS(K310))</f>
        <v>3354881.2232214999</v>
      </c>
      <c r="R310" s="22">
        <f t="shared" si="63"/>
        <v>-30.433577849529684</v>
      </c>
      <c r="S310" s="20">
        <v>78.180000000000007</v>
      </c>
      <c r="T310" s="21">
        <v>75.91</v>
      </c>
      <c r="U310" s="20">
        <f t="shared" si="64"/>
        <v>0.94934840003208798</v>
      </c>
      <c r="V310" s="21">
        <f t="shared" si="65"/>
        <v>0.19867508703558048</v>
      </c>
      <c r="W310" s="22">
        <f t="shared" si="66"/>
        <v>0.24344573347651646</v>
      </c>
      <c r="X310" s="21">
        <f t="array" ref="X310:Z310">[1]!env_to_ecef(K310:M310,U310:W310)</f>
        <v>-0.78948981043876665</v>
      </c>
      <c r="Y310" s="21">
        <v>-0.61210595020033653</v>
      </c>
      <c r="Z310" s="21">
        <v>-4.5079318347810843E-2</v>
      </c>
      <c r="AA310" s="27">
        <f t="shared" si="67"/>
        <v>12.950740108451923</v>
      </c>
      <c r="AB310" s="20">
        <v>78.319999999999993</v>
      </c>
      <c r="AC310" s="21">
        <v>1.1399999999999999</v>
      </c>
      <c r="AD310" s="22">
        <v>5005</v>
      </c>
      <c r="AE310" s="20">
        <f t="shared" si="68"/>
        <v>4900.3940071251045</v>
      </c>
      <c r="AF310" s="21">
        <f t="shared" si="69"/>
        <v>1013.0390217480211</v>
      </c>
      <c r="AG310" s="21">
        <f t="shared" si="70"/>
        <v>99.576680744929561</v>
      </c>
      <c r="AH310" s="21">
        <f t="shared" si="71"/>
        <v>5005</v>
      </c>
      <c r="AI310" s="20">
        <f t="array" ref="AI310:AK310">[1]!env_to_ecef(K310:M310,AE310:AG310)</f>
        <v>-4411.0083258959958</v>
      </c>
      <c r="AJ310" s="21">
        <v>-2219.2158826648256</v>
      </c>
      <c r="AK310" s="21">
        <v>-817.38082617858549</v>
      </c>
      <c r="AL310" s="21">
        <f t="shared" si="72"/>
        <v>5005</v>
      </c>
      <c r="AM310" s="20">
        <f t="shared" si="73"/>
        <v>4455.9924328849302</v>
      </c>
      <c r="AN310" s="21">
        <f t="shared" si="74"/>
        <v>2122.7955769619439</v>
      </c>
      <c r="AO310" s="21">
        <f>(Q311-Q309)/($B311-$B309)</f>
        <v>1033.0834460182814</v>
      </c>
      <c r="AP310" s="28">
        <f t="shared" si="75"/>
        <v>10044.948182764747</v>
      </c>
      <c r="AQ310" s="12">
        <v>79.2</v>
      </c>
      <c r="AR310" s="12">
        <v>1.05</v>
      </c>
      <c r="AS310" s="12">
        <v>5407</v>
      </c>
      <c r="AT310" s="27">
        <v>1024766</v>
      </c>
      <c r="AU310" s="20">
        <v>872.7</v>
      </c>
      <c r="AV310" s="21">
        <v>0</v>
      </c>
      <c r="AW310" s="21">
        <v>7.32</v>
      </c>
      <c r="AX310" s="21">
        <v>0</v>
      </c>
      <c r="AY310" s="21">
        <v>0</v>
      </c>
      <c r="AZ310" s="22">
        <f>AX310*AD310</f>
        <v>0</v>
      </c>
      <c r="BA310">
        <f>AX310*AA310</f>
        <v>0</v>
      </c>
    </row>
    <row r="311" spans="1:53" x14ac:dyDescent="0.25">
      <c r="B311" s="27">
        <v>445.7</v>
      </c>
      <c r="C311" s="20">
        <v>100048</v>
      </c>
      <c r="D311" s="21">
        <v>204754</v>
      </c>
      <c r="E311" s="22">
        <v>304803</v>
      </c>
      <c r="F311" s="20">
        <v>1225.4000000000001</v>
      </c>
      <c r="G311" s="21">
        <v>5104326</v>
      </c>
      <c r="H311" s="22">
        <v>1.708</v>
      </c>
      <c r="I311" s="12">
        <v>6551296</v>
      </c>
      <c r="J311" s="20">
        <v>30.82</v>
      </c>
      <c r="K311" s="29">
        <f>DEGREES(ATAN([1]!Req()^2/[1]!Rpo()^2*TAN(RADIANS(J311))))</f>
        <v>30.989599363790788</v>
      </c>
      <c r="L311" s="21">
        <v>-70.25</v>
      </c>
      <c r="M311" s="22">
        <v>178762</v>
      </c>
      <c r="N311" s="21">
        <f>[1]!Req()/SQRT(1-[1]!e_WGS84()^2*SIN(RADIANS(K311))^2)</f>
        <v>6383804.2053902</v>
      </c>
      <c r="O311" s="20">
        <f t="shared" si="61"/>
        <v>1901062.2183962469</v>
      </c>
      <c r="P311" s="21">
        <f t="shared" si="62"/>
        <v>-5294896.8433310846</v>
      </c>
      <c r="Q311" s="22">
        <f>(N311*(1-[1]!e_WGS84()^2)+M311)*SIN(RADIANS(K311))</f>
        <v>3356946.472500491</v>
      </c>
      <c r="R311" s="22">
        <f t="shared" si="63"/>
        <v>-32.018220252357423</v>
      </c>
      <c r="S311" s="20">
        <v>78.239999999999995</v>
      </c>
      <c r="T311" s="21">
        <v>76.09</v>
      </c>
      <c r="U311" s="20">
        <f t="shared" si="64"/>
        <v>0.95029999837904255</v>
      </c>
      <c r="V311" s="21">
        <f t="shared" si="65"/>
        <v>0.19783572457849249</v>
      </c>
      <c r="W311" s="22">
        <f t="shared" si="66"/>
        <v>0.24039746080459046</v>
      </c>
      <c r="X311" s="21">
        <f t="array" ref="X311:Z311">[1]!env_to_ecef(K311:M311,U311:W311)</f>
        <v>-0.79033964632680853</v>
      </c>
      <c r="Y311" s="21">
        <v>-0.61095313830556019</v>
      </c>
      <c r="Z311" s="21">
        <v>-4.5820369254320661E-2</v>
      </c>
      <c r="AA311" s="27">
        <f t="shared" si="67"/>
        <v>12.800749228093252</v>
      </c>
      <c r="AB311" s="20">
        <v>78.38</v>
      </c>
      <c r="AC311" s="21">
        <v>1.1100000000000001</v>
      </c>
      <c r="AD311" s="22">
        <v>5037</v>
      </c>
      <c r="AE311" s="20">
        <f t="shared" si="68"/>
        <v>4932.840847913184</v>
      </c>
      <c r="AF311" s="21">
        <f t="shared" si="69"/>
        <v>1014.3613756680186</v>
      </c>
      <c r="AG311" s="21">
        <f t="shared" si="70"/>
        <v>97.576476222624905</v>
      </c>
      <c r="AH311" s="21">
        <f t="shared" si="71"/>
        <v>5037</v>
      </c>
      <c r="AI311" s="20">
        <f t="array" ref="AI311:AK311">[1]!env_to_ecef(K311:M311,AE311:AG311)</f>
        <v>-4437.9191789169099</v>
      </c>
      <c r="AJ311" s="21">
        <v>-2237.1718201373515</v>
      </c>
      <c r="AK311" s="21">
        <v>-819.33180615962681</v>
      </c>
      <c r="AL311" s="21">
        <f t="shared" si="72"/>
        <v>5037</v>
      </c>
      <c r="AM311" s="20">
        <f t="shared" si="73"/>
        <v>4500.898408712761</v>
      </c>
      <c r="AN311" s="21">
        <f t="shared" si="74"/>
        <v>1993.3278917756397</v>
      </c>
      <c r="AO311" s="21">
        <f>(Q312-Q310)/($B312-$B310)</f>
        <v>787.12372397445142</v>
      </c>
      <c r="AP311" s="28">
        <f t="shared" si="75"/>
        <v>10018.996309397053</v>
      </c>
      <c r="AQ311" s="12">
        <v>79.25</v>
      </c>
      <c r="AR311" s="12">
        <v>1.03</v>
      </c>
      <c r="AS311" s="12">
        <v>5439</v>
      </c>
      <c r="AT311" s="27">
        <v>1034531</v>
      </c>
      <c r="AU311" s="20">
        <v>873.5</v>
      </c>
      <c r="AV311" s="21">
        <v>0</v>
      </c>
      <c r="AW311" s="21">
        <v>7.36</v>
      </c>
      <c r="AX311" s="21">
        <v>0</v>
      </c>
      <c r="AY311" s="21">
        <v>0</v>
      </c>
      <c r="AZ311" s="22">
        <f>AX311*AD311</f>
        <v>0</v>
      </c>
      <c r="BA311">
        <f>AX311*AA311</f>
        <v>0</v>
      </c>
    </row>
    <row r="312" spans="1:53" x14ac:dyDescent="0.25">
      <c r="B312" s="27">
        <v>447.7</v>
      </c>
      <c r="C312" s="20">
        <v>100048</v>
      </c>
      <c r="D312" s="21">
        <v>202303</v>
      </c>
      <c r="E312" s="22">
        <v>302352</v>
      </c>
      <c r="F312" s="20">
        <v>1225.4000000000001</v>
      </c>
      <c r="G312" s="21">
        <v>5104326</v>
      </c>
      <c r="H312" s="22">
        <v>1.7210000000000001</v>
      </c>
      <c r="I312" s="12">
        <v>6551490</v>
      </c>
      <c r="J312" s="20">
        <v>30.83</v>
      </c>
      <c r="K312" s="29">
        <f>DEGREES(ATAN([1]!Req()^2/[1]!Rpo()^2*TAN(RADIANS(J312))))</f>
        <v>30.999631134637252</v>
      </c>
      <c r="L312" s="21">
        <v>-70.150000000000006</v>
      </c>
      <c r="M312" s="22">
        <v>178962</v>
      </c>
      <c r="N312" s="21">
        <f>[1]!Req()/SQRT(1-[1]!e_WGS84()^2*SIN(RADIANS(K312))^2)</f>
        <v>6383807.5142485611</v>
      </c>
      <c r="O312" s="20">
        <f t="shared" si="61"/>
        <v>1910158.9153353858</v>
      </c>
      <c r="P312" s="21">
        <f t="shared" si="62"/>
        <v>-5291178.1748941401</v>
      </c>
      <c r="Q312" s="22">
        <f>(N312*(1-[1]!e_WGS84()^2)+M312)*SIN(RADIANS(K312))</f>
        <v>3358029.7181173977</v>
      </c>
      <c r="R312" s="22">
        <f t="shared" si="63"/>
        <v>-29.311873194761574</v>
      </c>
      <c r="S312" s="20">
        <v>78.3</v>
      </c>
      <c r="T312" s="21">
        <v>76.27</v>
      </c>
      <c r="U312" s="20">
        <f t="shared" si="64"/>
        <v>0.95124149791375578</v>
      </c>
      <c r="V312" s="21">
        <f t="shared" si="65"/>
        <v>0.19699264406465866</v>
      </c>
      <c r="W312" s="22">
        <f t="shared" si="66"/>
        <v>0.23734681550677866</v>
      </c>
      <c r="X312" s="21">
        <f t="array" ref="X312:Z312">[1]!env_to_ecef(K312:M312,U312:W312)</f>
        <v>-0.79119032799466971</v>
      </c>
      <c r="Y312" s="21">
        <v>-0.60979087362397122</v>
      </c>
      <c r="Z312" s="21">
        <v>-4.6614968975653828E-2</v>
      </c>
      <c r="AA312" s="27">
        <f t="shared" si="67"/>
        <v>12.640759145658617</v>
      </c>
      <c r="AB312" s="20">
        <v>78.44</v>
      </c>
      <c r="AC312" s="21">
        <v>1.0900000000000001</v>
      </c>
      <c r="AD312" s="22">
        <v>5069</v>
      </c>
      <c r="AE312" s="20">
        <f t="shared" si="68"/>
        <v>4965.2786683022659</v>
      </c>
      <c r="AF312" s="21">
        <f t="shared" si="69"/>
        <v>1015.6133732408393</v>
      </c>
      <c r="AG312" s="21">
        <f t="shared" si="70"/>
        <v>96.427289689387109</v>
      </c>
      <c r="AH312" s="21">
        <f t="shared" si="71"/>
        <v>5069</v>
      </c>
      <c r="AI312" s="20">
        <f t="array" ref="AI312:AK312">[1]!env_to_ecef(K312:M312,AE312:AG312)</f>
        <v>-4464.5851608995345</v>
      </c>
      <c r="AJ312" s="21">
        <v>-2255.7434963724613</v>
      </c>
      <c r="AK312" s="21">
        <v>-820.89074769364368</v>
      </c>
      <c r="AL312" s="21">
        <f t="shared" si="72"/>
        <v>5069.0000000000009</v>
      </c>
      <c r="AM312" s="20">
        <f t="shared" si="73"/>
        <v>4496.0519799909671</v>
      </c>
      <c r="AN312" s="21">
        <f t="shared" si="74"/>
        <v>2002.3630059461575</v>
      </c>
      <c r="AO312" s="21">
        <f>(Q313-Q311)/($B313-$B311)</f>
        <v>786.24834276479669</v>
      </c>
      <c r="AP312" s="28">
        <f t="shared" si="75"/>
        <v>10050.243032478069</v>
      </c>
      <c r="AQ312" s="12">
        <v>79.3</v>
      </c>
      <c r="AR312" s="12">
        <v>1.01</v>
      </c>
      <c r="AS312" s="12">
        <v>5472</v>
      </c>
      <c r="AT312" s="27">
        <v>1044359</v>
      </c>
      <c r="AU312" s="20">
        <v>874.2</v>
      </c>
      <c r="AV312" s="21">
        <v>0</v>
      </c>
      <c r="AW312" s="21">
        <v>7.4</v>
      </c>
      <c r="AX312" s="21">
        <v>0</v>
      </c>
      <c r="AY312" s="21">
        <v>0</v>
      </c>
      <c r="AZ312" s="22">
        <f>AX312*AD312</f>
        <v>0</v>
      </c>
      <c r="BA312">
        <f>AX312*AA312</f>
        <v>0</v>
      </c>
    </row>
    <row r="313" spans="1:53" x14ac:dyDescent="0.25">
      <c r="B313" s="27">
        <v>449.7</v>
      </c>
      <c r="C313" s="20">
        <v>100048</v>
      </c>
      <c r="D313" s="21">
        <v>199853</v>
      </c>
      <c r="E313" s="22">
        <v>299901</v>
      </c>
      <c r="F313" s="20">
        <v>1225.4000000000001</v>
      </c>
      <c r="G313" s="21">
        <v>5104326</v>
      </c>
      <c r="H313" s="22">
        <v>1.736</v>
      </c>
      <c r="I313" s="12">
        <v>6551681</v>
      </c>
      <c r="J313" s="20">
        <v>30.85</v>
      </c>
      <c r="K313" s="29">
        <f>DEGREES(ATAN([1]!Req()^2/[1]!Rpo()^2*TAN(RADIANS(J313))))</f>
        <v>31.019694614023354</v>
      </c>
      <c r="L313" s="21">
        <v>-70.05</v>
      </c>
      <c r="M313" s="22">
        <v>179159</v>
      </c>
      <c r="N313" s="21">
        <f>[1]!Req()/SQRT(1-[1]!e_WGS84()^2*SIN(RADIANS(K313))^2)</f>
        <v>6383814.1338082319</v>
      </c>
      <c r="O313" s="20">
        <f t="shared" si="61"/>
        <v>1919046.4263162108</v>
      </c>
      <c r="P313" s="21">
        <f t="shared" si="62"/>
        <v>-5286887.3913073</v>
      </c>
      <c r="Q313" s="22">
        <f>(N313*(1-[1]!e_WGS84()^2)+M313)*SIN(RADIANS(K313))</f>
        <v>3360091.4658715501</v>
      </c>
      <c r="R313" s="22">
        <f t="shared" si="63"/>
        <v>-29.90018218755722</v>
      </c>
      <c r="S313" s="20">
        <v>78.36</v>
      </c>
      <c r="T313" s="21">
        <v>76.45</v>
      </c>
      <c r="U313" s="20">
        <f t="shared" si="64"/>
        <v>0.952172882619302</v>
      </c>
      <c r="V313" s="21">
        <f t="shared" si="65"/>
        <v>0.19614587405809034</v>
      </c>
      <c r="W313" s="22">
        <f t="shared" si="66"/>
        <v>0.23429382769171864</v>
      </c>
      <c r="X313" s="21">
        <f t="array" ref="X313:Z313">[1]!env_to_ecef(K313:M313,U313:W313)</f>
        <v>-0.79203636534697153</v>
      </c>
      <c r="Y313" s="21">
        <v>-0.60863439072907932</v>
      </c>
      <c r="Z313" s="21">
        <v>-4.7355827411218548E-2</v>
      </c>
      <c r="AA313" s="27">
        <f t="shared" si="67"/>
        <v>12.480769311628547</v>
      </c>
      <c r="AB313" s="20">
        <v>78.5</v>
      </c>
      <c r="AC313" s="21">
        <v>1.07</v>
      </c>
      <c r="AD313" s="22">
        <v>5102</v>
      </c>
      <c r="AE313" s="20">
        <f t="shared" si="68"/>
        <v>4998.7040510668103</v>
      </c>
      <c r="AF313" s="21">
        <f t="shared" si="69"/>
        <v>1016.9978333281036</v>
      </c>
      <c r="AG313" s="21">
        <f t="shared" si="70"/>
        <v>95.274429172832072</v>
      </c>
      <c r="AH313" s="21">
        <f t="shared" si="71"/>
        <v>5102</v>
      </c>
      <c r="AI313" s="20">
        <f t="array" ref="AI313:AK313">[1]!env_to_ecef(K313:M313,AE313:AG313)</f>
        <v>-4492.0565016127484</v>
      </c>
      <c r="AJ313" s="21">
        <v>-2274.949079046828</v>
      </c>
      <c r="AK313" s="21">
        <v>-822.45916255010798</v>
      </c>
      <c r="AL313" s="21">
        <f t="shared" si="72"/>
        <v>5102</v>
      </c>
      <c r="AM313" s="20">
        <f t="shared" si="73"/>
        <v>4441.2543243262917</v>
      </c>
      <c r="AN313" s="21">
        <f t="shared" si="74"/>
        <v>2149.697443498997</v>
      </c>
      <c r="AO313" s="21">
        <f>(Q314-Q312)/($B314-$B312)</f>
        <v>1030.5418902423698</v>
      </c>
      <c r="AP313" s="28">
        <f t="shared" si="75"/>
        <v>10139.780671393564</v>
      </c>
      <c r="AQ313" s="12">
        <v>79.349999999999994</v>
      </c>
      <c r="AR313" s="12">
        <v>0.99</v>
      </c>
      <c r="AS313" s="12">
        <v>5504</v>
      </c>
      <c r="AT313" s="27">
        <v>1054251</v>
      </c>
      <c r="AU313" s="20">
        <v>874.9</v>
      </c>
      <c r="AV313" s="21">
        <v>0</v>
      </c>
      <c r="AW313" s="21">
        <v>7.44</v>
      </c>
      <c r="AX313" s="21">
        <v>0</v>
      </c>
      <c r="AY313" s="21">
        <v>0</v>
      </c>
      <c r="AZ313" s="22">
        <f>AX313*AD313</f>
        <v>0</v>
      </c>
      <c r="BA313">
        <f>AX313*AA313</f>
        <v>0</v>
      </c>
    </row>
    <row r="314" spans="1:53" x14ac:dyDescent="0.25">
      <c r="B314" s="27">
        <v>451.7</v>
      </c>
      <c r="C314" s="20">
        <v>100048</v>
      </c>
      <c r="D314" s="21">
        <v>197402</v>
      </c>
      <c r="E314" s="22">
        <v>297450</v>
      </c>
      <c r="F314" s="20">
        <v>1225.4000000000001</v>
      </c>
      <c r="G314" s="21">
        <v>5104326</v>
      </c>
      <c r="H314" s="22">
        <v>1.75</v>
      </c>
      <c r="I314" s="12">
        <v>6551870</v>
      </c>
      <c r="J314" s="20">
        <v>30.87</v>
      </c>
      <c r="K314" s="29">
        <f>DEGREES(ATAN([1]!Req()^2/[1]!Rpo()^2*TAN(RADIANS(J314))))</f>
        <v>31.039758010308198</v>
      </c>
      <c r="L314" s="21">
        <v>-69.95</v>
      </c>
      <c r="M314" s="22">
        <v>179354</v>
      </c>
      <c r="N314" s="21">
        <f>[1]!Req()/SQRT(1-[1]!e_WGS84()^2*SIN(RADIANS(K314))^2)</f>
        <v>6383820.7558224453</v>
      </c>
      <c r="O314" s="20">
        <f t="shared" si="61"/>
        <v>1927923.932632691</v>
      </c>
      <c r="P314" s="21">
        <f t="shared" si="62"/>
        <v>-5282579.3851201441</v>
      </c>
      <c r="Q314" s="22">
        <f>(N314*(1-[1]!e_WGS84()^2)+M314)*SIN(RADIANS(K314))</f>
        <v>3362151.8856783672</v>
      </c>
      <c r="R314" s="22">
        <f t="shared" si="63"/>
        <v>-30.490939600393176</v>
      </c>
      <c r="S314" s="20">
        <v>78.42</v>
      </c>
      <c r="T314" s="21">
        <v>76.63</v>
      </c>
      <c r="U314" s="20">
        <f t="shared" si="64"/>
        <v>0.95309413662738585</v>
      </c>
      <c r="V314" s="21">
        <f t="shared" si="65"/>
        <v>0.19529544318855582</v>
      </c>
      <c r="W314" s="22">
        <f t="shared" si="66"/>
        <v>0.23123852749116774</v>
      </c>
      <c r="X314" s="21">
        <f t="array" ref="X314:Z314">[1]!env_to_ecef(K314:M314,U314:W314)</f>
        <v>-0.79288046276786173</v>
      </c>
      <c r="Y314" s="21">
        <v>-0.60747614147326068</v>
      </c>
      <c r="Z314" s="21">
        <v>-4.8096874137311743E-2</v>
      </c>
      <c r="AA314" s="27">
        <f t="shared" si="67"/>
        <v>12.320779735681125</v>
      </c>
      <c r="AB314" s="20">
        <v>78.56</v>
      </c>
      <c r="AC314" s="21">
        <v>1.05</v>
      </c>
      <c r="AD314" s="22">
        <v>5135</v>
      </c>
      <c r="AE314" s="20">
        <f t="shared" si="68"/>
        <v>5032.1375554455326</v>
      </c>
      <c r="AF314" s="21">
        <f t="shared" si="69"/>
        <v>1018.3133560435926</v>
      </c>
      <c r="AG314" s="21">
        <f t="shared" si="70"/>
        <v>94.098522718987851</v>
      </c>
      <c r="AH314" s="21">
        <f t="shared" si="71"/>
        <v>5135</v>
      </c>
      <c r="AI314" s="20">
        <f t="array" ref="AI314:AK314">[1]!env_to_ecef(K314:M314,AE314:AG314)</f>
        <v>-4519.5004906057602</v>
      </c>
      <c r="AJ314" s="21">
        <v>-2294.2093350210662</v>
      </c>
      <c r="AK314" s="21">
        <v>-823.98048673284518</v>
      </c>
      <c r="AL314" s="21">
        <f t="shared" si="72"/>
        <v>5135</v>
      </c>
      <c r="AM314" s="20">
        <f t="shared" si="73"/>
        <v>4666.4689234341495</v>
      </c>
      <c r="AN314" s="21">
        <f t="shared" si="74"/>
        <v>2243.0322353609372</v>
      </c>
      <c r="AO314" s="21">
        <f>(Q315-Q313)/($B315-$B313)</f>
        <v>1029.7484142396133</v>
      </c>
      <c r="AP314" s="28">
        <f t="shared" si="75"/>
        <v>10411.767668459561</v>
      </c>
      <c r="AQ314" s="12">
        <v>79.400000000000006</v>
      </c>
      <c r="AR314" s="12">
        <v>0.97</v>
      </c>
      <c r="AS314" s="12">
        <v>5537</v>
      </c>
      <c r="AT314" s="27">
        <v>1064206</v>
      </c>
      <c r="AU314" s="20">
        <v>875.6</v>
      </c>
      <c r="AV314" s="21">
        <v>0</v>
      </c>
      <c r="AW314" s="21">
        <v>7.49</v>
      </c>
      <c r="AX314" s="21">
        <v>0</v>
      </c>
      <c r="AY314" s="21">
        <v>0</v>
      </c>
      <c r="AZ314" s="22">
        <f>AX314*AD314</f>
        <v>0</v>
      </c>
      <c r="BA314">
        <f>AX314*AA314</f>
        <v>0</v>
      </c>
    </row>
    <row r="315" spans="1:53" x14ac:dyDescent="0.25">
      <c r="B315" s="27">
        <v>453.7</v>
      </c>
      <c r="C315" s="20">
        <v>100048</v>
      </c>
      <c r="D315" s="21">
        <v>194951</v>
      </c>
      <c r="E315" s="22">
        <v>294999</v>
      </c>
      <c r="F315" s="20">
        <v>1225.4000000000001</v>
      </c>
      <c r="G315" s="21">
        <v>5104326</v>
      </c>
      <c r="H315" s="22">
        <v>1.764</v>
      </c>
      <c r="I315" s="12">
        <v>6552056</v>
      </c>
      <c r="J315" s="20">
        <v>30.89</v>
      </c>
      <c r="K315" s="29">
        <f>DEGREES(ATAN([1]!Req()^2/[1]!Rpo()^2*TAN(RADIANS(J315))))</f>
        <v>31.059821323461247</v>
      </c>
      <c r="L315" s="21">
        <v>-69.84</v>
      </c>
      <c r="M315" s="22">
        <v>179546</v>
      </c>
      <c r="N315" s="21">
        <f>[1]!Req()/SQRT(1-[1]!e_WGS84()^2*SIN(RADIANS(K315))^2)</f>
        <v>6383827.380287935</v>
      </c>
      <c r="O315" s="20">
        <f t="shared" si="61"/>
        <v>1937712.3020099474</v>
      </c>
      <c r="P315" s="21">
        <f t="shared" si="62"/>
        <v>-5277915.2623658562</v>
      </c>
      <c r="Q315" s="22">
        <f>(N315*(1-[1]!e_WGS84()^2)+M315)*SIN(RADIANS(K315))</f>
        <v>3364210.4595285086</v>
      </c>
      <c r="R315" s="22">
        <f t="shared" si="63"/>
        <v>-31.084138022735715</v>
      </c>
      <c r="S315" s="20">
        <v>78.48</v>
      </c>
      <c r="T315" s="21">
        <v>76.81</v>
      </c>
      <c r="U315" s="20">
        <f t="shared" si="64"/>
        <v>0.95400524421861888</v>
      </c>
      <c r="V315" s="21">
        <f t="shared" si="65"/>
        <v>0.1944413801510195</v>
      </c>
      <c r="W315" s="22">
        <f t="shared" si="66"/>
        <v>0.22818094505970482</v>
      </c>
      <c r="X315" s="21">
        <f t="array" ref="X315:Z315">[1]!env_to_ecef(K315:M315,U315:W315)</f>
        <v>-0.79361677786386076</v>
      </c>
      <c r="Y315" s="21">
        <v>-0.6064546543142062</v>
      </c>
      <c r="Z315" s="21">
        <v>-4.8838121929699468E-2</v>
      </c>
      <c r="AA315" s="27">
        <f t="shared" si="67"/>
        <v>12.160790428004344</v>
      </c>
      <c r="AB315" s="20">
        <v>78.62</v>
      </c>
      <c r="AC315" s="21">
        <v>1.03</v>
      </c>
      <c r="AD315" s="22">
        <v>5168</v>
      </c>
      <c r="AE315" s="20">
        <f t="shared" si="68"/>
        <v>5065.5790618368028</v>
      </c>
      <c r="AF315" s="21">
        <f t="shared" si="69"/>
        <v>1019.5599237487199</v>
      </c>
      <c r="AG315" s="21">
        <f t="shared" si="70"/>
        <v>92.899570322364468</v>
      </c>
      <c r="AH315" s="21">
        <f t="shared" si="71"/>
        <v>5168</v>
      </c>
      <c r="AI315" s="20">
        <f t="array" ref="AI315:AK315">[1]!env_to_ecef(K315:M315,AE315:AG315)</f>
        <v>-4546.5131570432031</v>
      </c>
      <c r="AJ315" s="21">
        <v>-2314.3177283453319</v>
      </c>
      <c r="AK315" s="21">
        <v>-825.45476260031921</v>
      </c>
      <c r="AL315" s="21">
        <f t="shared" si="72"/>
        <v>5168</v>
      </c>
      <c r="AM315" s="20">
        <f t="shared" si="73"/>
        <v>4661.1009684512974</v>
      </c>
      <c r="AN315" s="21">
        <f t="shared" si="74"/>
        <v>2252.4132045682054</v>
      </c>
      <c r="AO315" s="21">
        <f>(Q316-Q314)/($B316-$B314)</f>
        <v>1028.8246920035454</v>
      </c>
      <c r="AP315" s="28">
        <f t="shared" si="75"/>
        <v>10443.827918603465</v>
      </c>
      <c r="AQ315" s="12">
        <v>79.45</v>
      </c>
      <c r="AR315" s="12">
        <v>0.95</v>
      </c>
      <c r="AS315" s="12">
        <v>5571</v>
      </c>
      <c r="AT315" s="27">
        <v>1074225</v>
      </c>
      <c r="AU315" s="20">
        <v>876.2</v>
      </c>
      <c r="AV315" s="21">
        <v>0</v>
      </c>
      <c r="AW315" s="21">
        <v>7.53</v>
      </c>
      <c r="AX315" s="21">
        <v>0</v>
      </c>
      <c r="AY315" s="21">
        <v>0</v>
      </c>
      <c r="AZ315" s="22">
        <f>AX315*AD315</f>
        <v>0</v>
      </c>
      <c r="BA315">
        <f>AX315*AA315</f>
        <v>0</v>
      </c>
    </row>
    <row r="316" spans="1:53" x14ac:dyDescent="0.25">
      <c r="B316" s="27">
        <v>455.7</v>
      </c>
      <c r="C316" s="20">
        <v>100048</v>
      </c>
      <c r="D316" s="21">
        <v>192500</v>
      </c>
      <c r="E316" s="22">
        <v>292548</v>
      </c>
      <c r="F316" s="20">
        <v>1225.4000000000001</v>
      </c>
      <c r="G316" s="21">
        <v>5104326</v>
      </c>
      <c r="H316" s="22">
        <v>1.7789999999999999</v>
      </c>
      <c r="I316" s="12">
        <v>6552240</v>
      </c>
      <c r="J316" s="20">
        <v>30.91</v>
      </c>
      <c r="K316" s="29">
        <f>DEGREES(ATAN([1]!Req()^2/[1]!Rpo()^2*TAN(RADIANS(J316))))</f>
        <v>31.079884553452022</v>
      </c>
      <c r="L316" s="21">
        <v>-69.739999999999995</v>
      </c>
      <c r="M316" s="22">
        <v>179735</v>
      </c>
      <c r="N316" s="21">
        <f>[1]!Req()/SQRT(1-[1]!e_WGS84()^2*SIN(RADIANS(K316))^2)</f>
        <v>6383834.0072014341</v>
      </c>
      <c r="O316" s="20">
        <f t="shared" si="61"/>
        <v>1946568.3365064962</v>
      </c>
      <c r="P316" s="21">
        <f t="shared" si="62"/>
        <v>-5273569.7323018713</v>
      </c>
      <c r="Q316" s="22">
        <f>(N316*(1-[1]!e_WGS84()^2)+M316)*SIN(RADIANS(K316))</f>
        <v>3366267.1844463814</v>
      </c>
      <c r="R316" s="22">
        <f t="shared" si="63"/>
        <v>-32.679774192161858</v>
      </c>
      <c r="S316" s="20">
        <v>78.540000000000006</v>
      </c>
      <c r="T316" s="21">
        <v>76.989999999999995</v>
      </c>
      <c r="U316" s="20">
        <f t="shared" si="64"/>
        <v>0.95490618982279307</v>
      </c>
      <c r="V316" s="21">
        <f t="shared" si="65"/>
        <v>0.19358371370507618</v>
      </c>
      <c r="W316" s="22">
        <f t="shared" si="66"/>
        <v>0.22512111057443498</v>
      </c>
      <c r="X316" s="21">
        <f t="array" ref="X316:Z316">[1]!env_to_ecef(K316:M316,U316:W316)</f>
        <v>-0.79445717364526236</v>
      </c>
      <c r="Y316" s="21">
        <v>-0.60529303988928329</v>
      </c>
      <c r="Z316" s="21">
        <v>-4.9579583551822126E-2</v>
      </c>
      <c r="AA316" s="27">
        <f t="shared" si="67"/>
        <v>12.000801399329038</v>
      </c>
      <c r="AB316" s="20">
        <v>78.680000000000007</v>
      </c>
      <c r="AC316" s="21">
        <v>1.01</v>
      </c>
      <c r="AD316" s="22">
        <v>5202</v>
      </c>
      <c r="AE316" s="20">
        <f t="shared" si="68"/>
        <v>5100.0088444632793</v>
      </c>
      <c r="AF316" s="21">
        <f t="shared" si="69"/>
        <v>1020.9337769394396</v>
      </c>
      <c r="AG316" s="21">
        <f t="shared" si="70"/>
        <v>91.695198895600271</v>
      </c>
      <c r="AH316" s="21">
        <f t="shared" si="71"/>
        <v>5202</v>
      </c>
      <c r="AI316" s="20">
        <f t="array" ref="AI316:AK316">[1]!env_to_ecef(K316:M316,AE316:AG316)</f>
        <v>-4574.7781424551977</v>
      </c>
      <c r="AJ316" s="21">
        <v>-2334.1405488915088</v>
      </c>
      <c r="AK316" s="21">
        <v>-827.04101792754125</v>
      </c>
      <c r="AL316" s="21">
        <f t="shared" si="72"/>
        <v>5202</v>
      </c>
      <c r="AM316" s="20">
        <f t="shared" si="73"/>
        <v>4476.9378924065968</v>
      </c>
      <c r="AN316" s="21">
        <f t="shared" si="74"/>
        <v>2038.4064305291977</v>
      </c>
      <c r="AO316" s="21">
        <f>(Q317-Q315)/($B317-$B315)</f>
        <v>783.31395078811329</v>
      </c>
      <c r="AP316" s="28">
        <f t="shared" si="75"/>
        <v>10180.6666475375</v>
      </c>
      <c r="AQ316" s="12">
        <v>79.5</v>
      </c>
      <c r="AR316" s="12">
        <v>0.93</v>
      </c>
      <c r="AS316" s="12">
        <v>5604</v>
      </c>
      <c r="AT316" s="27">
        <v>1084309</v>
      </c>
      <c r="AU316" s="20">
        <v>876.9</v>
      </c>
      <c r="AV316" s="21">
        <v>0</v>
      </c>
      <c r="AW316" s="21">
        <v>7.58</v>
      </c>
      <c r="AX316" s="21">
        <v>0</v>
      </c>
      <c r="AY316" s="21">
        <v>0</v>
      </c>
      <c r="AZ316" s="22">
        <f>AX316*AD316</f>
        <v>0</v>
      </c>
      <c r="BA316">
        <f>AX316*AA316</f>
        <v>0</v>
      </c>
    </row>
    <row r="317" spans="1:53" x14ac:dyDescent="0.25">
      <c r="B317" s="27">
        <v>457.7</v>
      </c>
      <c r="C317" s="20">
        <v>100048</v>
      </c>
      <c r="D317" s="21">
        <v>190049</v>
      </c>
      <c r="E317" s="22">
        <v>290097</v>
      </c>
      <c r="F317" s="20">
        <v>1225.4000000000001</v>
      </c>
      <c r="G317" s="21">
        <v>5104326</v>
      </c>
      <c r="H317" s="22">
        <v>1.794</v>
      </c>
      <c r="I317" s="12">
        <v>6552421</v>
      </c>
      <c r="J317" s="20">
        <v>30.92</v>
      </c>
      <c r="K317" s="29">
        <f>DEGREES(ATAN([1]!Req()^2/[1]!Rpo()^2*TAN(RADIANS(J317))))</f>
        <v>31.089916137252054</v>
      </c>
      <c r="L317" s="21">
        <v>-69.64</v>
      </c>
      <c r="M317" s="22">
        <v>179923</v>
      </c>
      <c r="N317" s="21">
        <f>[1]!Req()/SQRT(1-[1]!e_WGS84()^2*SIN(RADIANS(K317))^2)</f>
        <v>6383837.3215751657</v>
      </c>
      <c r="O317" s="20">
        <f t="shared" si="61"/>
        <v>1955620.0535795738</v>
      </c>
      <c r="P317" s="21">
        <f t="shared" si="62"/>
        <v>-5269761.6366437394</v>
      </c>
      <c r="Q317" s="22">
        <f>(N317*(1-[1]!e_WGS84()^2)+M317)*SIN(RADIANS(K317))</f>
        <v>3367343.715331661</v>
      </c>
      <c r="R317" s="22">
        <f t="shared" si="63"/>
        <v>-28.978898979723454</v>
      </c>
      <c r="S317" s="20">
        <v>78.599999999999994</v>
      </c>
      <c r="T317" s="21">
        <v>77.17</v>
      </c>
      <c r="U317" s="20">
        <f t="shared" si="64"/>
        <v>0.95579695801915254</v>
      </c>
      <c r="V317" s="21">
        <f t="shared" si="65"/>
        <v>0.19272247267438808</v>
      </c>
      <c r="W317" s="22">
        <f t="shared" si="66"/>
        <v>0.22205905423468844</v>
      </c>
      <c r="X317" s="21">
        <f t="array" ref="X317:Z317">[1]!env_to_ecef(K317:M317,U317:W317)</f>
        <v>-0.79529867212364602</v>
      </c>
      <c r="Y317" s="21">
        <v>-0.60412141548762377</v>
      </c>
      <c r="Z317" s="21">
        <v>-5.037199090363377E-2</v>
      </c>
      <c r="AA317" s="27">
        <f t="shared" si="67"/>
        <v>11.840812660966023</v>
      </c>
      <c r="AB317" s="20">
        <v>78.739999999999995</v>
      </c>
      <c r="AC317" s="21">
        <v>0.99</v>
      </c>
      <c r="AD317" s="22">
        <v>5236</v>
      </c>
      <c r="AE317" s="20">
        <f t="shared" si="68"/>
        <v>5134.4468117170454</v>
      </c>
      <c r="AF317" s="21">
        <f t="shared" si="69"/>
        <v>1022.2365892739751</v>
      </c>
      <c r="AG317" s="21">
        <f t="shared" si="70"/>
        <v>90.467083506552882</v>
      </c>
      <c r="AH317" s="21">
        <f t="shared" si="71"/>
        <v>5236</v>
      </c>
      <c r="AI317" s="20">
        <f t="array" ref="AI317:AK317">[1]!env_to_ecef(K317:M317,AE317:AG317)</f>
        <v>-4603.0652618794311</v>
      </c>
      <c r="AJ317" s="21">
        <v>-2353.8835244508696</v>
      </c>
      <c r="AK317" s="21">
        <v>-828.68483043772994</v>
      </c>
      <c r="AL317" s="21">
        <f t="shared" si="72"/>
        <v>5236.0000000000009</v>
      </c>
      <c r="AM317" s="20">
        <f t="shared" si="73"/>
        <v>4701.8787345348974</v>
      </c>
      <c r="AN317" s="21">
        <f t="shared" si="74"/>
        <v>2132.7141308293212</v>
      </c>
      <c r="AO317" s="21">
        <f>(Q318-Q316)/($B318-$B316)</f>
        <v>782.69088535150513</v>
      </c>
      <c r="AP317" s="28">
        <f t="shared" si="75"/>
        <v>10455.050119162894</v>
      </c>
      <c r="AQ317" s="12">
        <v>79.55</v>
      </c>
      <c r="AR317" s="12">
        <v>0.92</v>
      </c>
      <c r="AS317" s="12">
        <v>5638</v>
      </c>
      <c r="AT317" s="27">
        <v>1094459</v>
      </c>
      <c r="AU317" s="20">
        <v>877.5</v>
      </c>
      <c r="AV317" s="21">
        <v>0</v>
      </c>
      <c r="AW317" s="21">
        <v>7.62</v>
      </c>
      <c r="AX317" s="21">
        <v>0</v>
      </c>
      <c r="AY317" s="21">
        <v>0</v>
      </c>
      <c r="AZ317" s="22">
        <f>AX317*AD317</f>
        <v>0</v>
      </c>
      <c r="BA317">
        <f>AX317*AA317</f>
        <v>0</v>
      </c>
    </row>
    <row r="318" spans="1:53" x14ac:dyDescent="0.25">
      <c r="B318" s="27">
        <v>459.7</v>
      </c>
      <c r="C318" s="20">
        <v>100048</v>
      </c>
      <c r="D318" s="21">
        <v>187598</v>
      </c>
      <c r="E318" s="22">
        <v>287646</v>
      </c>
      <c r="F318" s="20">
        <v>1225.4000000000001</v>
      </c>
      <c r="G318" s="21">
        <v>5104326</v>
      </c>
      <c r="H318" s="22">
        <v>1.81</v>
      </c>
      <c r="I318" s="12">
        <v>6552601</v>
      </c>
      <c r="J318" s="20">
        <v>30.94</v>
      </c>
      <c r="K318" s="29">
        <f>DEGREES(ATAN([1]!Req()^2/[1]!Rpo()^2*TAN(RADIANS(J318))))</f>
        <v>31.109979242442332</v>
      </c>
      <c r="L318" s="21">
        <v>-69.53</v>
      </c>
      <c r="M318" s="22">
        <v>180108</v>
      </c>
      <c r="N318" s="21">
        <f>[1]!Req()/SQRT(1-[1]!e_WGS84()^2*SIN(RADIANS(K318))^2)</f>
        <v>6383843.9521545507</v>
      </c>
      <c r="O318" s="20">
        <f t="shared" si="61"/>
        <v>1965375.8514446358</v>
      </c>
      <c r="P318" s="21">
        <f t="shared" si="62"/>
        <v>-5265038.875778554</v>
      </c>
      <c r="Q318" s="22">
        <f>(N318*(1-[1]!e_WGS84()^2)+M318)*SIN(RADIANS(K318))</f>
        <v>3369397.9479877874</v>
      </c>
      <c r="R318" s="22">
        <f t="shared" si="63"/>
        <v>-30.578187996521592</v>
      </c>
      <c r="S318" s="20">
        <v>78.67</v>
      </c>
      <c r="T318" s="21">
        <v>77.349999999999994</v>
      </c>
      <c r="U318" s="20">
        <f t="shared" si="64"/>
        <v>0.9567110044486099</v>
      </c>
      <c r="V318" s="21">
        <f t="shared" si="65"/>
        <v>0.19169071129640333</v>
      </c>
      <c r="W318" s="22">
        <f t="shared" si="66"/>
        <v>0.21899480626172588</v>
      </c>
      <c r="X318" s="21">
        <f t="array" ref="X318:Z318">[1]!env_to_ecef(K318:M318,U318:W318)</f>
        <v>-0.79609147186733908</v>
      </c>
      <c r="Y318" s="21">
        <v>-0.60302602291329921</v>
      </c>
      <c r="Z318" s="21">
        <v>-5.0970423869757045E-2</v>
      </c>
      <c r="AA318" s="27">
        <f t="shared" si="67"/>
        <v>11.680710687123224</v>
      </c>
      <c r="AB318" s="20">
        <v>78.8</v>
      </c>
      <c r="AC318" s="21">
        <v>0.97</v>
      </c>
      <c r="AD318" s="22">
        <v>5270</v>
      </c>
      <c r="AE318" s="20">
        <f t="shared" si="68"/>
        <v>5168.8928403220125</v>
      </c>
      <c r="AF318" s="21">
        <f t="shared" si="69"/>
        <v>1023.4683429622411</v>
      </c>
      <c r="AG318" s="21">
        <f t="shared" si="70"/>
        <v>89.215224160260831</v>
      </c>
      <c r="AH318" s="21">
        <f t="shared" si="71"/>
        <v>5270</v>
      </c>
      <c r="AI318" s="20">
        <f t="array" ref="AI318:AK318">[1]!env_to_ecef(K318:M318,AE318:AG318)</f>
        <v>-4630.859393662804</v>
      </c>
      <c r="AJ318" s="21">
        <v>-2374.6267148691563</v>
      </c>
      <c r="AK318" s="21">
        <v>-830.17422337403855</v>
      </c>
      <c r="AL318" s="21">
        <f t="shared" si="72"/>
        <v>5270</v>
      </c>
      <c r="AM318" s="20">
        <f t="shared" si="73"/>
        <v>4703.2059209438967</v>
      </c>
      <c r="AN318" s="21">
        <f t="shared" si="74"/>
        <v>2389.485798320793</v>
      </c>
      <c r="AO318" s="21">
        <f>(Q319-Q317)/($B319-$B317)</f>
        <v>1169.0408514126518</v>
      </c>
      <c r="AP318" s="28">
        <f t="shared" si="75"/>
        <v>10668.570862628758</v>
      </c>
      <c r="AQ318" s="12">
        <v>79.61</v>
      </c>
      <c r="AR318" s="12">
        <v>0.9</v>
      </c>
      <c r="AS318" s="12">
        <v>5673</v>
      </c>
      <c r="AT318" s="27">
        <v>1104675</v>
      </c>
      <c r="AU318" s="20">
        <v>878.2</v>
      </c>
      <c r="AV318" s="21">
        <v>0</v>
      </c>
      <c r="AW318" s="21">
        <v>7.67</v>
      </c>
      <c r="AX318" s="21">
        <v>0</v>
      </c>
      <c r="AY318" s="21">
        <v>0</v>
      </c>
      <c r="AZ318" s="22">
        <f>AX318*AD318</f>
        <v>0</v>
      </c>
      <c r="BA318">
        <f>AX318*AA318</f>
        <v>0</v>
      </c>
    </row>
    <row r="319" spans="1:53" x14ac:dyDescent="0.25">
      <c r="A319" s="28" t="s">
        <v>66</v>
      </c>
      <c r="B319" s="27">
        <v>460.32</v>
      </c>
      <c r="C319" s="20">
        <v>100048</v>
      </c>
      <c r="D319" s="21">
        <v>186838</v>
      </c>
      <c r="E319" s="22">
        <v>286887</v>
      </c>
      <c r="F319" s="20">
        <v>1225.4000000000001</v>
      </c>
      <c r="G319" s="21">
        <v>5104326</v>
      </c>
      <c r="H319" s="22">
        <v>1.8140000000000001</v>
      </c>
      <c r="I319" s="12">
        <v>6552656</v>
      </c>
      <c r="J319" s="20">
        <v>30.95</v>
      </c>
      <c r="K319" s="29">
        <f>DEGREES(ATAN([1]!Req()^2/[1]!Rpo()^2*TAN(RADIANS(J319))))</f>
        <v>31.120010763825007</v>
      </c>
      <c r="L319" s="21">
        <v>-69.5</v>
      </c>
      <c r="M319" s="22">
        <v>180165</v>
      </c>
      <c r="N319" s="21">
        <f>[1]!Req()/SQRT(1-[1]!e_WGS84()^2*SIN(RADIANS(K319))^2)</f>
        <v>6383847.2683593873</v>
      </c>
      <c r="O319" s="20">
        <f t="shared" si="61"/>
        <v>1967942.4530924468</v>
      </c>
      <c r="P319" s="21">
        <f t="shared" si="62"/>
        <v>-5263501.1838521389</v>
      </c>
      <c r="Q319" s="22">
        <f>(N319*(1-[1]!e_WGS84()^2)+M319)*SIN(RADIANS(K319))</f>
        <v>3370406.6023623622</v>
      </c>
      <c r="R319" s="22">
        <f t="shared" si="63"/>
        <v>-31.878600682131946</v>
      </c>
      <c r="S319" s="20">
        <v>78.680000000000007</v>
      </c>
      <c r="T319" s="21">
        <v>77.260000000000005</v>
      </c>
      <c r="U319" s="20">
        <f t="shared" si="64"/>
        <v>0.95640596181677551</v>
      </c>
      <c r="V319" s="21">
        <f t="shared" si="65"/>
        <v>0.19145597207052617</v>
      </c>
      <c r="W319" s="22">
        <f t="shared" si="66"/>
        <v>0.22052720231268202</v>
      </c>
      <c r="X319" s="21">
        <f t="array" ref="X319:Z319">[1]!env_to_ecef(K319:M319,U319:W319)</f>
        <v>-0.79506983345744431</v>
      </c>
      <c r="Y319" s="21">
        <v>-0.60445944784354655</v>
      </c>
      <c r="Z319" s="21">
        <v>-4.992730554142101E-2</v>
      </c>
      <c r="AA319" s="27">
        <f t="shared" si="67"/>
        <v>11.78081703938218</v>
      </c>
      <c r="AB319" s="20">
        <v>78.819999999999993</v>
      </c>
      <c r="AC319" s="21">
        <v>0.96</v>
      </c>
      <c r="AD319" s="22">
        <v>5281</v>
      </c>
      <c r="AE319" s="20">
        <f t="shared" si="68"/>
        <v>5180.0547171746693</v>
      </c>
      <c r="AF319" s="21">
        <f t="shared" si="69"/>
        <v>1023.7995119649274</v>
      </c>
      <c r="AG319" s="21">
        <f t="shared" si="70"/>
        <v>88.479864245090567</v>
      </c>
      <c r="AH319" s="21">
        <f t="shared" si="71"/>
        <v>5280.9999999999991</v>
      </c>
      <c r="AI319" s="20">
        <f t="array" ref="AI319:AK319">[1]!env_to_ecef(K319:M319,AE319:AG319)</f>
        <v>-4640.180053300789</v>
      </c>
      <c r="AJ319" s="21">
        <v>-2380.6668641428969</v>
      </c>
      <c r="AK319" s="21">
        <v>-830.73181889313889</v>
      </c>
      <c r="AL319" s="21">
        <f t="shared" si="72"/>
        <v>5280.9999999999991</v>
      </c>
      <c r="AM319" s="20">
        <f t="shared" si="73"/>
        <v>4412.941221209825</v>
      </c>
      <c r="AN319" s="21">
        <f t="shared" si="74"/>
        <v>2199.2280529621057</v>
      </c>
      <c r="AO319" s="21">
        <f>(Q320-Q318)/($B320-$B318)</f>
        <v>1026.446782987332</v>
      </c>
      <c r="AP319" s="28">
        <f t="shared" si="75"/>
        <v>10314.240380270552</v>
      </c>
      <c r="AQ319" s="12">
        <v>79.62</v>
      </c>
      <c r="AR319" s="12">
        <v>0.9</v>
      </c>
      <c r="AS319" s="12">
        <v>5683</v>
      </c>
      <c r="AT319" s="27">
        <v>1107855</v>
      </c>
      <c r="AU319" s="20">
        <v>878.4</v>
      </c>
      <c r="AV319" s="21">
        <v>0</v>
      </c>
      <c r="AW319" s="21">
        <v>7.68</v>
      </c>
      <c r="AX319" s="21">
        <v>0</v>
      </c>
      <c r="AY319" s="21">
        <v>0</v>
      </c>
      <c r="AZ319" s="22">
        <f>AX319*AD319</f>
        <v>0</v>
      </c>
      <c r="BA319">
        <f>AX319*AA319</f>
        <v>0</v>
      </c>
    </row>
    <row r="320" spans="1:53" x14ac:dyDescent="0.25">
      <c r="B320" s="27">
        <v>461.7</v>
      </c>
      <c r="C320" s="20">
        <v>100048</v>
      </c>
      <c r="D320" s="21">
        <v>185485</v>
      </c>
      <c r="E320" s="22">
        <v>285534</v>
      </c>
      <c r="F320" s="20">
        <v>980.4</v>
      </c>
      <c r="G320" s="21">
        <v>4066728</v>
      </c>
      <c r="H320" s="22">
        <v>1.452</v>
      </c>
      <c r="I320" s="12">
        <v>6552777</v>
      </c>
      <c r="J320" s="20">
        <v>30.96</v>
      </c>
      <c r="K320" s="29">
        <f>DEGREES(ATAN([1]!Req()^2/[1]!Rpo()^2*TAN(RADIANS(J320))))</f>
        <v>31.130042264394305</v>
      </c>
      <c r="L320" s="21">
        <v>-69.430000000000007</v>
      </c>
      <c r="M320" s="22">
        <v>180291</v>
      </c>
      <c r="N320" s="21">
        <f>[1]!Req()/SQRT(1-[1]!e_WGS84()^2*SIN(RADIANS(K320))^2)</f>
        <v>6383850.5851737736</v>
      </c>
      <c r="O320" s="20">
        <f t="shared" si="61"/>
        <v>1974201.7338870554</v>
      </c>
      <c r="P320" s="21">
        <f t="shared" si="62"/>
        <v>-5260640.4196726298</v>
      </c>
      <c r="Q320" s="22">
        <f>(N320*(1-[1]!e_WGS84()^2)+M320)*SIN(RADIANS(K320))</f>
        <v>3371450.8415537621</v>
      </c>
      <c r="R320" s="22">
        <f t="shared" si="63"/>
        <v>-30.179910759441555</v>
      </c>
      <c r="S320" s="20">
        <v>78.73</v>
      </c>
      <c r="T320" s="21">
        <v>77.069999999999993</v>
      </c>
      <c r="U320" s="20">
        <f t="shared" si="64"/>
        <v>0.95585022182437374</v>
      </c>
      <c r="V320" s="21">
        <f t="shared" si="65"/>
        <v>0.19047731067722731</v>
      </c>
      <c r="W320" s="22">
        <f t="shared" si="66"/>
        <v>0.22376046915276734</v>
      </c>
      <c r="X320" s="21">
        <f t="array" ref="X320:Z320">[1]!env_to_ecef(K320:M320,U320:W320)</f>
        <v>-0.79301271962086395</v>
      </c>
      <c r="Y320" s="21">
        <v>-0.60736079214358807</v>
      </c>
      <c r="Z320" s="21">
        <v>-4.7367654430363615E-2</v>
      </c>
      <c r="AA320" s="27">
        <f t="shared" si="67"/>
        <v>11.990691810310542</v>
      </c>
      <c r="AB320" s="20">
        <v>78.86</v>
      </c>
      <c r="AC320" s="21">
        <v>0.94</v>
      </c>
      <c r="AD320" s="22">
        <v>5300</v>
      </c>
      <c r="AE320" s="20">
        <f t="shared" si="68"/>
        <v>5199.4376829715502</v>
      </c>
      <c r="AF320" s="21">
        <f t="shared" si="69"/>
        <v>1023.8592462648855</v>
      </c>
      <c r="AG320" s="21">
        <f t="shared" si="70"/>
        <v>86.948402707218733</v>
      </c>
      <c r="AH320" s="21">
        <f t="shared" si="71"/>
        <v>5300</v>
      </c>
      <c r="AI320" s="20">
        <f t="array" ref="AI320:AK320">[1]!env_to_ecef(K320:M320,AE320:AG320)</f>
        <v>-4655.8138815418688</v>
      </c>
      <c r="AJ320" s="21">
        <v>-2392.0821014235144</v>
      </c>
      <c r="AK320" s="21">
        <v>-831.46877301033282</v>
      </c>
      <c r="AL320" s="21">
        <f t="shared" si="72"/>
        <v>5300.0000000000009</v>
      </c>
      <c r="AM320" s="20">
        <f t="shared" si="73"/>
        <v>4731.176327812952</v>
      </c>
      <c r="AN320" s="21">
        <f t="shared" si="74"/>
        <v>2255.8801476686626</v>
      </c>
      <c r="AO320" s="21">
        <f>(Q321-Q319)/($B321-$B319)</f>
        <v>915.45554704319522</v>
      </c>
      <c r="AP320" s="28">
        <f t="shared" si="75"/>
        <v>10619.363579777451</v>
      </c>
      <c r="AQ320" s="12">
        <v>79.66</v>
      </c>
      <c r="AR320" s="12">
        <v>0.88</v>
      </c>
      <c r="AS320" s="12">
        <v>5703</v>
      </c>
      <c r="AT320" s="27">
        <v>1114955</v>
      </c>
      <c r="AU320" s="20">
        <v>878.8</v>
      </c>
      <c r="AV320" s="21">
        <v>0</v>
      </c>
      <c r="AW320" s="21">
        <v>7.71</v>
      </c>
      <c r="AX320" s="21">
        <v>0</v>
      </c>
      <c r="AY320" s="21">
        <v>0</v>
      </c>
      <c r="AZ320" s="22">
        <f>AX320*AD320</f>
        <v>0</v>
      </c>
      <c r="BA320">
        <f>AX320*AA320</f>
        <v>0</v>
      </c>
    </row>
    <row r="321" spans="2:53" x14ac:dyDescent="0.25">
      <c r="B321" s="27">
        <v>463.7</v>
      </c>
      <c r="C321" s="20">
        <v>100048</v>
      </c>
      <c r="D321" s="21">
        <v>183525</v>
      </c>
      <c r="E321" s="22">
        <v>283573</v>
      </c>
      <c r="F321" s="20">
        <v>980.4</v>
      </c>
      <c r="G321" s="21">
        <v>4066728</v>
      </c>
      <c r="H321" s="22">
        <v>1.462</v>
      </c>
      <c r="I321" s="12">
        <v>6552950</v>
      </c>
      <c r="J321" s="20">
        <v>30.98</v>
      </c>
      <c r="K321" s="29">
        <f>DEGREES(ATAN([1]!Req()^2/[1]!Rpo()^2*TAN(RADIANS(J321))))</f>
        <v>31.150105203077619</v>
      </c>
      <c r="L321" s="21">
        <v>-69.319999999999993</v>
      </c>
      <c r="M321" s="22">
        <v>180469</v>
      </c>
      <c r="N321" s="21">
        <f>[1]!Req()/SQRT(1-[1]!e_WGS84()^2*SIN(RADIANS(K321))^2)</f>
        <v>6383857.2206295617</v>
      </c>
      <c r="O321" s="20">
        <f t="shared" si="61"/>
        <v>1983933.8290804545</v>
      </c>
      <c r="P321" s="21">
        <f t="shared" si="62"/>
        <v>-5255876.3089530189</v>
      </c>
      <c r="Q321" s="22">
        <f>(N321*(1-[1]!e_WGS84()^2)+M321)*SIN(RADIANS(K321))</f>
        <v>3373500.8421113682</v>
      </c>
      <c r="R321" s="22">
        <f t="shared" si="63"/>
        <v>-31.784051508642733</v>
      </c>
      <c r="S321" s="20">
        <v>78.790000000000006</v>
      </c>
      <c r="T321" s="21">
        <v>76.8</v>
      </c>
      <c r="U321" s="20">
        <f t="shared" si="64"/>
        <v>0.9550042247601036</v>
      </c>
      <c r="V321" s="21">
        <f t="shared" si="65"/>
        <v>0.18926914912383322</v>
      </c>
      <c r="W321" s="22">
        <f t="shared" si="66"/>
        <v>0.22835087011065588</v>
      </c>
      <c r="X321" s="21">
        <f t="array" ref="X321:Z321">[1]!env_to_ecef(K321:M321,U321:W321)</f>
        <v>-0.7898812198760754</v>
      </c>
      <c r="Y321" s="21">
        <v>-0.6116896017801341</v>
      </c>
      <c r="Z321" s="21">
        <v>-4.3857605510833605E-2</v>
      </c>
      <c r="AA321" s="27">
        <f t="shared" si="67"/>
        <v>12.280782814893707</v>
      </c>
      <c r="AB321" s="20">
        <v>78.930000000000007</v>
      </c>
      <c r="AC321" s="21">
        <v>0.92</v>
      </c>
      <c r="AD321" s="22">
        <v>5328</v>
      </c>
      <c r="AE321" s="20">
        <f t="shared" si="68"/>
        <v>5228.1896224360844</v>
      </c>
      <c r="AF321" s="21">
        <f t="shared" si="69"/>
        <v>1022.8874726093622</v>
      </c>
      <c r="AG321" s="21">
        <f t="shared" si="70"/>
        <v>85.548174910211543</v>
      </c>
      <c r="AH321" s="21">
        <f t="shared" si="71"/>
        <v>5328</v>
      </c>
      <c r="AI321" s="20">
        <f t="array" ref="AI321:AK321">[1]!env_to_ecef(K321:M321,AE321:AG321)</f>
        <v>-4678.6101170810862</v>
      </c>
      <c r="AJ321" s="21">
        <v>-2409.8508472361204</v>
      </c>
      <c r="AK321" s="21">
        <v>-831.14996626472634</v>
      </c>
      <c r="AL321" s="21">
        <f t="shared" si="72"/>
        <v>5328</v>
      </c>
      <c r="AM321" s="20">
        <f t="shared" si="73"/>
        <v>4862.9996665272047</v>
      </c>
      <c r="AN321" s="21">
        <f t="shared" si="74"/>
        <v>2387.3240260067396</v>
      </c>
      <c r="AO321" s="21">
        <f>(Q322-Q320)/($B322-$B320)</f>
        <v>1024.5346254062606</v>
      </c>
      <c r="AP321" s="28">
        <f t="shared" si="75"/>
        <v>10839.684927657596</v>
      </c>
      <c r="AQ321" s="12">
        <v>79.709999999999994</v>
      </c>
      <c r="AR321" s="12">
        <v>0.85</v>
      </c>
      <c r="AS321" s="12">
        <v>5730</v>
      </c>
      <c r="AT321" s="27">
        <v>1125289</v>
      </c>
      <c r="AU321" s="20">
        <v>879.4</v>
      </c>
      <c r="AV321" s="21">
        <v>0</v>
      </c>
      <c r="AW321" s="21">
        <v>7.74</v>
      </c>
      <c r="AX321" s="21">
        <v>0</v>
      </c>
      <c r="AY321" s="21">
        <v>0</v>
      </c>
      <c r="AZ321" s="22">
        <f>AX321*AD321</f>
        <v>0</v>
      </c>
      <c r="BA321">
        <f>AX321*AA321</f>
        <v>0</v>
      </c>
    </row>
    <row r="322" spans="2:53" x14ac:dyDescent="0.25">
      <c r="B322" s="27">
        <v>465.7</v>
      </c>
      <c r="C322" s="20">
        <v>100048</v>
      </c>
      <c r="D322" s="21">
        <v>181564</v>
      </c>
      <c r="E322" s="22">
        <v>281612</v>
      </c>
      <c r="F322" s="20">
        <v>980.4</v>
      </c>
      <c r="G322" s="21">
        <v>4066728</v>
      </c>
      <c r="H322" s="22">
        <v>1.4730000000000001</v>
      </c>
      <c r="I322" s="12">
        <v>6553119</v>
      </c>
      <c r="J322" s="20">
        <v>31</v>
      </c>
      <c r="K322" s="29">
        <f>DEGREES(ATAN([1]!Req()^2/[1]!Rpo()^2*TAN(RADIANS(J322))))</f>
        <v>31.170168058461972</v>
      </c>
      <c r="L322" s="21">
        <v>-69.209999999999994</v>
      </c>
      <c r="M322" s="22">
        <v>180644</v>
      </c>
      <c r="N322" s="21">
        <f>[1]!Req()/SQRT(1-[1]!e_WGS84()^2*SIN(RADIANS(K322))^2)</f>
        <v>6383863.8585186442</v>
      </c>
      <c r="O322" s="20">
        <f t="shared" si="61"/>
        <v>1993653.7325531642</v>
      </c>
      <c r="P322" s="21">
        <f t="shared" si="62"/>
        <v>-5251091.1235686028</v>
      </c>
      <c r="Q322" s="22">
        <f>(N322*(1-[1]!e_WGS84()^2)+M322)*SIN(RADIANS(K322))</f>
        <v>3375548.9800553871</v>
      </c>
      <c r="R322" s="22">
        <f t="shared" si="63"/>
        <v>-32.390615297481418</v>
      </c>
      <c r="S322" s="20">
        <v>78.849999999999994</v>
      </c>
      <c r="T322" s="21">
        <v>76.52</v>
      </c>
      <c r="U322" s="20">
        <f t="shared" si="64"/>
        <v>0.95409563274917275</v>
      </c>
      <c r="V322" s="21">
        <f t="shared" si="65"/>
        <v>0.18805092305993168</v>
      </c>
      <c r="W322" s="22">
        <f t="shared" si="66"/>
        <v>0.23310592850732775</v>
      </c>
      <c r="X322" s="21">
        <f t="array" ref="X322:Z322">[1]!env_to_ecef(K322:M322,U322:W322)</f>
        <v>-0.78663021189818028</v>
      </c>
      <c r="Y322" s="21">
        <v>-0.6161109756338593</v>
      </c>
      <c r="Z322" s="21">
        <v>-4.0251402863977354E-2</v>
      </c>
      <c r="AA322" s="27">
        <f t="shared" si="67"/>
        <v>12.590762962596404</v>
      </c>
      <c r="AB322" s="20">
        <v>78.989999999999995</v>
      </c>
      <c r="AC322" s="21">
        <v>0.89</v>
      </c>
      <c r="AD322" s="22">
        <v>5356</v>
      </c>
      <c r="AE322" s="20">
        <f t="shared" si="68"/>
        <v>5256.7824849269646</v>
      </c>
      <c r="AF322" s="21">
        <f t="shared" si="69"/>
        <v>1022.7671842818226</v>
      </c>
      <c r="AG322" s="21">
        <f t="shared" si="70"/>
        <v>83.193707221892311</v>
      </c>
      <c r="AH322" s="21">
        <f t="shared" si="71"/>
        <v>5356</v>
      </c>
      <c r="AI322" s="20">
        <f t="array" ref="AI322:AK322">[1]!env_to_ecef(K322:M322,AE322:AG322)</f>
        <v>-4701.3398956576912</v>
      </c>
      <c r="AJ322" s="21">
        <v>-2427.3080049749315</v>
      </c>
      <c r="AK322" s="21">
        <v>-832.05470642377588</v>
      </c>
      <c r="AL322" s="21">
        <f t="shared" si="72"/>
        <v>5356.0000000000009</v>
      </c>
      <c r="AM322" s="20">
        <f t="shared" si="73"/>
        <v>4680.6947229134967</v>
      </c>
      <c r="AN322" s="21">
        <f t="shared" si="74"/>
        <v>2172.3183829092886</v>
      </c>
      <c r="AO322" s="21">
        <f>(Q323-Q321)/($B323-$B321)</f>
        <v>778.83013148140162</v>
      </c>
      <c r="AP322" s="28">
        <f t="shared" si="75"/>
        <v>10572.326444694272</v>
      </c>
      <c r="AQ322" s="12">
        <v>79.77</v>
      </c>
      <c r="AR322" s="12">
        <v>0.83</v>
      </c>
      <c r="AS322" s="12">
        <v>5758</v>
      </c>
      <c r="AT322" s="27">
        <v>1135677</v>
      </c>
      <c r="AU322" s="20">
        <v>880</v>
      </c>
      <c r="AV322" s="21">
        <v>0</v>
      </c>
      <c r="AW322" s="21">
        <v>7.78</v>
      </c>
      <c r="AX322" s="21">
        <v>0</v>
      </c>
      <c r="AY322" s="21">
        <v>0</v>
      </c>
      <c r="AZ322" s="22">
        <f>AX322*AD322</f>
        <v>0</v>
      </c>
      <c r="BA322">
        <f>AX322*AA322</f>
        <v>0</v>
      </c>
    </row>
    <row r="323" spans="2:53" x14ac:dyDescent="0.25">
      <c r="B323" s="27">
        <v>467.7</v>
      </c>
      <c r="C323" s="20">
        <v>100048</v>
      </c>
      <c r="D323" s="21">
        <v>179603</v>
      </c>
      <c r="E323" s="22">
        <v>279652</v>
      </c>
      <c r="F323" s="20">
        <v>980.4</v>
      </c>
      <c r="G323" s="21">
        <v>4066728</v>
      </c>
      <c r="H323" s="22">
        <v>1.4830000000000001</v>
      </c>
      <c r="I323" s="12">
        <v>6553284</v>
      </c>
      <c r="J323" s="20">
        <v>31.01</v>
      </c>
      <c r="K323" s="29">
        <f>DEGREES(ATAN([1]!Req()^2/[1]!Rpo()^2*TAN(RADIANS(J323))))</f>
        <v>31.180199454907584</v>
      </c>
      <c r="L323" s="21">
        <v>-69.11</v>
      </c>
      <c r="M323" s="22">
        <v>180815</v>
      </c>
      <c r="N323" s="21">
        <f>[1]!Req()/SQRT(1-[1]!e_WGS84()^2*SIN(RADIANS(K323))^2)</f>
        <v>6383867.1783746481</v>
      </c>
      <c r="O323" s="20">
        <f t="shared" ref="O323:O386" si="76">(N323+M323)*COS(RADIANS(K323))*COS(RADIANS(L323))</f>
        <v>2002656.6079721085</v>
      </c>
      <c r="P323" s="21">
        <f t="shared" ref="P323:P386" si="77">(N323+M323)*COS(RADIANS(K323))*SIN(RADIANS(L323))</f>
        <v>-5247187.0354213817</v>
      </c>
      <c r="Q323" s="22">
        <f>(N323*(1-[1]!e_WGS84()^2)+M323)*SIN(RADIANS(K323))</f>
        <v>3376616.1626372938</v>
      </c>
      <c r="R323" s="22">
        <f t="shared" si="63"/>
        <v>-29.695157864131033</v>
      </c>
      <c r="S323" s="20">
        <v>78.92</v>
      </c>
      <c r="T323" s="21">
        <v>76.25</v>
      </c>
      <c r="U323" s="20">
        <f t="shared" si="64"/>
        <v>0.95323606621253787</v>
      </c>
      <c r="V323" s="21">
        <f t="shared" si="65"/>
        <v>0.18667195467117403</v>
      </c>
      <c r="W323" s="22">
        <f t="shared" si="66"/>
        <v>0.2376858923261731</v>
      </c>
      <c r="X323" s="21">
        <f t="array" ref="X323:Z323">[1]!env_to_ecef(K323:M323,U323:W323)</f>
        <v>-0.78360550562738773</v>
      </c>
      <c r="Y323" s="21">
        <v>-0.6201768298300705</v>
      </c>
      <c r="Z323" s="21">
        <v>-3.6648482811292626E-2</v>
      </c>
      <c r="AA323" s="27">
        <f t="shared" si="67"/>
        <v>12.880642563596879</v>
      </c>
      <c r="AB323" s="20">
        <v>79.05</v>
      </c>
      <c r="AC323" s="21">
        <v>0.87</v>
      </c>
      <c r="AD323" s="22">
        <v>5384</v>
      </c>
      <c r="AE323" s="20">
        <f t="shared" si="68"/>
        <v>5285.3658766352964</v>
      </c>
      <c r="AF323" s="21">
        <f t="shared" si="69"/>
        <v>1022.5852400280728</v>
      </c>
      <c r="AG323" s="21">
        <f t="shared" si="70"/>
        <v>81.749476915309145</v>
      </c>
      <c r="AH323" s="21">
        <f t="shared" si="71"/>
        <v>5383.9999999999991</v>
      </c>
      <c r="AI323" s="20">
        <f t="array" ref="AI323:AK323">[1]!env_to_ecef(K323:M323,AE323:AG323)</f>
        <v>-4724.2230291022543</v>
      </c>
      <c r="AJ323" s="21">
        <v>-2444.5955160083727</v>
      </c>
      <c r="AK323" s="21">
        <v>-832.54161121932509</v>
      </c>
      <c r="AL323" s="21">
        <f t="shared" si="72"/>
        <v>5383.9999999999991</v>
      </c>
      <c r="AM323" s="20">
        <f t="shared" si="73"/>
        <v>4674.9922063242993</v>
      </c>
      <c r="AN323" s="21">
        <f t="shared" si="74"/>
        <v>2182.6254528698046</v>
      </c>
      <c r="AO323" s="21">
        <f>(Q324-Q322)/($B324-$B322)</f>
        <v>777.81282772868872</v>
      </c>
      <c r="AP323" s="28">
        <f t="shared" si="75"/>
        <v>10599.512364054306</v>
      </c>
      <c r="AQ323" s="12">
        <v>79.819999999999993</v>
      </c>
      <c r="AR323" s="12">
        <v>0.81</v>
      </c>
      <c r="AS323" s="12">
        <v>5786</v>
      </c>
      <c r="AT323" s="27">
        <v>1146119</v>
      </c>
      <c r="AU323" s="20">
        <v>880.6</v>
      </c>
      <c r="AV323" s="21">
        <v>0</v>
      </c>
      <c r="AW323" s="21">
        <v>7.81</v>
      </c>
      <c r="AX323" s="21">
        <v>0</v>
      </c>
      <c r="AY323" s="21">
        <v>0</v>
      </c>
      <c r="AZ323" s="22">
        <f>AX323*AD323</f>
        <v>0</v>
      </c>
      <c r="BA323">
        <f>AX323*AA323</f>
        <v>0</v>
      </c>
    </row>
    <row r="324" spans="2:53" x14ac:dyDescent="0.25">
      <c r="B324" s="27">
        <v>469.7</v>
      </c>
      <c r="C324" s="20">
        <v>100048</v>
      </c>
      <c r="D324" s="21">
        <v>177643</v>
      </c>
      <c r="E324" s="22">
        <v>277691</v>
      </c>
      <c r="F324" s="20">
        <v>980.4</v>
      </c>
      <c r="G324" s="21">
        <v>4066728</v>
      </c>
      <c r="H324" s="22">
        <v>1.4930000000000001</v>
      </c>
      <c r="I324" s="12">
        <v>6553446</v>
      </c>
      <c r="J324" s="20">
        <v>31.03</v>
      </c>
      <c r="K324" s="29">
        <f>DEGREES(ATAN([1]!Req()^2/[1]!Rpo()^2*TAN(RADIANS(J324))))</f>
        <v>31.200262185286775</v>
      </c>
      <c r="L324" s="21">
        <v>-69</v>
      </c>
      <c r="M324" s="22">
        <v>180983</v>
      </c>
      <c r="N324" s="21">
        <f>[1]!Req()/SQRT(1-[1]!e_WGS84()^2*SIN(RADIANS(K324))^2)</f>
        <v>6383873.8199075339</v>
      </c>
      <c r="O324" s="20">
        <f t="shared" si="76"/>
        <v>2012353.7013784614</v>
      </c>
      <c r="P324" s="21">
        <f t="shared" si="77"/>
        <v>-5242360.6217571236</v>
      </c>
      <c r="Q324" s="22">
        <f>(N324*(1-[1]!e_WGS84()^2)+M324)*SIN(RADIANS(K324))</f>
        <v>3378660.2313663019</v>
      </c>
      <c r="R324" s="22">
        <f t="shared" ref="R324:R387" si="78">SQRT(O324^2+P324^2+Q324^2)-I324</f>
        <v>-30.30533988494426</v>
      </c>
      <c r="S324" s="20">
        <v>78.98</v>
      </c>
      <c r="T324" s="21">
        <v>75.97</v>
      </c>
      <c r="U324" s="20">
        <f t="shared" ref="U324:U387" si="79">SIN(RADIANS(S324))*SIN(RADIANS(T324))</f>
        <v>0.95227951158841107</v>
      </c>
      <c r="V324" s="21">
        <f t="shared" ref="V324:V387" si="80">COS(RADIANS(S324))*SIN(RADIANS(T324))</f>
        <v>0.18544937714320198</v>
      </c>
      <c r="W324" s="22">
        <f t="shared" ref="W324:W387" si="81">COS(RADIANS(T324))</f>
        <v>0.24242990806857043</v>
      </c>
      <c r="X324" s="21">
        <f t="array" ref="X324:Z324">[1]!env_to_ecef(K324:M324,U324:W324)</f>
        <v>-0.78028855797366192</v>
      </c>
      <c r="Y324" s="21">
        <v>-0.62454632767370633</v>
      </c>
      <c r="Z324" s="21">
        <v>-3.3040140506220145E-2</v>
      </c>
      <c r="AA324" s="27">
        <f t="shared" ref="AA324:AA387" si="82">DEGREES(ACOS((X324*AI324+Y324*AJ324+Z324*AK324)/AD324))</f>
        <v>13.180727671210462</v>
      </c>
      <c r="AB324" s="20">
        <v>79.12</v>
      </c>
      <c r="AC324" s="21">
        <v>0.85</v>
      </c>
      <c r="AD324" s="22">
        <v>5412</v>
      </c>
      <c r="AE324" s="20">
        <f t="shared" ref="AE324:AE387" si="83">SIN(RADIANS(AB324))*COS(RADIANS(AC324))*AD324</f>
        <v>5314.1326209755071</v>
      </c>
      <c r="AF324" s="21">
        <f t="shared" ref="AF324:AF387" si="84">COS(RADIANS(AB324))*COS(RADIANS(AC324))*AD324</f>
        <v>1021.4170032216399</v>
      </c>
      <c r="AG324" s="21">
        <f t="shared" ref="AG324:AG387" si="85">SIN(RADIANS(AC324))*AD324</f>
        <v>80.285691214037044</v>
      </c>
      <c r="AH324" s="21">
        <f t="shared" ref="AH324:AH387" si="86">SQRT(AE324^2+AF324^2+AG324^2)</f>
        <v>5412</v>
      </c>
      <c r="AI324" s="20">
        <f t="array" ref="AI324:AK324">[1]!env_to_ecef(K324:M324,AE324:AG324)</f>
        <v>-4746.9382276956221</v>
      </c>
      <c r="AJ324" s="21">
        <v>-2462.508176100177</v>
      </c>
      <c r="AK324" s="21">
        <v>-832.09070724394871</v>
      </c>
      <c r="AL324" s="21">
        <f t="shared" ref="AL324:AL387" si="87">SQRT(AI324^2+AJ324^2+AK324^2)</f>
        <v>5412.0000000000009</v>
      </c>
      <c r="AM324" s="20">
        <f t="shared" ref="AM324:AM387" si="88">(O325-O323)/($B325-$B323)</f>
        <v>4845.5383418611018</v>
      </c>
      <c r="AN324" s="21">
        <f t="shared" ref="AN324:AN387" si="89">(P325-P323)/($B325-$B323)</f>
        <v>2418.2519693234935</v>
      </c>
      <c r="AO324" s="21">
        <f>(Q325-Q323)/($B325-$B323)</f>
        <v>1021.6960629591485</v>
      </c>
      <c r="AP324" s="28">
        <f t="shared" si="75"/>
        <v>10921.261452965535</v>
      </c>
      <c r="AQ324" s="12">
        <v>79.88</v>
      </c>
      <c r="AR324" s="12">
        <v>0.79</v>
      </c>
      <c r="AS324" s="12">
        <v>5814</v>
      </c>
      <c r="AT324" s="27">
        <v>1156615</v>
      </c>
      <c r="AU324" s="20">
        <v>881.1</v>
      </c>
      <c r="AV324" s="21">
        <v>0</v>
      </c>
      <c r="AW324" s="21">
        <v>7.85</v>
      </c>
      <c r="AX324" s="21">
        <v>0</v>
      </c>
      <c r="AY324" s="21">
        <v>0</v>
      </c>
      <c r="AZ324" s="22">
        <f>AX324*AD324</f>
        <v>0</v>
      </c>
      <c r="BA324">
        <f>AX324*AA324</f>
        <v>0</v>
      </c>
    </row>
    <row r="325" spans="2:53" x14ac:dyDescent="0.25">
      <c r="B325" s="27">
        <v>471.7</v>
      </c>
      <c r="C325" s="20">
        <v>100048</v>
      </c>
      <c r="D325" s="21">
        <v>175682</v>
      </c>
      <c r="E325" s="22">
        <v>275730</v>
      </c>
      <c r="F325" s="20">
        <v>980.4</v>
      </c>
      <c r="G325" s="21">
        <v>4066728</v>
      </c>
      <c r="H325" s="22">
        <v>1.504</v>
      </c>
      <c r="I325" s="12">
        <v>6553606</v>
      </c>
      <c r="J325" s="20">
        <v>31.05</v>
      </c>
      <c r="K325" s="29">
        <f>DEGREES(ATAN([1]!Req()^2/[1]!Rpo()^2*TAN(RADIANS(J325))))</f>
        <v>31.220324832291425</v>
      </c>
      <c r="L325" s="21">
        <v>-68.89</v>
      </c>
      <c r="M325" s="22">
        <v>181149</v>
      </c>
      <c r="N325" s="21">
        <f>[1]!Req()/SQRT(1-[1]!e_WGS84()^2*SIN(RADIANS(K325))^2)</f>
        <v>6383880.463865527</v>
      </c>
      <c r="O325" s="20">
        <f t="shared" si="76"/>
        <v>2022038.7613395529</v>
      </c>
      <c r="P325" s="21">
        <f t="shared" si="77"/>
        <v>-5237514.0275440877</v>
      </c>
      <c r="Q325" s="22">
        <f>(N325*(1-[1]!e_WGS84()^2)+M325)*SIN(RADIANS(K325))</f>
        <v>3380702.9468891304</v>
      </c>
      <c r="R325" s="22">
        <f t="shared" si="78"/>
        <v>-30.917940931394696</v>
      </c>
      <c r="S325" s="20">
        <v>79.05</v>
      </c>
      <c r="T325" s="21">
        <v>75.69</v>
      </c>
      <c r="U325" s="20">
        <f t="shared" si="79"/>
        <v>0.95133083485200221</v>
      </c>
      <c r="V325" s="21">
        <f t="shared" si="80"/>
        <v>0.18405856714739754</v>
      </c>
      <c r="W325" s="22">
        <f t="shared" si="81"/>
        <v>0.24716813411004096</v>
      </c>
      <c r="X325" s="21">
        <f t="array" ref="X325:Z325">[1]!env_to_ecef(K325:M325,U325:W325)</f>
        <v>-0.77699916417026793</v>
      </c>
      <c r="Y325" s="21">
        <v>-0.62881991141729554</v>
      </c>
      <c r="Z325" s="21">
        <v>-2.9288528195341362E-2</v>
      </c>
      <c r="AA325" s="27">
        <f t="shared" si="82"/>
        <v>13.470613411653959</v>
      </c>
      <c r="AB325" s="20">
        <v>79.180000000000007</v>
      </c>
      <c r="AC325" s="21">
        <v>0.84</v>
      </c>
      <c r="AD325" s="22">
        <v>5440</v>
      </c>
      <c r="AE325" s="20">
        <f t="shared" si="83"/>
        <v>5342.7122691160157</v>
      </c>
      <c r="AF325" s="21">
        <f t="shared" si="84"/>
        <v>1021.1098248628815</v>
      </c>
      <c r="AG325" s="21">
        <f t="shared" si="85"/>
        <v>79.751708481354015</v>
      </c>
      <c r="AH325" s="21">
        <f t="shared" si="86"/>
        <v>5440</v>
      </c>
      <c r="AI325" s="20">
        <f t="array" ref="AI325:AK325">[1]!env_to_ecef(K325:M325,AE325:AG325)</f>
        <v>-4768.9803812503524</v>
      </c>
      <c r="AJ325" s="21">
        <v>-2481.6075710704258</v>
      </c>
      <c r="AK325" s="21">
        <v>-831.8954179794448</v>
      </c>
      <c r="AL325" s="21">
        <f t="shared" si="87"/>
        <v>5440.0000000000009</v>
      </c>
      <c r="AM325" s="20">
        <f t="shared" si="88"/>
        <v>4839.5101938879816</v>
      </c>
      <c r="AN325" s="21">
        <f t="shared" si="89"/>
        <v>2428.3344362601638</v>
      </c>
      <c r="AO325" s="21">
        <f>(Q326-Q324)/($B326-$B324)</f>
        <v>1021.0189430658938</v>
      </c>
      <c r="AP325" s="28">
        <f t="shared" ref="AP325:AP388" si="90">SQRT((AM325-AI325)^2+(AJ325-AN325)^2+(AK325-AO325)^2)</f>
        <v>10948.237907409566</v>
      </c>
      <c r="AQ325" s="12">
        <v>79.94</v>
      </c>
      <c r="AR325" s="12">
        <v>0.78</v>
      </c>
      <c r="AS325" s="12">
        <v>5843</v>
      </c>
      <c r="AT325" s="27">
        <v>1167166</v>
      </c>
      <c r="AU325" s="20">
        <v>881.7</v>
      </c>
      <c r="AV325" s="21">
        <v>0</v>
      </c>
      <c r="AW325" s="21">
        <v>7.89</v>
      </c>
      <c r="AX325" s="21">
        <v>0</v>
      </c>
      <c r="AY325" s="21">
        <v>0</v>
      </c>
      <c r="AZ325" s="22">
        <f>AX325*AD325</f>
        <v>0</v>
      </c>
      <c r="BA325">
        <f>AX325*AA325</f>
        <v>0</v>
      </c>
    </row>
    <row r="326" spans="2:53" x14ac:dyDescent="0.25">
      <c r="B326" s="27">
        <v>473.7</v>
      </c>
      <c r="C326" s="20">
        <v>100048</v>
      </c>
      <c r="D326" s="21">
        <v>173721</v>
      </c>
      <c r="E326" s="22">
        <v>273770</v>
      </c>
      <c r="F326" s="20">
        <v>980.4</v>
      </c>
      <c r="G326" s="21">
        <v>4066728</v>
      </c>
      <c r="H326" s="22">
        <v>1.5149999999999999</v>
      </c>
      <c r="I326" s="12">
        <v>6553764</v>
      </c>
      <c r="J326" s="20">
        <v>31.07</v>
      </c>
      <c r="K326" s="29">
        <f>DEGREES(ATAN([1]!Req()^2/[1]!Rpo()^2*TAN(RADIANS(J326))))</f>
        <v>31.240387395891382</v>
      </c>
      <c r="L326" s="21">
        <v>-68.78</v>
      </c>
      <c r="M326" s="22">
        <v>181313</v>
      </c>
      <c r="N326" s="21">
        <f>[1]!Req()/SQRT(1-[1]!e_WGS84()^2*SIN(RADIANS(K326))^2)</f>
        <v>6383887.1102453535</v>
      </c>
      <c r="O326" s="20">
        <f t="shared" si="76"/>
        <v>2031711.7421540134</v>
      </c>
      <c r="P326" s="21">
        <f t="shared" si="77"/>
        <v>-5232647.284012083</v>
      </c>
      <c r="Q326" s="22">
        <f>(N326*(1-[1]!e_WGS84()^2)+M326)*SIN(RADIANS(K326))</f>
        <v>3382744.3071385655</v>
      </c>
      <c r="R326" s="22">
        <f t="shared" si="78"/>
        <v>-31.532957734540105</v>
      </c>
      <c r="S326" s="20">
        <v>79.11</v>
      </c>
      <c r="T326" s="21">
        <v>75.42</v>
      </c>
      <c r="U326" s="20">
        <f t="shared" si="79"/>
        <v>0.95036872089191038</v>
      </c>
      <c r="V326" s="21">
        <f t="shared" si="80"/>
        <v>0.18284015356380068</v>
      </c>
      <c r="W326" s="22">
        <f t="shared" si="81"/>
        <v>0.25173154866849706</v>
      </c>
      <c r="X326" s="21">
        <f t="array" ref="X326:Z326">[1]!env_to_ecef(K326:M326,U326:W326)</f>
        <v>-0.77370639268074026</v>
      </c>
      <c r="Y326" s="21">
        <v>-0.63301989613036924</v>
      </c>
      <c r="Z326" s="21">
        <v>-2.577264107639618E-2</v>
      </c>
      <c r="AA326" s="27">
        <f t="shared" si="82"/>
        <v>13.75069635032609</v>
      </c>
      <c r="AB326" s="20">
        <v>79.25</v>
      </c>
      <c r="AC326" s="21">
        <v>0.83</v>
      </c>
      <c r="AD326" s="22">
        <v>5469</v>
      </c>
      <c r="AE326" s="20">
        <f t="shared" si="83"/>
        <v>5372.4574682409711</v>
      </c>
      <c r="AF326" s="21">
        <f t="shared" si="84"/>
        <v>1019.9929203362711</v>
      </c>
      <c r="AG326" s="21">
        <f t="shared" si="85"/>
        <v>79.222436252038747</v>
      </c>
      <c r="AH326" s="21">
        <f t="shared" si="86"/>
        <v>5469.0000000000009</v>
      </c>
      <c r="AI326" s="20">
        <f t="array" ref="AI326:AK326">[1]!env_to_ecef(K326:M326,AE326:AG326)</f>
        <v>-4792.2036859237478</v>
      </c>
      <c r="AJ326" s="21">
        <v>-2500.8347321809142</v>
      </c>
      <c r="AK326" s="21">
        <v>-831.00570090491578</v>
      </c>
      <c r="AL326" s="21">
        <f t="shared" si="87"/>
        <v>5469.0000000000009</v>
      </c>
      <c r="AM326" s="20">
        <f t="shared" si="88"/>
        <v>4887.5117893771967</v>
      </c>
      <c r="AN326" s="21">
        <f t="shared" si="89"/>
        <v>2299.9777789851651</v>
      </c>
      <c r="AO326" s="21">
        <f>(Q327-Q325)/($B327-$B325)</f>
        <v>775.98543134063948</v>
      </c>
      <c r="AP326" s="28">
        <f t="shared" si="90"/>
        <v>10923.695022713935</v>
      </c>
      <c r="AQ326" s="12">
        <v>79.989999999999995</v>
      </c>
      <c r="AR326" s="12">
        <v>0.77</v>
      </c>
      <c r="AS326" s="12">
        <v>5871</v>
      </c>
      <c r="AT326" s="27">
        <v>1177772</v>
      </c>
      <c r="AU326" s="20">
        <v>882.3</v>
      </c>
      <c r="AV326" s="21">
        <v>0</v>
      </c>
      <c r="AW326" s="21">
        <v>7.92</v>
      </c>
      <c r="AX326" s="21">
        <v>0</v>
      </c>
      <c r="AY326" s="21">
        <v>0</v>
      </c>
      <c r="AZ326" s="22">
        <f>AX326*AD326</f>
        <v>0</v>
      </c>
      <c r="BA326">
        <f>AX326*AA326</f>
        <v>0</v>
      </c>
    </row>
    <row r="327" spans="2:53" x14ac:dyDescent="0.25">
      <c r="B327" s="27">
        <v>475.7</v>
      </c>
      <c r="C327" s="20">
        <v>100048</v>
      </c>
      <c r="D327" s="21">
        <v>171760</v>
      </c>
      <c r="E327" s="22">
        <v>271809</v>
      </c>
      <c r="F327" s="20">
        <v>980.4</v>
      </c>
      <c r="G327" s="21">
        <v>4066728</v>
      </c>
      <c r="H327" s="22">
        <v>1.526</v>
      </c>
      <c r="I327" s="12">
        <v>6553922</v>
      </c>
      <c r="J327" s="20">
        <v>31.08</v>
      </c>
      <c r="K327" s="29">
        <f>DEGREES(ATAN([1]!Req()^2/[1]!Rpo()^2*TAN(RADIANS(J327))))</f>
        <v>31.250418646405191</v>
      </c>
      <c r="L327" s="21">
        <v>-68.67</v>
      </c>
      <c r="M327" s="22">
        <v>181476</v>
      </c>
      <c r="N327" s="21">
        <f>[1]!Req()/SQRT(1-[1]!e_WGS84()^2*SIN(RADIANS(K327))^2)</f>
        <v>6383890.434342429</v>
      </c>
      <c r="O327" s="20">
        <f t="shared" si="76"/>
        <v>2041588.8084970617</v>
      </c>
      <c r="P327" s="21">
        <f t="shared" si="77"/>
        <v>-5228314.1164281471</v>
      </c>
      <c r="Q327" s="22">
        <f>(N327*(1-[1]!e_WGS84()^2)+M327)*SIN(RADIANS(K327))</f>
        <v>3383806.888614493</v>
      </c>
      <c r="R327" s="22">
        <f t="shared" si="78"/>
        <v>-29.841712896712124</v>
      </c>
      <c r="S327" s="20">
        <v>79.180000000000007</v>
      </c>
      <c r="T327" s="21">
        <v>75.14</v>
      </c>
      <c r="U327" s="20">
        <f t="shared" si="79"/>
        <v>0.94937172497861755</v>
      </c>
      <c r="V327" s="21">
        <f t="shared" si="80"/>
        <v>0.18144581759089998</v>
      </c>
      <c r="W327" s="22">
        <f t="shared" si="81"/>
        <v>0.25645807277193278</v>
      </c>
      <c r="X327" s="21">
        <f t="array" ref="X327:Z327">[1]!env_to_ecef(K327:M327,U327:W327)</f>
        <v>-0.77035265001540465</v>
      </c>
      <c r="Y327" s="21">
        <v>-0.63723584310378178</v>
      </c>
      <c r="Z327" s="21">
        <v>-2.2074303568993509E-2</v>
      </c>
      <c r="AA327" s="27">
        <f t="shared" si="82"/>
        <v>14.040587513458835</v>
      </c>
      <c r="AB327" s="20">
        <v>79.31</v>
      </c>
      <c r="AC327" s="21">
        <v>0.82</v>
      </c>
      <c r="AD327" s="22">
        <v>5497</v>
      </c>
      <c r="AE327" s="20">
        <f t="shared" si="83"/>
        <v>5401.0474089610598</v>
      </c>
      <c r="AF327" s="21">
        <f t="shared" si="84"/>
        <v>1019.5622184561547</v>
      </c>
      <c r="AG327" s="21">
        <f t="shared" si="85"/>
        <v>78.668728550686097</v>
      </c>
      <c r="AH327" s="21">
        <f t="shared" si="86"/>
        <v>5497</v>
      </c>
      <c r="AI327" s="20">
        <f t="array" ref="AI327:AK327">[1]!env_to_ecef(K327:M327,AE327:AG327)</f>
        <v>-4814.2256936787653</v>
      </c>
      <c r="AJ327" s="21">
        <v>-2519.9162039107155</v>
      </c>
      <c r="AK327" s="21">
        <v>-830.8202546829441</v>
      </c>
      <c r="AL327" s="21">
        <f t="shared" si="87"/>
        <v>5497.0000000000009</v>
      </c>
      <c r="AM327" s="20">
        <f t="shared" si="88"/>
        <v>4881.9705369235016</v>
      </c>
      <c r="AN327" s="21">
        <f t="shared" si="89"/>
        <v>2309.4533885580022</v>
      </c>
      <c r="AO327" s="21">
        <f>(Q328-Q326)/($B328-$B326)</f>
        <v>775.74189199844841</v>
      </c>
      <c r="AP327" s="28">
        <f t="shared" si="90"/>
        <v>10950.802433345083</v>
      </c>
      <c r="AQ327" s="12">
        <v>80.05</v>
      </c>
      <c r="AR327" s="12">
        <v>0.76</v>
      </c>
      <c r="AS327" s="12">
        <v>5900</v>
      </c>
      <c r="AT327" s="27">
        <v>1188434</v>
      </c>
      <c r="AU327" s="20">
        <v>882.8</v>
      </c>
      <c r="AV327" s="21">
        <v>0</v>
      </c>
      <c r="AW327" s="21">
        <v>7.96</v>
      </c>
      <c r="AX327" s="21">
        <v>0</v>
      </c>
      <c r="AY327" s="21">
        <v>0</v>
      </c>
      <c r="AZ327" s="22">
        <f>AX327*AD327</f>
        <v>0</v>
      </c>
      <c r="BA327">
        <f>AX327*AA327</f>
        <v>0</v>
      </c>
    </row>
    <row r="328" spans="2:53" x14ac:dyDescent="0.25">
      <c r="B328" s="27">
        <v>477.7</v>
      </c>
      <c r="C328" s="20">
        <v>100048</v>
      </c>
      <c r="D328" s="21">
        <v>169800</v>
      </c>
      <c r="E328" s="22">
        <v>269848</v>
      </c>
      <c r="F328" s="20">
        <v>980.4</v>
      </c>
      <c r="G328" s="21">
        <v>4066728</v>
      </c>
      <c r="H328" s="22">
        <v>1.5369999999999999</v>
      </c>
      <c r="I328" s="12">
        <v>6554078</v>
      </c>
      <c r="J328" s="20">
        <v>31.1</v>
      </c>
      <c r="K328" s="29">
        <f>DEGREES(ATAN([1]!Req()^2/[1]!Rpo()^2*TAN(RADIANS(J328))))</f>
        <v>31.270481084841659</v>
      </c>
      <c r="L328" s="21">
        <v>-68.56</v>
      </c>
      <c r="M328" s="22">
        <v>181639</v>
      </c>
      <c r="N328" s="21">
        <f>[1]!Req()/SQRT(1-[1]!e_WGS84()^2*SIN(RADIANS(K328))^2)</f>
        <v>6383897.0843488583</v>
      </c>
      <c r="O328" s="20">
        <f t="shared" si="76"/>
        <v>2051239.6243017074</v>
      </c>
      <c r="P328" s="21">
        <f t="shared" si="77"/>
        <v>-5223409.470457851</v>
      </c>
      <c r="Q328" s="22">
        <f>(N328*(1-[1]!e_WGS84()^2)+M328)*SIN(RADIANS(K328))</f>
        <v>3385847.2747065593</v>
      </c>
      <c r="R328" s="22">
        <f t="shared" si="78"/>
        <v>-29.460355820134282</v>
      </c>
      <c r="S328" s="20">
        <v>79.239999999999995</v>
      </c>
      <c r="T328" s="21">
        <v>74.87</v>
      </c>
      <c r="U328" s="20">
        <f t="shared" si="79"/>
        <v>0.94836339354402233</v>
      </c>
      <c r="V328" s="21">
        <f t="shared" si="80"/>
        <v>0.18022390861557974</v>
      </c>
      <c r="W328" s="22">
        <f t="shared" si="81"/>
        <v>0.26100999319755741</v>
      </c>
      <c r="X328" s="21">
        <f t="array" ref="X328:Z328">[1]!env_to_ecef(K328:M328,U328:W328)</f>
        <v>-0.76699615841847013</v>
      </c>
      <c r="Y328" s="21">
        <v>-0.64138328406386158</v>
      </c>
      <c r="Z328" s="21">
        <v>-1.8557367667990987E-2</v>
      </c>
      <c r="AA328" s="27">
        <f t="shared" si="82"/>
        <v>14.320667481048671</v>
      </c>
      <c r="AB328" s="20">
        <v>79.38</v>
      </c>
      <c r="AC328" s="21">
        <v>0.81</v>
      </c>
      <c r="AD328" s="22">
        <v>5526</v>
      </c>
      <c r="AE328" s="20">
        <f t="shared" si="83"/>
        <v>5430.8028338227869</v>
      </c>
      <c r="AF328" s="21">
        <f t="shared" si="84"/>
        <v>1018.3093548870555</v>
      </c>
      <c r="AG328" s="21">
        <f t="shared" si="85"/>
        <v>78.119382306168902</v>
      </c>
      <c r="AH328" s="21">
        <f t="shared" si="86"/>
        <v>5526</v>
      </c>
      <c r="AI328" s="20">
        <f t="array" ref="AI328:AK328">[1]!env_to_ecef(K328:M328,AE328:AG328)</f>
        <v>-4837.378327612214</v>
      </c>
      <c r="AJ328" s="21">
        <v>-2539.2589760667038</v>
      </c>
      <c r="AK328" s="21">
        <v>-829.82574557092425</v>
      </c>
      <c r="AL328" s="21">
        <f t="shared" si="87"/>
        <v>5526</v>
      </c>
      <c r="AM328" s="20">
        <f t="shared" si="88"/>
        <v>4822.4347224514931</v>
      </c>
      <c r="AN328" s="21">
        <f t="shared" si="89"/>
        <v>2457.1398732836824</v>
      </c>
      <c r="AO328" s="21">
        <f>(Q329-Q327)/($B329-$B327)</f>
        <v>1019.9830790092237</v>
      </c>
      <c r="AP328" s="28">
        <f t="shared" si="90"/>
        <v>11031.671782257916</v>
      </c>
      <c r="AQ328" s="12">
        <v>80.11</v>
      </c>
      <c r="AR328" s="12">
        <v>0.76</v>
      </c>
      <c r="AS328" s="12">
        <v>5929</v>
      </c>
      <c r="AT328" s="27">
        <v>1199151</v>
      </c>
      <c r="AU328" s="20">
        <v>883.3</v>
      </c>
      <c r="AV328" s="21">
        <v>0</v>
      </c>
      <c r="AW328" s="21">
        <v>8</v>
      </c>
      <c r="AX328" s="21">
        <v>0</v>
      </c>
      <c r="AY328" s="21">
        <v>0</v>
      </c>
      <c r="AZ328" s="22">
        <f>AX328*AD328</f>
        <v>0</v>
      </c>
      <c r="BA328">
        <f>AX328*AA328</f>
        <v>0</v>
      </c>
    </row>
    <row r="329" spans="2:53" x14ac:dyDescent="0.25">
      <c r="B329" s="27">
        <v>479.7</v>
      </c>
      <c r="C329" s="20">
        <v>100048</v>
      </c>
      <c r="D329" s="21">
        <v>167839</v>
      </c>
      <c r="E329" s="22">
        <v>267887</v>
      </c>
      <c r="F329" s="20">
        <v>980.4</v>
      </c>
      <c r="G329" s="21">
        <v>4066728</v>
      </c>
      <c r="H329" s="22">
        <v>1.548</v>
      </c>
      <c r="I329" s="12">
        <v>6554235</v>
      </c>
      <c r="J329" s="20">
        <v>31.12</v>
      </c>
      <c r="K329" s="29">
        <f>DEGREES(ATAN([1]!Req()^2/[1]!Rpo()^2*TAN(RADIANS(J329))))</f>
        <v>31.290543439798231</v>
      </c>
      <c r="L329" s="21">
        <v>-68.45</v>
      </c>
      <c r="M329" s="22">
        <v>181801</v>
      </c>
      <c r="N329" s="21">
        <f>[1]!Req()/SQRT(1-[1]!e_WGS84()^2*SIN(RADIANS(K329))^2)</f>
        <v>6383903.7367689246</v>
      </c>
      <c r="O329" s="20">
        <f t="shared" si="76"/>
        <v>2060878.5473868677</v>
      </c>
      <c r="P329" s="21">
        <f t="shared" si="77"/>
        <v>-5218485.5569350123</v>
      </c>
      <c r="Q329" s="22">
        <f>(N329*(1-[1]!e_WGS84()^2)+M329)*SIN(RADIANS(K329))</f>
        <v>3387886.8209305299</v>
      </c>
      <c r="R329" s="22">
        <f t="shared" si="78"/>
        <v>-31.08141053467989</v>
      </c>
      <c r="S329" s="20">
        <v>79.31</v>
      </c>
      <c r="T329" s="21">
        <v>74.59</v>
      </c>
      <c r="U329" s="20">
        <f t="shared" si="79"/>
        <v>0.94731814996270824</v>
      </c>
      <c r="V329" s="21">
        <f t="shared" si="80"/>
        <v>0.17882638707397477</v>
      </c>
      <c r="W329" s="22">
        <f t="shared" si="81"/>
        <v>0.26572437983237585</v>
      </c>
      <c r="X329" s="21">
        <f t="array" ref="X329:Z329">[1]!env_to_ecef(K329:M329,U329:W329)</f>
        <v>-0.76357565450889531</v>
      </c>
      <c r="Y329" s="21">
        <v>-0.64554865837327402</v>
      </c>
      <c r="Z329" s="21">
        <v>-1.4803699327467279E-2</v>
      </c>
      <c r="AA329" s="27">
        <f t="shared" si="82"/>
        <v>14.600563976951333</v>
      </c>
      <c r="AB329" s="20">
        <v>79.44</v>
      </c>
      <c r="AC329" s="21">
        <v>0.81</v>
      </c>
      <c r="AD329" s="22">
        <v>5555</v>
      </c>
      <c r="AE329" s="20">
        <f t="shared" si="83"/>
        <v>5460.3722205105159</v>
      </c>
      <c r="AF329" s="21">
        <f t="shared" si="84"/>
        <v>1017.935830598722</v>
      </c>
      <c r="AG329" s="21">
        <f t="shared" si="85"/>
        <v>78.529346491271852</v>
      </c>
      <c r="AH329" s="21">
        <f t="shared" si="86"/>
        <v>5555</v>
      </c>
      <c r="AI329" s="20">
        <f t="array" ref="AI329:AK329">[1]!env_to_ecef(K329:M329,AE329:AG329)</f>
        <v>-4859.8326589709013</v>
      </c>
      <c r="AJ329" s="21">
        <v>-2559.8182372537044</v>
      </c>
      <c r="AK329" s="21">
        <v>-829.08510963782351</v>
      </c>
      <c r="AL329" s="21">
        <f t="shared" si="87"/>
        <v>5555</v>
      </c>
      <c r="AM329" s="20">
        <f t="shared" si="88"/>
        <v>4816.7146168390173</v>
      </c>
      <c r="AN329" s="21">
        <f t="shared" si="89"/>
        <v>2466.1707925375085</v>
      </c>
      <c r="AO329" s="21">
        <f>(Q330-Q328)/($B330-$B328)</f>
        <v>1019.9526111112209</v>
      </c>
      <c r="AP329" s="28">
        <f t="shared" si="90"/>
        <v>11059.614523179314</v>
      </c>
      <c r="AQ329" s="12">
        <v>80.16</v>
      </c>
      <c r="AR329" s="12">
        <v>0.75</v>
      </c>
      <c r="AS329" s="12">
        <v>5958</v>
      </c>
      <c r="AT329" s="27">
        <v>1209924</v>
      </c>
      <c r="AU329" s="20">
        <v>883.9</v>
      </c>
      <c r="AV329" s="21">
        <v>0</v>
      </c>
      <c r="AW329" s="21">
        <v>8.0399999999999991</v>
      </c>
      <c r="AX329" s="21">
        <v>0</v>
      </c>
      <c r="AY329" s="21">
        <v>0</v>
      </c>
      <c r="AZ329" s="22">
        <f>AX329*AD329</f>
        <v>0</v>
      </c>
      <c r="BA329">
        <f>AX329*AA329</f>
        <v>0</v>
      </c>
    </row>
    <row r="330" spans="2:53" x14ac:dyDescent="0.25">
      <c r="B330" s="27">
        <v>481.7</v>
      </c>
      <c r="C330" s="20">
        <v>100048</v>
      </c>
      <c r="D330" s="21">
        <v>165878</v>
      </c>
      <c r="E330" s="22">
        <v>265927</v>
      </c>
      <c r="F330" s="20">
        <v>980.4</v>
      </c>
      <c r="G330" s="21">
        <v>4066728</v>
      </c>
      <c r="H330" s="22">
        <v>1.5589999999999999</v>
      </c>
      <c r="I330" s="12">
        <v>6554392</v>
      </c>
      <c r="J330" s="20">
        <v>31.14</v>
      </c>
      <c r="K330" s="29">
        <f>DEGREES(ATAN([1]!Req()^2/[1]!Rpo()^2*TAN(RADIANS(J330))))</f>
        <v>31.310605711244886</v>
      </c>
      <c r="L330" s="21">
        <v>-68.34</v>
      </c>
      <c r="M330" s="22">
        <v>181965</v>
      </c>
      <c r="N330" s="21">
        <f>[1]!Req()/SQRT(1-[1]!e_WGS84()^2*SIN(RADIANS(K330))^2)</f>
        <v>6383910.3915993469</v>
      </c>
      <c r="O330" s="20">
        <f t="shared" si="76"/>
        <v>2070506.4827690634</v>
      </c>
      <c r="P330" s="21">
        <f t="shared" si="77"/>
        <v>-5213544.7872877009</v>
      </c>
      <c r="Q330" s="22">
        <f>(N330*(1-[1]!e_WGS84()^2)+M330)*SIN(RADIANS(K330))</f>
        <v>3389927.0851510041</v>
      </c>
      <c r="R330" s="22">
        <f t="shared" si="78"/>
        <v>-30.704886351712048</v>
      </c>
      <c r="S330" s="20">
        <v>79.37</v>
      </c>
      <c r="T330" s="21">
        <v>74.78</v>
      </c>
      <c r="U330" s="20">
        <f t="shared" si="79"/>
        <v>0.94836573923855827</v>
      </c>
      <c r="V330" s="21">
        <f t="shared" si="80"/>
        <v>0.17799582875900685</v>
      </c>
      <c r="W330" s="22">
        <f t="shared" si="81"/>
        <v>0.26252601696383776</v>
      </c>
      <c r="X330" s="21">
        <f t="array" ref="X330:Z330">[1]!env_to_ecef(K330:M330,U330:W330)</f>
        <v>-0.76447449113163746</v>
      </c>
      <c r="Y330" s="21">
        <v>-0.64446412769668182</v>
      </c>
      <c r="Z330" s="21">
        <v>-1.5644184899797409E-2</v>
      </c>
      <c r="AA330" s="27">
        <f t="shared" si="82"/>
        <v>14.410663117258471</v>
      </c>
      <c r="AB330" s="20">
        <v>79.510000000000005</v>
      </c>
      <c r="AC330" s="21">
        <v>0.81</v>
      </c>
      <c r="AD330" s="22">
        <v>5584</v>
      </c>
      <c r="AE330" s="20">
        <f t="shared" si="83"/>
        <v>5490.1242530652016</v>
      </c>
      <c r="AF330" s="21">
        <f t="shared" si="84"/>
        <v>1016.5432952585946</v>
      </c>
      <c r="AG330" s="21">
        <f t="shared" si="85"/>
        <v>78.939310676374802</v>
      </c>
      <c r="AH330" s="21">
        <f t="shared" si="86"/>
        <v>5584</v>
      </c>
      <c r="AI330" s="20">
        <f t="array" ref="AI330:AK330">[1]!env_to_ecef(K330:M330,AE330:AG330)</f>
        <v>-4882.5911503342422</v>
      </c>
      <c r="AJ330" s="21">
        <v>-2580.0478684001582</v>
      </c>
      <c r="AK330" s="21">
        <v>-827.47365845780723</v>
      </c>
      <c r="AL330" s="21">
        <f t="shared" si="87"/>
        <v>5584.0000000000009</v>
      </c>
      <c r="AM330" s="20">
        <f t="shared" si="88"/>
        <v>5038.3149054754176</v>
      </c>
      <c r="AN330" s="21">
        <f t="shared" si="89"/>
        <v>2565.7721886062063</v>
      </c>
      <c r="AO330" s="21">
        <f>(Q331-Q329)/($B331-$B329)</f>
        <v>1020.0520025023725</v>
      </c>
      <c r="AP330" s="28">
        <f t="shared" si="90"/>
        <v>11327.717867920093</v>
      </c>
      <c r="AQ330" s="12">
        <v>80.22</v>
      </c>
      <c r="AR330" s="12">
        <v>0.75</v>
      </c>
      <c r="AS330" s="12">
        <v>5987</v>
      </c>
      <c r="AT330" s="27">
        <v>1220753</v>
      </c>
      <c r="AU330" s="20">
        <v>884.4</v>
      </c>
      <c r="AV330" s="21">
        <v>0</v>
      </c>
      <c r="AW330" s="21">
        <v>8.07</v>
      </c>
      <c r="AX330" s="21">
        <v>0</v>
      </c>
      <c r="AY330" s="21">
        <v>0</v>
      </c>
      <c r="AZ330" s="22">
        <f>AX330*AD330</f>
        <v>0</v>
      </c>
      <c r="BA330">
        <f>AX330*AA330</f>
        <v>0</v>
      </c>
    </row>
    <row r="331" spans="2:53" x14ac:dyDescent="0.25">
      <c r="B331" s="27">
        <v>483.7</v>
      </c>
      <c r="C331" s="20">
        <v>100048</v>
      </c>
      <c r="D331" s="21">
        <v>163918</v>
      </c>
      <c r="E331" s="22">
        <v>263966</v>
      </c>
      <c r="F331" s="20">
        <v>980.4</v>
      </c>
      <c r="G331" s="21">
        <v>4066728</v>
      </c>
      <c r="H331" s="22">
        <v>1.571</v>
      </c>
      <c r="I331" s="12">
        <v>6554550</v>
      </c>
      <c r="J331" s="20">
        <v>31.16</v>
      </c>
      <c r="K331" s="29">
        <f>DEGREES(ATAN([1]!Req()^2/[1]!Rpo()^2*TAN(RADIANS(J331))))</f>
        <v>31.330667899151653</v>
      </c>
      <c r="L331" s="21">
        <v>-68.22</v>
      </c>
      <c r="M331" s="22">
        <v>182129</v>
      </c>
      <c r="N331" s="21">
        <f>[1]!Req()/SQRT(1-[1]!e_WGS84()^2*SIN(RADIANS(K331))^2)</f>
        <v>6383917.048836845</v>
      </c>
      <c r="O331" s="20">
        <f t="shared" si="76"/>
        <v>2081031.8070087694</v>
      </c>
      <c r="P331" s="21">
        <f t="shared" si="77"/>
        <v>-5208222.4681805875</v>
      </c>
      <c r="Q331" s="22">
        <f>(N331*(1-[1]!e_WGS84()^2)+M331)*SIN(RADIANS(K331))</f>
        <v>3391967.0289405393</v>
      </c>
      <c r="R331" s="22">
        <f t="shared" si="78"/>
        <v>-31.330771649256349</v>
      </c>
      <c r="S331" s="20">
        <v>79.44</v>
      </c>
      <c r="T331" s="21">
        <v>74.98</v>
      </c>
      <c r="U331" s="20">
        <f t="shared" si="79"/>
        <v>0.94947758170327301</v>
      </c>
      <c r="V331" s="21">
        <f t="shared" si="80"/>
        <v>0.17700391323791911</v>
      </c>
      <c r="W331" s="22">
        <f t="shared" si="81"/>
        <v>0.25915620104749154</v>
      </c>
      <c r="X331" s="21">
        <f t="array" ref="X331:Z331">[1]!env_to_ecef(K331:M331,U331:W331)</f>
        <v>-0.76541289975333027</v>
      </c>
      <c r="Y331" s="21">
        <v>-0.64332952536079946</v>
      </c>
      <c r="Z331" s="21">
        <v>-1.643820824320863E-2</v>
      </c>
      <c r="AA331" s="27">
        <f t="shared" si="82"/>
        <v>14.210672888052638</v>
      </c>
      <c r="AB331" s="20">
        <v>79.58</v>
      </c>
      <c r="AC331" s="21">
        <v>0.81</v>
      </c>
      <c r="AD331" s="22">
        <v>5614</v>
      </c>
      <c r="AE331" s="20">
        <f t="shared" si="83"/>
        <v>5520.8644008633191</v>
      </c>
      <c r="AF331" s="21">
        <f t="shared" si="84"/>
        <v>1015.2604179155477</v>
      </c>
      <c r="AG331" s="21">
        <f t="shared" si="85"/>
        <v>79.363411557515775</v>
      </c>
      <c r="AH331" s="21">
        <f t="shared" si="86"/>
        <v>5614</v>
      </c>
      <c r="AI331" s="20">
        <f t="array" ref="AI331:AK331">[1]!env_to_ecef(K331:M331,AE331:AG331)</f>
        <v>-4905.7281844476393</v>
      </c>
      <c r="AJ331" s="21">
        <v>-2601.6601910627337</v>
      </c>
      <c r="AK331" s="21">
        <v>-825.94868518297517</v>
      </c>
      <c r="AL331" s="21">
        <f t="shared" si="87"/>
        <v>5614</v>
      </c>
      <c r="AM331" s="20">
        <f t="shared" si="88"/>
        <v>5087.8170250486</v>
      </c>
      <c r="AN331" s="21">
        <f t="shared" si="89"/>
        <v>2437.1323155323043</v>
      </c>
      <c r="AO331" s="21">
        <f>(Q332-Q330)/($B332-$B330)</f>
        <v>775.74147263169289</v>
      </c>
      <c r="AP331" s="28">
        <f t="shared" si="90"/>
        <v>11306.006684077447</v>
      </c>
      <c r="AQ331" s="12">
        <v>80.28</v>
      </c>
      <c r="AR331" s="12">
        <v>0.76</v>
      </c>
      <c r="AS331" s="12">
        <v>6017</v>
      </c>
      <c r="AT331" s="27">
        <v>1231639</v>
      </c>
      <c r="AU331" s="20">
        <v>884.9</v>
      </c>
      <c r="AV331" s="21">
        <v>0</v>
      </c>
      <c r="AW331" s="21">
        <v>8.11</v>
      </c>
      <c r="AX331" s="21">
        <v>0</v>
      </c>
      <c r="AY331" s="21">
        <v>0</v>
      </c>
      <c r="AZ331" s="22">
        <f>AX331*AD331</f>
        <v>0</v>
      </c>
      <c r="BA331">
        <f>AX331*AA331</f>
        <v>0</v>
      </c>
    </row>
    <row r="332" spans="2:53" x14ac:dyDescent="0.25">
      <c r="B332" s="27">
        <v>485.7</v>
      </c>
      <c r="C332" s="20">
        <v>100048</v>
      </c>
      <c r="D332" s="21">
        <v>161957</v>
      </c>
      <c r="E332" s="22">
        <v>262005</v>
      </c>
      <c r="F332" s="20">
        <v>980.4</v>
      </c>
      <c r="G332" s="21">
        <v>4066728</v>
      </c>
      <c r="H332" s="22">
        <v>1.583</v>
      </c>
      <c r="I332" s="12">
        <v>6554709</v>
      </c>
      <c r="J332" s="20">
        <v>31.17</v>
      </c>
      <c r="K332" s="29">
        <f>DEGREES(ATAN([1]!Req()^2/[1]!Rpo()^2*TAN(RADIANS(J332))))</f>
        <v>31.340698961768219</v>
      </c>
      <c r="L332" s="21">
        <v>-68.11</v>
      </c>
      <c r="M332" s="22">
        <v>182294</v>
      </c>
      <c r="N332" s="21">
        <f>[1]!Req()/SQRT(1-[1]!e_WGS84()^2*SIN(RADIANS(K332))^2)</f>
        <v>6383920.3783572214</v>
      </c>
      <c r="O332" s="20">
        <f t="shared" si="76"/>
        <v>2090857.7508692578</v>
      </c>
      <c r="P332" s="21">
        <f t="shared" si="77"/>
        <v>-5203796.2580255717</v>
      </c>
      <c r="Q332" s="22">
        <f>(N332*(1-[1]!e_WGS84()^2)+M332)*SIN(RADIANS(K332))</f>
        <v>3393030.0510415309</v>
      </c>
      <c r="R332" s="22">
        <f t="shared" si="78"/>
        <v>-28.64496498927474</v>
      </c>
      <c r="S332" s="20">
        <v>79.510000000000005</v>
      </c>
      <c r="T332" s="21">
        <v>75.17</v>
      </c>
      <c r="U332" s="20">
        <f t="shared" si="79"/>
        <v>0.95053293202163325</v>
      </c>
      <c r="V332" s="21">
        <f t="shared" si="80"/>
        <v>0.17599927331874349</v>
      </c>
      <c r="W332" s="22">
        <f t="shared" si="81"/>
        <v>0.25595195043920105</v>
      </c>
      <c r="X332" s="21">
        <f t="array" ref="X332:Z332">[1]!env_to_ecef(K332:M332,U332:W332)</f>
        <v>-0.76636971066288528</v>
      </c>
      <c r="Y332" s="21">
        <v>-0.6421696856360195</v>
      </c>
      <c r="Z332" s="21">
        <v>-1.7191900087577455E-2</v>
      </c>
      <c r="AA332" s="27">
        <f t="shared" si="82"/>
        <v>14.020588417815743</v>
      </c>
      <c r="AB332" s="20">
        <v>79.64</v>
      </c>
      <c r="AC332" s="21">
        <v>0.81</v>
      </c>
      <c r="AD332" s="22">
        <v>5644</v>
      </c>
      <c r="AE332" s="20">
        <f t="shared" si="83"/>
        <v>5551.4325204882689</v>
      </c>
      <c r="AF332" s="21">
        <f t="shared" si="84"/>
        <v>1014.8728606698074</v>
      </c>
      <c r="AG332" s="21">
        <f t="shared" si="85"/>
        <v>79.787512438656762</v>
      </c>
      <c r="AH332" s="21">
        <f t="shared" si="86"/>
        <v>5644</v>
      </c>
      <c r="AI332" s="20">
        <f t="array" ref="AI332:AK332">[1]!env_to_ecef(K332:M332,AE332:AG332)</f>
        <v>-4928.9747170240125</v>
      </c>
      <c r="AJ332" s="21">
        <v>-2622.7535258208395</v>
      </c>
      <c r="AK332" s="21">
        <v>-825.29278546005742</v>
      </c>
      <c r="AL332" s="21">
        <f t="shared" si="87"/>
        <v>5644.0000000000009</v>
      </c>
      <c r="AM332" s="20">
        <f t="shared" si="88"/>
        <v>4854.9461978948675</v>
      </c>
      <c r="AN332" s="21">
        <f t="shared" si="89"/>
        <v>2355.5867695529014</v>
      </c>
      <c r="AO332" s="21">
        <f>(Q333-Q331)/($B333-$B331)</f>
        <v>775.88760186487343</v>
      </c>
      <c r="AP332" s="28">
        <f t="shared" si="90"/>
        <v>11093.816259461079</v>
      </c>
      <c r="AQ332" s="12">
        <v>80.34</v>
      </c>
      <c r="AR332" s="12">
        <v>0.76</v>
      </c>
      <c r="AS332" s="12">
        <v>6046</v>
      </c>
      <c r="AT332" s="27">
        <v>1242583</v>
      </c>
      <c r="AU332" s="20">
        <v>885.5</v>
      </c>
      <c r="AV332" s="21">
        <v>0</v>
      </c>
      <c r="AW332" s="21">
        <v>8.15</v>
      </c>
      <c r="AX332" s="21">
        <v>0</v>
      </c>
      <c r="AY332" s="21">
        <v>0</v>
      </c>
      <c r="AZ332" s="22">
        <f>AX332*AD332</f>
        <v>0</v>
      </c>
      <c r="BA332">
        <f>AX332*AA332</f>
        <v>0</v>
      </c>
    </row>
    <row r="333" spans="2:53" x14ac:dyDescent="0.25">
      <c r="B333" s="27">
        <v>487.7</v>
      </c>
      <c r="C333" s="20">
        <v>100048</v>
      </c>
      <c r="D333" s="21">
        <v>159996</v>
      </c>
      <c r="E333" s="22">
        <v>260045</v>
      </c>
      <c r="F333" s="20">
        <v>980.4</v>
      </c>
      <c r="G333" s="21">
        <v>4066728</v>
      </c>
      <c r="H333" s="22">
        <v>1.595</v>
      </c>
      <c r="I333" s="12">
        <v>6554870</v>
      </c>
      <c r="J333" s="20">
        <v>31.19</v>
      </c>
      <c r="K333" s="29">
        <f>DEGREES(ATAN([1]!Req()^2/[1]!Rpo()^2*TAN(RADIANS(J333))))</f>
        <v>31.360761024309053</v>
      </c>
      <c r="L333" s="21">
        <v>-68</v>
      </c>
      <c r="M333" s="22">
        <v>182460</v>
      </c>
      <c r="N333" s="21">
        <f>[1]!Req()/SQRT(1-[1]!e_WGS84()^2*SIN(RADIANS(K333))^2)</f>
        <v>6383927.0391991772</v>
      </c>
      <c r="O333" s="20">
        <f t="shared" si="76"/>
        <v>2100451.5918003488</v>
      </c>
      <c r="P333" s="21">
        <f t="shared" si="77"/>
        <v>-5198800.1211023759</v>
      </c>
      <c r="Q333" s="22">
        <f>(N333*(1-[1]!e_WGS84()^2)+M333)*SIN(RADIANS(K333))</f>
        <v>3395070.5793479988</v>
      </c>
      <c r="R333" s="22">
        <f t="shared" si="78"/>
        <v>-30.274467037059367</v>
      </c>
      <c r="S333" s="20">
        <v>79.569999999999993</v>
      </c>
      <c r="T333" s="21">
        <v>75.37</v>
      </c>
      <c r="U333" s="20">
        <f t="shared" si="79"/>
        <v>0.95158960129720205</v>
      </c>
      <c r="V333" s="21">
        <f t="shared" si="80"/>
        <v>0.17516445800422392</v>
      </c>
      <c r="W333" s="22">
        <f t="shared" si="81"/>
        <v>0.25257601500363902</v>
      </c>
      <c r="X333" s="21">
        <f t="array" ref="X333:Z333">[1]!env_to_ecef(K333:M333,U333:W333)</f>
        <v>-0.76735554366637704</v>
      </c>
      <c r="Y333" s="21">
        <v>-0.64096557486598349</v>
      </c>
      <c r="Z333" s="21">
        <v>-1.8127367188814414E-2</v>
      </c>
      <c r="AA333" s="27">
        <f t="shared" si="82"/>
        <v>13.820692737474978</v>
      </c>
      <c r="AB333" s="20">
        <v>79.709999999999994</v>
      </c>
      <c r="AC333" s="21">
        <v>0.81</v>
      </c>
      <c r="AD333" s="22">
        <v>5674</v>
      </c>
      <c r="AE333" s="20">
        <f t="shared" si="83"/>
        <v>5582.1828154482555</v>
      </c>
      <c r="AF333" s="21">
        <f t="shared" si="84"/>
        <v>1013.448129902477</v>
      </c>
      <c r="AG333" s="21">
        <f t="shared" si="85"/>
        <v>80.211613319797749</v>
      </c>
      <c r="AH333" s="21">
        <f t="shared" si="86"/>
        <v>5674</v>
      </c>
      <c r="AI333" s="20">
        <f t="array" ref="AI333:AK333">[1]!env_to_ecef(K333:M333,AE333:AG333)</f>
        <v>-4952.4753463548814</v>
      </c>
      <c r="AJ333" s="21">
        <v>-2643.6470995811515</v>
      </c>
      <c r="AK333" s="21">
        <v>-823.64674261680443</v>
      </c>
      <c r="AL333" s="21">
        <f t="shared" si="87"/>
        <v>5674.0000000000009</v>
      </c>
      <c r="AM333" s="20">
        <f t="shared" si="88"/>
        <v>5020.6755764934933</v>
      </c>
      <c r="AN333" s="21">
        <f t="shared" si="89"/>
        <v>2594.5436684328597</v>
      </c>
      <c r="AO333" s="21">
        <f>(Q334-Q332)/($B334-$B332)</f>
        <v>1020.314355505514</v>
      </c>
      <c r="AP333" s="28">
        <f t="shared" si="90"/>
        <v>11415.01530368694</v>
      </c>
      <c r="AQ333" s="12">
        <v>80.400000000000006</v>
      </c>
      <c r="AR333" s="12">
        <v>0.76</v>
      </c>
      <c r="AS333" s="12">
        <v>6076</v>
      </c>
      <c r="AT333" s="27">
        <v>1253584</v>
      </c>
      <c r="AU333" s="20">
        <v>886</v>
      </c>
      <c r="AV333" s="21">
        <v>0</v>
      </c>
      <c r="AW333" s="21">
        <v>8.19</v>
      </c>
      <c r="AX333" s="21">
        <v>0</v>
      </c>
      <c r="AY333" s="21">
        <v>0</v>
      </c>
      <c r="AZ333" s="22">
        <f>AX333*AD333</f>
        <v>0</v>
      </c>
      <c r="BA333">
        <f>AX333*AA333</f>
        <v>0</v>
      </c>
    </row>
    <row r="334" spans="2:53" x14ac:dyDescent="0.25">
      <c r="B334" s="27">
        <v>489.7</v>
      </c>
      <c r="C334" s="20">
        <v>100048</v>
      </c>
      <c r="D334" s="21">
        <v>158035</v>
      </c>
      <c r="E334" s="22">
        <v>258084</v>
      </c>
      <c r="F334" s="20">
        <v>980.4</v>
      </c>
      <c r="G334" s="21">
        <v>4066728</v>
      </c>
      <c r="H334" s="22">
        <v>1.607</v>
      </c>
      <c r="I334" s="12">
        <v>6555031</v>
      </c>
      <c r="J334" s="20">
        <v>31.21</v>
      </c>
      <c r="K334" s="29">
        <f>DEGREES(ATAN([1]!Req()^2/[1]!Rpo()^2*TAN(RADIANS(J334))))</f>
        <v>31.380823003235257</v>
      </c>
      <c r="L334" s="21">
        <v>-67.88</v>
      </c>
      <c r="M334" s="22">
        <v>182627</v>
      </c>
      <c r="N334" s="21">
        <f>[1]!Req()/SQRT(1-[1]!e_WGS84()^2*SIN(RADIANS(K334))^2)</f>
        <v>6383933.7024400001</v>
      </c>
      <c r="O334" s="20">
        <f t="shared" si="76"/>
        <v>2110940.4531752318</v>
      </c>
      <c r="P334" s="21">
        <f t="shared" si="77"/>
        <v>-5193418.0833518403</v>
      </c>
      <c r="Q334" s="22">
        <f>(N334*(1-[1]!e_WGS84()^2)+M334)*SIN(RADIANS(K334))</f>
        <v>3397111.308463553</v>
      </c>
      <c r="R334" s="22">
        <f t="shared" si="78"/>
        <v>-30.906374637968838</v>
      </c>
      <c r="S334" s="20">
        <v>79.64</v>
      </c>
      <c r="T334" s="21">
        <v>75.56</v>
      </c>
      <c r="U334" s="20">
        <f t="shared" si="79"/>
        <v>0.9526215790059932</v>
      </c>
      <c r="V334" s="21">
        <f t="shared" si="80"/>
        <v>0.17415140748870503</v>
      </c>
      <c r="W334" s="22">
        <f t="shared" si="81"/>
        <v>0.24936602511535405</v>
      </c>
      <c r="X334" s="21">
        <f t="array" ref="X334:Z334">[1]!env_to_ecef(K334:M334,U334:W334)</f>
        <v>-0.76819561079325582</v>
      </c>
      <c r="Y334" s="21">
        <v>-0.63993832784819049</v>
      </c>
      <c r="Z334" s="21">
        <v>-1.8826579849736125E-2</v>
      </c>
      <c r="AA334" s="27">
        <f t="shared" si="82"/>
        <v>13.630702810938947</v>
      </c>
      <c r="AB334" s="20">
        <v>79.78</v>
      </c>
      <c r="AC334" s="21">
        <v>0.81</v>
      </c>
      <c r="AD334" s="22">
        <v>5704</v>
      </c>
      <c r="AE334" s="20">
        <f t="shared" si="83"/>
        <v>5612.9378712888847</v>
      </c>
      <c r="AF334" s="21">
        <f t="shared" si="84"/>
        <v>1011.9497688355402</v>
      </c>
      <c r="AG334" s="21">
        <f t="shared" si="85"/>
        <v>80.635714200938722</v>
      </c>
      <c r="AH334" s="21">
        <f t="shared" si="86"/>
        <v>5703.9999999999991</v>
      </c>
      <c r="AI334" s="20">
        <f t="array" ref="AI334:AK334">[1]!env_to_ecef(K334:M334,AE334:AG334)</f>
        <v>-4975.4679238992148</v>
      </c>
      <c r="AJ334" s="21">
        <v>-2665.4742268039258</v>
      </c>
      <c r="AK334" s="21">
        <v>-821.93800526198265</v>
      </c>
      <c r="AL334" s="21">
        <f t="shared" si="87"/>
        <v>5704</v>
      </c>
      <c r="AM334" s="20">
        <f t="shared" si="88"/>
        <v>5014.7309361946536</v>
      </c>
      <c r="AN334" s="21">
        <f t="shared" si="89"/>
        <v>2603.7306712167338</v>
      </c>
      <c r="AO334" s="21">
        <f>(Q335-Q333)/($B335-$B333)</f>
        <v>1020.4149167026626</v>
      </c>
      <c r="AP334" s="28">
        <f t="shared" si="90"/>
        <v>11443.900463155793</v>
      </c>
      <c r="AQ334" s="12">
        <v>80.459999999999994</v>
      </c>
      <c r="AR334" s="12">
        <v>0.76</v>
      </c>
      <c r="AS334" s="12">
        <v>6107</v>
      </c>
      <c r="AT334" s="27">
        <v>1264644</v>
      </c>
      <c r="AU334" s="20">
        <v>886.6</v>
      </c>
      <c r="AV334" s="21">
        <v>0</v>
      </c>
      <c r="AW334" s="21">
        <v>8.23</v>
      </c>
      <c r="AX334" s="21">
        <v>0</v>
      </c>
      <c r="AY334" s="21">
        <v>0</v>
      </c>
      <c r="AZ334" s="22">
        <f>AX334*AD334</f>
        <v>0</v>
      </c>
      <c r="BA334">
        <f>AX334*AA334</f>
        <v>0</v>
      </c>
    </row>
    <row r="335" spans="2:53" x14ac:dyDescent="0.25">
      <c r="B335" s="27">
        <v>491.7</v>
      </c>
      <c r="C335" s="20">
        <v>100048</v>
      </c>
      <c r="D335" s="21">
        <v>156075</v>
      </c>
      <c r="E335" s="22">
        <v>256123</v>
      </c>
      <c r="F335" s="20">
        <v>980.4</v>
      </c>
      <c r="G335" s="21">
        <v>4066728</v>
      </c>
      <c r="H335" s="22">
        <v>1.619</v>
      </c>
      <c r="I335" s="12">
        <v>6555194</v>
      </c>
      <c r="J335" s="20">
        <v>31.23</v>
      </c>
      <c r="K335" s="29">
        <f>DEGREES(ATAN([1]!Req()^2/[1]!Rpo()^2*TAN(RADIANS(J335))))</f>
        <v>31.400884898517013</v>
      </c>
      <c r="L335" s="21">
        <v>-67.77</v>
      </c>
      <c r="M335" s="22">
        <v>182795</v>
      </c>
      <c r="N335" s="21">
        <f>[1]!Req()/SQRT(1-[1]!e_WGS84()^2*SIN(RADIANS(K335))^2)</f>
        <v>6383940.3680764055</v>
      </c>
      <c r="O335" s="20">
        <f t="shared" si="76"/>
        <v>2120510.5155451274</v>
      </c>
      <c r="P335" s="21">
        <f t="shared" si="77"/>
        <v>-5188385.198417509</v>
      </c>
      <c r="Q335" s="22">
        <f>(N335*(1-[1]!e_WGS84()^2)+M335)*SIN(RADIANS(K335))</f>
        <v>3399152.2390148095</v>
      </c>
      <c r="R335" s="22">
        <f t="shared" si="78"/>
        <v>-32.540684543550014</v>
      </c>
      <c r="S335" s="20">
        <v>79.709999999999994</v>
      </c>
      <c r="T335" s="21">
        <v>75.760000000000005</v>
      </c>
      <c r="U335" s="20">
        <f t="shared" si="79"/>
        <v>0.95368427884589912</v>
      </c>
      <c r="V335" s="21">
        <f t="shared" si="80"/>
        <v>0.17314186598099746</v>
      </c>
      <c r="W335" s="22">
        <f t="shared" si="81"/>
        <v>0.24598412657485791</v>
      </c>
      <c r="X335" s="21">
        <f t="array" ref="X335:Z335">[1]!env_to_ecef(K335:M335,U335:W335)</f>
        <v>-0.76923789722630731</v>
      </c>
      <c r="Y335" s="21">
        <v>-0.63866116826902353</v>
      </c>
      <c r="Z335" s="21">
        <v>-1.9620642601484689E-2</v>
      </c>
      <c r="AA335" s="27">
        <f t="shared" si="82"/>
        <v>13.420615849322136</v>
      </c>
      <c r="AB335" s="20">
        <v>79.84</v>
      </c>
      <c r="AC335" s="21">
        <v>0.82</v>
      </c>
      <c r="AD335" s="22">
        <v>5734</v>
      </c>
      <c r="AE335" s="20">
        <f t="shared" si="83"/>
        <v>5643.5071121285218</v>
      </c>
      <c r="AF335" s="21">
        <f t="shared" si="84"/>
        <v>1011.3602484045524</v>
      </c>
      <c r="AG335" s="21">
        <f t="shared" si="85"/>
        <v>82.060485630277256</v>
      </c>
      <c r="AH335" s="21">
        <f t="shared" si="86"/>
        <v>5734</v>
      </c>
      <c r="AI335" s="20">
        <f t="array" ref="AI335:AK335">[1]!env_to_ecef(K335:M335,AE335:AG335)</f>
        <v>-4998.1857771729983</v>
      </c>
      <c r="AJ335" s="21">
        <v>-2687.6944084229845</v>
      </c>
      <c r="AK335" s="21">
        <v>-820.48382299554487</v>
      </c>
      <c r="AL335" s="21">
        <f t="shared" si="87"/>
        <v>5734.0000000000009</v>
      </c>
      <c r="AM335" s="20">
        <f t="shared" si="88"/>
        <v>5065.1751810885035</v>
      </c>
      <c r="AN335" s="21">
        <f t="shared" si="89"/>
        <v>2475.4794403514825</v>
      </c>
      <c r="AO335" s="21">
        <f>(Q336-Q334)/($B336-$B334)</f>
        <v>776.65452653286047</v>
      </c>
      <c r="AP335" s="28">
        <f t="shared" si="90"/>
        <v>11422.80389731281</v>
      </c>
      <c r="AQ335" s="12">
        <v>80.52</v>
      </c>
      <c r="AR335" s="12">
        <v>0.76</v>
      </c>
      <c r="AS335" s="12">
        <v>6137</v>
      </c>
      <c r="AT335" s="27">
        <v>1275762</v>
      </c>
      <c r="AU335" s="20">
        <v>887.1</v>
      </c>
      <c r="AV335" s="21">
        <v>0</v>
      </c>
      <c r="AW335" s="21">
        <v>8.27</v>
      </c>
      <c r="AX335" s="21">
        <v>0</v>
      </c>
      <c r="AY335" s="21">
        <v>0</v>
      </c>
      <c r="AZ335" s="22">
        <f>AX335*AD335</f>
        <v>0</v>
      </c>
      <c r="BA335">
        <f>AX335*AA335</f>
        <v>0</v>
      </c>
    </row>
    <row r="336" spans="2:53" x14ac:dyDescent="0.25">
      <c r="B336" s="27">
        <v>493.7</v>
      </c>
      <c r="C336" s="20">
        <v>100048</v>
      </c>
      <c r="D336" s="21">
        <v>154114</v>
      </c>
      <c r="E336" s="22">
        <v>254162</v>
      </c>
      <c r="F336" s="20">
        <v>980.4</v>
      </c>
      <c r="G336" s="21">
        <v>4066728</v>
      </c>
      <c r="H336" s="22">
        <v>1.6319999999999999</v>
      </c>
      <c r="I336" s="12">
        <v>6555358</v>
      </c>
      <c r="J336" s="20">
        <v>31.24</v>
      </c>
      <c r="K336" s="29">
        <f>DEGREES(ATAN([1]!Req()^2/[1]!Rpo()^2*TAN(RADIANS(J336))))</f>
        <v>31.410915814781895</v>
      </c>
      <c r="L336" s="21">
        <v>-67.650000000000006</v>
      </c>
      <c r="M336" s="22">
        <v>182966</v>
      </c>
      <c r="N336" s="21">
        <f>[1]!Req()/SQRT(1-[1]!e_WGS84()^2*SIN(RADIANS(K336))^2)</f>
        <v>6383943.7017919235</v>
      </c>
      <c r="O336" s="20">
        <f t="shared" si="76"/>
        <v>2131201.1538995858</v>
      </c>
      <c r="P336" s="21">
        <f t="shared" si="77"/>
        <v>-5183516.1655904343</v>
      </c>
      <c r="Q336" s="22">
        <f>(N336*(1-[1]!e_WGS84()^2)+M336)*SIN(RADIANS(K336))</f>
        <v>3400217.9265696844</v>
      </c>
      <c r="R336" s="22">
        <f t="shared" si="78"/>
        <v>-28.859103554859757</v>
      </c>
      <c r="S336" s="20">
        <v>79.78</v>
      </c>
      <c r="T336" s="21">
        <v>75.95</v>
      </c>
      <c r="U336" s="20">
        <f t="shared" si="79"/>
        <v>0.95469262534539212</v>
      </c>
      <c r="V336" s="21">
        <f t="shared" si="80"/>
        <v>0.1721203768295802</v>
      </c>
      <c r="W336" s="22">
        <f t="shared" si="81"/>
        <v>0.24276854613224932</v>
      </c>
      <c r="X336" s="21">
        <f t="array" ref="X336:Z336">[1]!env_to_ecef(K336:M336,U336:W336)</f>
        <v>-0.77007590988365937</v>
      </c>
      <c r="Y336" s="21">
        <v>-0.63762690319240711</v>
      </c>
      <c r="Z336" s="21">
        <v>-2.0372170775708714E-2</v>
      </c>
      <c r="AA336" s="27">
        <f t="shared" si="82"/>
        <v>13.230625054298056</v>
      </c>
      <c r="AB336" s="20">
        <v>79.91</v>
      </c>
      <c r="AC336" s="21">
        <v>0.82</v>
      </c>
      <c r="AD336" s="22">
        <v>5765</v>
      </c>
      <c r="AE336" s="20">
        <f t="shared" si="83"/>
        <v>5675.2559309501112</v>
      </c>
      <c r="AF336" s="21">
        <f t="shared" si="84"/>
        <v>1009.895136251125</v>
      </c>
      <c r="AG336" s="21">
        <f t="shared" si="85"/>
        <v>82.5041331807723</v>
      </c>
      <c r="AH336" s="21">
        <f t="shared" si="86"/>
        <v>5765</v>
      </c>
      <c r="AI336" s="20">
        <f t="array" ref="AI336:AK336">[1]!env_to_ecef(K336:M336,AE336:AG336)</f>
        <v>-5022.0012773532717</v>
      </c>
      <c r="AJ336" s="21">
        <v>-2710.0064144863827</v>
      </c>
      <c r="AK336" s="21">
        <v>-818.89767596737488</v>
      </c>
      <c r="AL336" s="21">
        <f t="shared" si="87"/>
        <v>5765</v>
      </c>
      <c r="AM336" s="20">
        <f t="shared" si="88"/>
        <v>5285.5206499645719</v>
      </c>
      <c r="AN336" s="21">
        <f t="shared" si="89"/>
        <v>2577.8968048642855</v>
      </c>
      <c r="AO336" s="21">
        <f>(Q337-Q335)/($B337-$B335)</f>
        <v>776.93238095613196</v>
      </c>
      <c r="AP336" s="28">
        <f t="shared" si="90"/>
        <v>11694.169586162918</v>
      </c>
      <c r="AQ336" s="12">
        <v>80.58</v>
      </c>
      <c r="AR336" s="12">
        <v>0.77</v>
      </c>
      <c r="AS336" s="12">
        <v>6168</v>
      </c>
      <c r="AT336" s="27">
        <v>1286939</v>
      </c>
      <c r="AU336" s="20">
        <v>887.6</v>
      </c>
      <c r="AV336" s="21">
        <v>0</v>
      </c>
      <c r="AW336" s="21">
        <v>8.31</v>
      </c>
      <c r="AX336" s="21">
        <v>0</v>
      </c>
      <c r="AY336" s="21">
        <v>0</v>
      </c>
      <c r="AZ336" s="22">
        <f>AX336*AD336</f>
        <v>0</v>
      </c>
      <c r="BA336">
        <f>AX336*AA336</f>
        <v>0</v>
      </c>
    </row>
    <row r="337" spans="2:53" x14ac:dyDescent="0.25">
      <c r="B337" s="27">
        <v>495.7</v>
      </c>
      <c r="C337" s="20">
        <v>100048</v>
      </c>
      <c r="D337" s="21">
        <v>152153</v>
      </c>
      <c r="E337" s="22">
        <v>252202</v>
      </c>
      <c r="F337" s="20">
        <v>980.4</v>
      </c>
      <c r="G337" s="21">
        <v>4066728</v>
      </c>
      <c r="H337" s="22">
        <v>1.6439999999999999</v>
      </c>
      <c r="I337" s="12">
        <v>6555524</v>
      </c>
      <c r="J337" s="20">
        <v>31.26</v>
      </c>
      <c r="K337" s="29">
        <f>DEGREES(ATAN([1]!Req()^2/[1]!Rpo()^2*TAN(RADIANS(J337))))</f>
        <v>31.430977584541129</v>
      </c>
      <c r="L337" s="21">
        <v>-67.53</v>
      </c>
      <c r="M337" s="22">
        <v>183137</v>
      </c>
      <c r="N337" s="21">
        <f>[1]!Req()/SQRT(1-[1]!e_WGS84()^2*SIN(RADIANS(K337))^2)</f>
        <v>6383950.3710155385</v>
      </c>
      <c r="O337" s="20">
        <f t="shared" si="76"/>
        <v>2141652.5981449857</v>
      </c>
      <c r="P337" s="21">
        <f t="shared" si="77"/>
        <v>-5178073.6111980518</v>
      </c>
      <c r="Q337" s="22">
        <f>(N337*(1-[1]!e_WGS84()^2)+M337)*SIN(RADIANS(K337))</f>
        <v>3402259.968538634</v>
      </c>
      <c r="R337" s="22">
        <f t="shared" si="78"/>
        <v>-30.497017382644117</v>
      </c>
      <c r="S337" s="20">
        <v>79.84</v>
      </c>
      <c r="T337" s="21">
        <v>76.14</v>
      </c>
      <c r="U337" s="20">
        <f t="shared" si="79"/>
        <v>0.95565952119454411</v>
      </c>
      <c r="V337" s="21">
        <f t="shared" si="80"/>
        <v>0.17126159877930155</v>
      </c>
      <c r="W337" s="22">
        <f t="shared" si="81"/>
        <v>0.23955029604192193</v>
      </c>
      <c r="X337" s="21">
        <f t="array" ref="X337:Z337">[1]!env_to_ecef(K337:M337,U337:W337)</f>
        <v>-0.77085024125112733</v>
      </c>
      <c r="Y337" s="21">
        <v>-0.63666308658127813</v>
      </c>
      <c r="Z337" s="21">
        <v>-2.121366889246265E-2</v>
      </c>
      <c r="AA337" s="27">
        <f t="shared" si="82"/>
        <v>13.040735893224669</v>
      </c>
      <c r="AB337" s="20">
        <v>79.98</v>
      </c>
      <c r="AC337" s="21">
        <v>0.82</v>
      </c>
      <c r="AD337" s="22">
        <v>5796</v>
      </c>
      <c r="AE337" s="20">
        <f t="shared" si="83"/>
        <v>5707.0095479179517</v>
      </c>
      <c r="AF337" s="21">
        <f t="shared" si="84"/>
        <v>1008.3539485939936</v>
      </c>
      <c r="AG337" s="21">
        <f t="shared" si="85"/>
        <v>82.947780731267343</v>
      </c>
      <c r="AH337" s="21">
        <f t="shared" si="86"/>
        <v>5796</v>
      </c>
      <c r="AI337" s="20">
        <f t="array" ref="AI337:AK337">[1]!env_to_ecef(K337:M337,AE337:AG337)</f>
        <v>-5045.7102293641965</v>
      </c>
      <c r="AJ337" s="21">
        <v>-2732.526810594964</v>
      </c>
      <c r="AK337" s="21">
        <v>-817.14228300169873</v>
      </c>
      <c r="AL337" s="21">
        <f t="shared" si="87"/>
        <v>5796.0000000000009</v>
      </c>
      <c r="AM337" s="20">
        <f t="shared" si="88"/>
        <v>4996.8285489605041</v>
      </c>
      <c r="AN337" s="21">
        <f t="shared" si="89"/>
        <v>2632.2346884103026</v>
      </c>
      <c r="AO337" s="21">
        <f>(Q338-Q336)/($B338-$B336)</f>
        <v>1021.3328421697952</v>
      </c>
      <c r="AP337" s="28">
        <f t="shared" si="90"/>
        <v>11533.136687009261</v>
      </c>
      <c r="AQ337" s="12">
        <v>80.64</v>
      </c>
      <c r="AR337" s="12">
        <v>0.77</v>
      </c>
      <c r="AS337" s="12">
        <v>6199</v>
      </c>
      <c r="AT337" s="27">
        <v>1298177</v>
      </c>
      <c r="AU337" s="20">
        <v>888.2</v>
      </c>
      <c r="AV337" s="21">
        <v>0</v>
      </c>
      <c r="AW337" s="21">
        <v>8.35</v>
      </c>
      <c r="AX337" s="21">
        <v>0</v>
      </c>
      <c r="AY337" s="21">
        <v>0</v>
      </c>
      <c r="AZ337" s="22">
        <f>AX337*AD337</f>
        <v>0</v>
      </c>
      <c r="BA337">
        <f>AX337*AA337</f>
        <v>0</v>
      </c>
    </row>
    <row r="338" spans="2:53" x14ac:dyDescent="0.25">
      <c r="B338" s="27">
        <v>497.7</v>
      </c>
      <c r="C338" s="20">
        <v>100048</v>
      </c>
      <c r="D338" s="21">
        <v>150193</v>
      </c>
      <c r="E338" s="22">
        <v>250241</v>
      </c>
      <c r="F338" s="20">
        <v>980.4</v>
      </c>
      <c r="G338" s="21">
        <v>4066728</v>
      </c>
      <c r="H338" s="22">
        <v>1.657</v>
      </c>
      <c r="I338" s="12">
        <v>6555691</v>
      </c>
      <c r="J338" s="20">
        <v>31.28</v>
      </c>
      <c r="K338" s="29">
        <f>DEGREES(ATAN([1]!Req()^2/[1]!Rpo()^2*TAN(RADIANS(J338))))</f>
        <v>31.451039270581518</v>
      </c>
      <c r="L338" s="21">
        <v>-67.42</v>
      </c>
      <c r="M338" s="22">
        <v>183311</v>
      </c>
      <c r="N338" s="21">
        <f>[1]!Req()/SQRT(1-[1]!e_WGS84()^2*SIN(RADIANS(K338))^2)</f>
        <v>6383957.0426265178</v>
      </c>
      <c r="O338" s="20">
        <f t="shared" si="76"/>
        <v>2151188.4680954278</v>
      </c>
      <c r="P338" s="21">
        <f t="shared" si="77"/>
        <v>-5172987.2268367931</v>
      </c>
      <c r="Q338" s="22">
        <f>(N338*(1-[1]!e_WGS84()^2)+M338)*SIN(RADIANS(K338))</f>
        <v>3404303.2579383636</v>
      </c>
      <c r="R338" s="22">
        <f t="shared" si="78"/>
        <v>-30.137333816848695</v>
      </c>
      <c r="S338" s="20">
        <v>79.91</v>
      </c>
      <c r="T338" s="21">
        <v>76.34</v>
      </c>
      <c r="U338" s="20">
        <f t="shared" si="79"/>
        <v>0.9566854738890086</v>
      </c>
      <c r="V338" s="21">
        <f t="shared" si="80"/>
        <v>0.17023937224287719</v>
      </c>
      <c r="W338" s="22">
        <f t="shared" si="81"/>
        <v>0.23615981916514514</v>
      </c>
      <c r="X338" s="21">
        <f t="array" ref="X338:Z338">[1]!env_to_ecef(K338:M338,U338:W338)</f>
        <v>-0.77188636883054318</v>
      </c>
      <c r="Y338" s="21">
        <v>-0.63537948432229474</v>
      </c>
      <c r="Z338" s="21">
        <v>-2.2007828514717276E-2</v>
      </c>
      <c r="AA338" s="27">
        <f t="shared" si="82"/>
        <v>12.830748368121302</v>
      </c>
      <c r="AB338" s="20">
        <v>80.05</v>
      </c>
      <c r="AC338" s="21">
        <v>0.83</v>
      </c>
      <c r="AD338" s="22">
        <v>5827</v>
      </c>
      <c r="AE338" s="20">
        <f t="shared" si="83"/>
        <v>5738.7534014837374</v>
      </c>
      <c r="AF338" s="21">
        <f t="shared" si="84"/>
        <v>1006.7341413825795</v>
      </c>
      <c r="AG338" s="21">
        <f t="shared" si="85"/>
        <v>84.408326209659862</v>
      </c>
      <c r="AH338" s="21">
        <f t="shared" si="86"/>
        <v>5827</v>
      </c>
      <c r="AI338" s="20">
        <f t="array" ref="AI338:AK338">[1]!env_to_ecef(K338:M338,AE338:AG338)</f>
        <v>-5069.5016200477139</v>
      </c>
      <c r="AJ338" s="21">
        <v>-2755.0318518845224</v>
      </c>
      <c r="AK338" s="21">
        <v>-814.7894325746704</v>
      </c>
      <c r="AL338" s="21">
        <f t="shared" si="87"/>
        <v>5827.0000000000009</v>
      </c>
      <c r="AM338" s="20">
        <f t="shared" si="88"/>
        <v>4990.4374972706428</v>
      </c>
      <c r="AN338" s="21">
        <f t="shared" si="89"/>
        <v>2642.0442059268244</v>
      </c>
      <c r="AO338" s="21">
        <f>(Q339-Q337)/($B339-$B337)</f>
        <v>1021.565610500169</v>
      </c>
      <c r="AP338" s="28">
        <f t="shared" si="90"/>
        <v>11563.001550729763</v>
      </c>
      <c r="AQ338" s="12">
        <v>80.7</v>
      </c>
      <c r="AR338" s="12">
        <v>0.78</v>
      </c>
      <c r="AS338" s="12">
        <v>6230</v>
      </c>
      <c r="AT338" s="27">
        <v>1309474</v>
      </c>
      <c r="AU338" s="20">
        <v>888.7</v>
      </c>
      <c r="AV338" s="21">
        <v>0</v>
      </c>
      <c r="AW338" s="21">
        <v>8.39</v>
      </c>
      <c r="AX338" s="21">
        <v>0</v>
      </c>
      <c r="AY338" s="21">
        <v>0</v>
      </c>
      <c r="AZ338" s="22">
        <f>AX338*AD338</f>
        <v>0</v>
      </c>
      <c r="BA338">
        <f>AX338*AA338</f>
        <v>0</v>
      </c>
    </row>
    <row r="339" spans="2:53" x14ac:dyDescent="0.25">
      <c r="B339" s="27">
        <v>499.7</v>
      </c>
      <c r="C339" s="20">
        <v>100048</v>
      </c>
      <c r="D339" s="21">
        <v>150193</v>
      </c>
      <c r="E339" s="22">
        <v>250241</v>
      </c>
      <c r="F339" s="20">
        <v>728.5</v>
      </c>
      <c r="G339" s="21">
        <v>3050636</v>
      </c>
      <c r="H339" s="22">
        <v>1.2430000000000001</v>
      </c>
      <c r="I339" s="12">
        <v>6555859</v>
      </c>
      <c r="J339" s="20">
        <v>31.3</v>
      </c>
      <c r="K339" s="29">
        <f>DEGREES(ATAN([1]!Req()^2/[1]!Rpo()^2*TAN(RADIANS(J339))))</f>
        <v>31.4711008728734</v>
      </c>
      <c r="L339" s="21">
        <v>-67.3</v>
      </c>
      <c r="M339" s="22">
        <v>183485</v>
      </c>
      <c r="N339" s="21">
        <f>[1]!Req()/SQRT(1-[1]!e_WGS84()^2*SIN(RADIANS(K339))^2)</f>
        <v>6383963.7166215712</v>
      </c>
      <c r="O339" s="20">
        <f t="shared" si="76"/>
        <v>2161614.3481340683</v>
      </c>
      <c r="P339" s="21">
        <f t="shared" si="77"/>
        <v>-5167505.4343743445</v>
      </c>
      <c r="Q339" s="22">
        <f>(N339*(1-[1]!e_WGS84()^2)+M339)*SIN(RADIANS(K339))</f>
        <v>3406346.2309806347</v>
      </c>
      <c r="R339" s="22">
        <f t="shared" si="78"/>
        <v>-30.780036984942853</v>
      </c>
      <c r="S339" s="20">
        <v>79.98</v>
      </c>
      <c r="T339" s="21">
        <v>76.53</v>
      </c>
      <c r="U339" s="20">
        <f t="shared" si="79"/>
        <v>0.95765867425652929</v>
      </c>
      <c r="V339" s="21">
        <f t="shared" si="80"/>
        <v>0.16920576310305191</v>
      </c>
      <c r="W339" s="22">
        <f t="shared" si="81"/>
        <v>0.23293620017923497</v>
      </c>
      <c r="X339" s="21">
        <f t="array" ref="X339:Z339">[1]!env_to_ecef(K339:M339,U339:W339)</f>
        <v>-0.77271805336096977</v>
      </c>
      <c r="Y339" s="21">
        <v>-0.63434310628083157</v>
      </c>
      <c r="Z339" s="21">
        <v>-2.2707565347677053E-2</v>
      </c>
      <c r="AA339" s="27">
        <f t="shared" si="82"/>
        <v>12.650759448197023</v>
      </c>
      <c r="AB339" s="20">
        <v>80.12</v>
      </c>
      <c r="AC339" s="21">
        <v>0.82</v>
      </c>
      <c r="AD339" s="22">
        <v>5852</v>
      </c>
      <c r="AE339" s="20">
        <f t="shared" si="83"/>
        <v>5764.6202118992651</v>
      </c>
      <c r="AF339" s="21">
        <f t="shared" si="84"/>
        <v>1004.0138856745497</v>
      </c>
      <c r="AG339" s="21">
        <f t="shared" si="85"/>
        <v>83.749208564419689</v>
      </c>
      <c r="AH339" s="21">
        <f t="shared" si="86"/>
        <v>5852</v>
      </c>
      <c r="AI339" s="20">
        <f t="array" ref="AI339:AK339">[1]!env_to_ecef(K339:M339,AE339:AG339)</f>
        <v>-5088.2384073892035</v>
      </c>
      <c r="AJ339" s="21">
        <v>-2774.0598887769061</v>
      </c>
      <c r="AK339" s="21">
        <v>-812.60423518982543</v>
      </c>
      <c r="AL339" s="21">
        <f t="shared" si="87"/>
        <v>5852</v>
      </c>
      <c r="AM339" s="20">
        <f t="shared" si="88"/>
        <v>5267.2720239754999</v>
      </c>
      <c r="AN339" s="21">
        <f t="shared" si="89"/>
        <v>2608.9804626374971</v>
      </c>
      <c r="AO339" s="21">
        <f>(Q340-Q338)/($B340-$B338)</f>
        <v>777.18233829992823</v>
      </c>
      <c r="AP339" s="28">
        <f t="shared" si="90"/>
        <v>11778.842942679352</v>
      </c>
      <c r="AQ339" s="12">
        <v>80.760000000000005</v>
      </c>
      <c r="AR339" s="12">
        <v>0.77</v>
      </c>
      <c r="AS339" s="12">
        <v>6255</v>
      </c>
      <c r="AT339" s="27">
        <v>1320826</v>
      </c>
      <c r="AU339" s="20">
        <v>889.3</v>
      </c>
      <c r="AV339" s="21">
        <v>0</v>
      </c>
      <c r="AW339" s="21">
        <v>8.42</v>
      </c>
      <c r="AX339" s="21">
        <v>0</v>
      </c>
      <c r="AY339" s="21">
        <v>0</v>
      </c>
      <c r="AZ339" s="22">
        <f>AX339*AD339</f>
        <v>0</v>
      </c>
      <c r="BA339">
        <f>AX339*AA339</f>
        <v>0</v>
      </c>
    </row>
    <row r="340" spans="2:53" x14ac:dyDescent="0.25">
      <c r="B340" s="27">
        <v>501.7</v>
      </c>
      <c r="C340" s="20">
        <v>100048</v>
      </c>
      <c r="D340" s="21">
        <v>148736</v>
      </c>
      <c r="E340" s="22">
        <v>248784</v>
      </c>
      <c r="F340" s="20">
        <v>728.5</v>
      </c>
      <c r="G340" s="21">
        <v>3050636</v>
      </c>
      <c r="H340" s="22">
        <v>1.25</v>
      </c>
      <c r="I340" s="12">
        <v>6556026</v>
      </c>
      <c r="J340" s="20">
        <v>31.31</v>
      </c>
      <c r="K340" s="29">
        <f>DEGREES(ATAN([1]!Req()^2/[1]!Rpo()^2*TAN(RADIANS(J340))))</f>
        <v>31.481131642604371</v>
      </c>
      <c r="L340" s="21">
        <v>-67.180000000000007</v>
      </c>
      <c r="M340" s="22">
        <v>183657</v>
      </c>
      <c r="N340" s="21">
        <f>[1]!Req()/SQRT(1-[1]!e_WGS84()^2*SIN(RADIANS(K340))^2)</f>
        <v>6383967.0545120975</v>
      </c>
      <c r="O340" s="20">
        <f t="shared" si="76"/>
        <v>2172257.5561913298</v>
      </c>
      <c r="P340" s="21">
        <f t="shared" si="77"/>
        <v>-5162551.3049862431</v>
      </c>
      <c r="Q340" s="22">
        <f>(N340*(1-[1]!e_WGS84()^2)+M340)*SIN(RADIANS(K340))</f>
        <v>3407411.9872915633</v>
      </c>
      <c r="R340" s="22">
        <f t="shared" si="78"/>
        <v>-29.102640779688954</v>
      </c>
      <c r="S340" s="20">
        <v>80.05</v>
      </c>
      <c r="T340" s="21">
        <v>76.73</v>
      </c>
      <c r="U340" s="20">
        <f t="shared" si="79"/>
        <v>0.95865971687468676</v>
      </c>
      <c r="V340" s="21">
        <f t="shared" si="80"/>
        <v>0.16817510693112844</v>
      </c>
      <c r="W340" s="22">
        <f t="shared" si="81"/>
        <v>0.22954015041044287</v>
      </c>
      <c r="X340" s="21">
        <f t="array" ref="X340:Z340">[1]!env_to_ecef(K340:M340,U340:W340)</f>
        <v>-0.77364093940446388</v>
      </c>
      <c r="Y340" s="21">
        <v>-0.63318639256257159</v>
      </c>
      <c r="Z340" s="21">
        <v>-2.3551839651610867E-2</v>
      </c>
      <c r="AA340" s="27">
        <f t="shared" si="82"/>
        <v>12.460771482527189</v>
      </c>
      <c r="AB340" s="20">
        <v>80.19</v>
      </c>
      <c r="AC340" s="21">
        <v>0.81</v>
      </c>
      <c r="AD340" s="22">
        <v>5875</v>
      </c>
      <c r="AE340" s="20">
        <f t="shared" si="83"/>
        <v>5788.5182925120807</v>
      </c>
      <c r="AF340" s="21">
        <f t="shared" si="84"/>
        <v>1000.8911837075326</v>
      </c>
      <c r="AG340" s="21">
        <f t="shared" si="85"/>
        <v>83.053089223442328</v>
      </c>
      <c r="AH340" s="21">
        <f t="shared" si="86"/>
        <v>5875</v>
      </c>
      <c r="AI340" s="20">
        <f t="array" ref="AI340:AK340">[1]!env_to_ecef(K340:M340,AE340:AG340)</f>
        <v>-5105.2523304639553</v>
      </c>
      <c r="AJ340" s="21">
        <v>-2792.0599840606505</v>
      </c>
      <c r="AK340" s="21">
        <v>-810.20039971576239</v>
      </c>
      <c r="AL340" s="21">
        <f t="shared" si="87"/>
        <v>5874.9999999999991</v>
      </c>
      <c r="AM340" s="20">
        <f t="shared" si="88"/>
        <v>5260.3437341037206</v>
      </c>
      <c r="AN340" s="21">
        <f t="shared" si="89"/>
        <v>2620.6279420179781</v>
      </c>
      <c r="AO340" s="21">
        <f>(Q341-Q339)/($B341-$B339)</f>
        <v>776.54740529914852</v>
      </c>
      <c r="AP340" s="28">
        <f t="shared" si="90"/>
        <v>11800.870347377682</v>
      </c>
      <c r="AQ340" s="12">
        <v>80.819999999999993</v>
      </c>
      <c r="AR340" s="12">
        <v>0.75</v>
      </c>
      <c r="AS340" s="12">
        <v>6278</v>
      </c>
      <c r="AT340" s="27">
        <v>1332224</v>
      </c>
      <c r="AU340" s="20">
        <v>889.8</v>
      </c>
      <c r="AV340" s="21">
        <v>0</v>
      </c>
      <c r="AW340" s="21">
        <v>8.4499999999999993</v>
      </c>
      <c r="AX340" s="21">
        <v>0</v>
      </c>
      <c r="AY340" s="21">
        <v>0</v>
      </c>
      <c r="AZ340" s="22">
        <f>AX340*AD340</f>
        <v>0</v>
      </c>
      <c r="BA340">
        <f>AX340*AA340</f>
        <v>0</v>
      </c>
    </row>
    <row r="341" spans="2:53" x14ac:dyDescent="0.25">
      <c r="B341" s="27">
        <v>503.7</v>
      </c>
      <c r="C341" s="20">
        <v>100048</v>
      </c>
      <c r="D341" s="21">
        <v>147278</v>
      </c>
      <c r="E341" s="22">
        <v>247327</v>
      </c>
      <c r="F341" s="20">
        <v>728.5</v>
      </c>
      <c r="G341" s="21">
        <v>3050636</v>
      </c>
      <c r="H341" s="22">
        <v>1.258</v>
      </c>
      <c r="I341" s="12">
        <v>6556190</v>
      </c>
      <c r="J341" s="20">
        <v>31.33</v>
      </c>
      <c r="K341" s="29">
        <f>DEGREES(ATAN([1]!Req()^2/[1]!Rpo()^2*TAN(RADIANS(J341))))</f>
        <v>31.501193119217913</v>
      </c>
      <c r="L341" s="21">
        <v>-67.06</v>
      </c>
      <c r="M341" s="22">
        <v>183827</v>
      </c>
      <c r="N341" s="21">
        <f>[1]!Req()/SQRT(1-[1]!e_WGS84()^2*SIN(RADIANS(K341))^2)</f>
        <v>6383973.7320770929</v>
      </c>
      <c r="O341" s="20">
        <f t="shared" si="76"/>
        <v>2182655.7230704832</v>
      </c>
      <c r="P341" s="21">
        <f t="shared" si="77"/>
        <v>-5157022.9226062726</v>
      </c>
      <c r="Q341" s="22">
        <f>(N341*(1-[1]!e_WGS84()^2)+M341)*SIN(RADIANS(K341))</f>
        <v>3409452.4206018313</v>
      </c>
      <c r="R341" s="22">
        <f t="shared" si="78"/>
        <v>-29.748901300132275</v>
      </c>
      <c r="S341" s="20">
        <v>80.12</v>
      </c>
      <c r="T341" s="21">
        <v>76.92</v>
      </c>
      <c r="U341" s="20">
        <f t="shared" si="79"/>
        <v>0.95960908753905405</v>
      </c>
      <c r="V341" s="21">
        <f t="shared" si="80"/>
        <v>0.16713344735528796</v>
      </c>
      <c r="W341" s="22">
        <f t="shared" si="81"/>
        <v>0.22631131188608594</v>
      </c>
      <c r="X341" s="21">
        <f t="array" ref="X341:Z341">[1]!env_to_ecef(K341:M341,U341:W341)</f>
        <v>-0.77446935530018224</v>
      </c>
      <c r="Y341" s="21">
        <v>-0.63214640835117897</v>
      </c>
      <c r="Z341" s="21">
        <v>-2.4251517676726023E-2</v>
      </c>
      <c r="AA341" s="27">
        <f t="shared" si="82"/>
        <v>12.290782596777245</v>
      </c>
      <c r="AB341" s="20">
        <v>80.260000000000005</v>
      </c>
      <c r="AC341" s="21">
        <v>0.79</v>
      </c>
      <c r="AD341" s="22">
        <v>5899</v>
      </c>
      <c r="AE341" s="20">
        <f t="shared" si="83"/>
        <v>5813.4168178100927</v>
      </c>
      <c r="AF341" s="21">
        <f t="shared" si="84"/>
        <v>997.88314715269371</v>
      </c>
      <c r="AG341" s="21">
        <f t="shared" si="85"/>
        <v>81.333431203963357</v>
      </c>
      <c r="AH341" s="21">
        <f t="shared" si="86"/>
        <v>5899</v>
      </c>
      <c r="AI341" s="20">
        <f t="array" ref="AI341:AK341">[1]!env_to_ecef(K341:M341,AE341:AG341)</f>
        <v>-5123.3963974383423</v>
      </c>
      <c r="AJ341" s="21">
        <v>-2809.9143883906327</v>
      </c>
      <c r="AK341" s="21">
        <v>-808.32634785160462</v>
      </c>
      <c r="AL341" s="21">
        <f t="shared" si="87"/>
        <v>5899</v>
      </c>
      <c r="AM341" s="20">
        <f t="shared" si="88"/>
        <v>5195.5203877380118</v>
      </c>
      <c r="AN341" s="21">
        <f t="shared" si="89"/>
        <v>2769.7849376415834</v>
      </c>
      <c r="AO341" s="21">
        <f>(Q342-Q340)/($B342-$B340)</f>
        <v>1020.0060939968098</v>
      </c>
      <c r="AP341" s="28">
        <f t="shared" si="90"/>
        <v>11872.484479090048</v>
      </c>
      <c r="AQ341" s="12">
        <v>80.89</v>
      </c>
      <c r="AR341" s="12">
        <v>0.74</v>
      </c>
      <c r="AS341" s="12">
        <v>6302</v>
      </c>
      <c r="AT341" s="27">
        <v>1343667</v>
      </c>
      <c r="AU341" s="20">
        <v>890.4</v>
      </c>
      <c r="AV341" s="21">
        <v>0</v>
      </c>
      <c r="AW341" s="21">
        <v>8.48</v>
      </c>
      <c r="AX341" s="21">
        <v>0</v>
      </c>
      <c r="AY341" s="21">
        <v>0</v>
      </c>
      <c r="AZ341" s="22">
        <f>AX341*AD341</f>
        <v>0</v>
      </c>
      <c r="BA341">
        <f>AX341*AA341</f>
        <v>0</v>
      </c>
    </row>
    <row r="342" spans="2:53" x14ac:dyDescent="0.25">
      <c r="B342" s="27">
        <v>505.7</v>
      </c>
      <c r="C342" s="20">
        <v>100048</v>
      </c>
      <c r="D342" s="21">
        <v>145821</v>
      </c>
      <c r="E342" s="22">
        <v>245870</v>
      </c>
      <c r="F342" s="20">
        <v>728.5</v>
      </c>
      <c r="G342" s="21">
        <v>3050636</v>
      </c>
      <c r="H342" s="22">
        <v>1.2649999999999999</v>
      </c>
      <c r="I342" s="12">
        <v>6556353</v>
      </c>
      <c r="J342" s="20">
        <v>31.35</v>
      </c>
      <c r="K342" s="29">
        <f>DEGREES(ATAN([1]!Req()^2/[1]!Rpo()^2*TAN(RADIANS(J342))))</f>
        <v>31.52125451200892</v>
      </c>
      <c r="L342" s="21">
        <v>-66.94</v>
      </c>
      <c r="M342" s="22">
        <v>183996</v>
      </c>
      <c r="N342" s="21">
        <f>[1]!Req()/SQRT(1-[1]!e_WGS84()^2*SIN(RADIANS(K342))^2)</f>
        <v>6383980.412017935</v>
      </c>
      <c r="O342" s="20">
        <f t="shared" si="76"/>
        <v>2193039.6377422819</v>
      </c>
      <c r="P342" s="21">
        <f t="shared" si="77"/>
        <v>-5151472.1652356768</v>
      </c>
      <c r="Q342" s="22">
        <f>(N342*(1-[1]!e_WGS84()^2)+M342)*SIN(RADIANS(K342))</f>
        <v>3411492.0116675505</v>
      </c>
      <c r="R342" s="22">
        <f t="shared" si="78"/>
        <v>-30.397536156699061</v>
      </c>
      <c r="S342" s="20">
        <v>80.19</v>
      </c>
      <c r="T342" s="21">
        <v>77.12</v>
      </c>
      <c r="U342" s="20">
        <f t="shared" si="79"/>
        <v>0.96058513888160091</v>
      </c>
      <c r="V342" s="21">
        <f t="shared" si="80"/>
        <v>0.16609452507920247</v>
      </c>
      <c r="W342" s="22">
        <f t="shared" si="81"/>
        <v>0.22290984657150018</v>
      </c>
      <c r="X342" s="21">
        <f t="array" ref="X342:Z342">[1]!env_to_ecef(K342:M342,U342:W342)</f>
        <v>-0.77538693398935288</v>
      </c>
      <c r="Y342" s="21">
        <v>-0.63098953723872875</v>
      </c>
      <c r="Z342" s="21">
        <v>-2.5046087395961203E-2</v>
      </c>
      <c r="AA342" s="27">
        <f t="shared" si="82"/>
        <v>12.100795338684735</v>
      </c>
      <c r="AB342" s="20">
        <v>80.33</v>
      </c>
      <c r="AC342" s="21">
        <v>0.78</v>
      </c>
      <c r="AD342" s="22">
        <v>5923</v>
      </c>
      <c r="AE342" s="20">
        <f t="shared" si="83"/>
        <v>5838.3023332361718</v>
      </c>
      <c r="AF342" s="21">
        <f t="shared" si="84"/>
        <v>994.81332932123371</v>
      </c>
      <c r="AG342" s="21">
        <f t="shared" si="85"/>
        <v>80.63067365384876</v>
      </c>
      <c r="AH342" s="21">
        <f t="shared" si="86"/>
        <v>5923</v>
      </c>
      <c r="AI342" s="20">
        <f t="array" ref="AI342:AK342">[1]!env_to_ecef(K342:M342,AE342:AG342)</f>
        <v>-5141.1495904305466</v>
      </c>
      <c r="AJ342" s="21">
        <v>-2828.6186411212598</v>
      </c>
      <c r="AK342" s="21">
        <v>-805.87000931735088</v>
      </c>
      <c r="AL342" s="21">
        <f t="shared" si="87"/>
        <v>5923</v>
      </c>
      <c r="AM342" s="20">
        <f t="shared" si="88"/>
        <v>5188.2138193883002</v>
      </c>
      <c r="AN342" s="21">
        <f t="shared" si="89"/>
        <v>2781.3548239807133</v>
      </c>
      <c r="AO342" s="21">
        <f>(Q343-Q341)/($B343-$B341)</f>
        <v>1019.3231236017309</v>
      </c>
      <c r="AP342" s="28">
        <f t="shared" si="90"/>
        <v>11895.330205744927</v>
      </c>
      <c r="AQ342" s="12">
        <v>80.95</v>
      </c>
      <c r="AR342" s="12">
        <v>0.73</v>
      </c>
      <c r="AS342" s="12">
        <v>6326</v>
      </c>
      <c r="AT342" s="27">
        <v>1355157</v>
      </c>
      <c r="AU342" s="20">
        <v>890.9</v>
      </c>
      <c r="AV342" s="21">
        <v>0</v>
      </c>
      <c r="AW342" s="21">
        <v>8.51</v>
      </c>
      <c r="AX342" s="21">
        <v>0</v>
      </c>
      <c r="AY342" s="21">
        <v>0</v>
      </c>
      <c r="AZ342" s="22">
        <f>AX342*AD342</f>
        <v>0</v>
      </c>
      <c r="BA342">
        <f>AX342*AA342</f>
        <v>0</v>
      </c>
    </row>
    <row r="343" spans="2:53" x14ac:dyDescent="0.25">
      <c r="B343" s="27">
        <v>507.7</v>
      </c>
      <c r="C343" s="20">
        <v>100048</v>
      </c>
      <c r="D343" s="21">
        <v>144364</v>
      </c>
      <c r="E343" s="22">
        <v>244413</v>
      </c>
      <c r="F343" s="20">
        <v>728.5</v>
      </c>
      <c r="G343" s="21">
        <v>3050636</v>
      </c>
      <c r="H343" s="22">
        <v>1.2729999999999999</v>
      </c>
      <c r="I343" s="12">
        <v>6556514</v>
      </c>
      <c r="J343" s="20">
        <v>31.37</v>
      </c>
      <c r="K343" s="29">
        <f>DEGREES(ATAN([1]!Req()^2/[1]!Rpo()^2*TAN(RADIANS(J343))))</f>
        <v>31.541315820947847</v>
      </c>
      <c r="L343" s="21">
        <v>-66.819999999999993</v>
      </c>
      <c r="M343" s="22">
        <v>184162</v>
      </c>
      <c r="N343" s="21">
        <f>[1]!Req()/SQRT(1-[1]!e_WGS84()^2*SIN(RADIANS(K343))^2)</f>
        <v>6383987.0943313297</v>
      </c>
      <c r="O343" s="20">
        <f t="shared" si="76"/>
        <v>2203408.5783480364</v>
      </c>
      <c r="P343" s="21">
        <f t="shared" si="77"/>
        <v>-5145897.5033103498</v>
      </c>
      <c r="Q343" s="22">
        <f>(N343*(1-[1]!e_WGS84()^2)+M343)*SIN(RADIANS(K343))</f>
        <v>3413529.7130962382</v>
      </c>
      <c r="R343" s="22">
        <f t="shared" si="78"/>
        <v>-32.048533626832068</v>
      </c>
      <c r="S343" s="20">
        <v>80.260000000000005</v>
      </c>
      <c r="T343" s="21">
        <v>77.31</v>
      </c>
      <c r="U343" s="20">
        <f t="shared" si="79"/>
        <v>0.96151060257036447</v>
      </c>
      <c r="V343" s="21">
        <f t="shared" si="80"/>
        <v>0.16504497375349586</v>
      </c>
      <c r="W343" s="22">
        <f t="shared" si="81"/>
        <v>0.21967593810766486</v>
      </c>
      <c r="X343" s="21">
        <f t="array" ref="X343:Z343">[1]!env_to_ecef(K343:M343,U343:W343)</f>
        <v>-0.77621198790656376</v>
      </c>
      <c r="Y343" s="21">
        <v>-0.62994608897642501</v>
      </c>
      <c r="Z343" s="21">
        <v>-2.5746355342973426E-2</v>
      </c>
      <c r="AA343" s="27">
        <f t="shared" si="82"/>
        <v>11.920807779816126</v>
      </c>
      <c r="AB343" s="20">
        <v>80.400000000000006</v>
      </c>
      <c r="AC343" s="21">
        <v>0.77</v>
      </c>
      <c r="AD343" s="22">
        <v>5947</v>
      </c>
      <c r="AE343" s="20">
        <f t="shared" si="83"/>
        <v>5863.1889241712943</v>
      </c>
      <c r="AF343" s="21">
        <f t="shared" si="84"/>
        <v>991.68417709761957</v>
      </c>
      <c r="AG343" s="21">
        <f t="shared" si="85"/>
        <v>79.919536843509633</v>
      </c>
      <c r="AH343" s="21">
        <f t="shared" si="86"/>
        <v>5947</v>
      </c>
      <c r="AI343" s="20">
        <f t="array" ref="AI343:AK343">[1]!env_to_ecef(K343:M343,AE343:AG343)</f>
        <v>-5158.8634713102474</v>
      </c>
      <c r="AJ343" s="21">
        <v>-2847.3733589075587</v>
      </c>
      <c r="AK343" s="21">
        <v>-803.36893104243813</v>
      </c>
      <c r="AL343" s="21">
        <f t="shared" si="87"/>
        <v>5947</v>
      </c>
      <c r="AM343" s="20">
        <f t="shared" si="88"/>
        <v>5240.191017506877</v>
      </c>
      <c r="AN343" s="21">
        <f t="shared" si="89"/>
        <v>2655.1870602713898</v>
      </c>
      <c r="AO343" s="21">
        <f>(Q344-Q342)/($B344-$B342)</f>
        <v>774.96551498025656</v>
      </c>
      <c r="AP343" s="28">
        <f t="shared" si="90"/>
        <v>11870.536847657908</v>
      </c>
      <c r="AQ343" s="12">
        <v>81.02</v>
      </c>
      <c r="AR343" s="12">
        <v>0.72</v>
      </c>
      <c r="AS343" s="12">
        <v>6350</v>
      </c>
      <c r="AT343" s="27">
        <v>1366693</v>
      </c>
      <c r="AU343" s="20">
        <v>891.4</v>
      </c>
      <c r="AV343" s="21">
        <v>0</v>
      </c>
      <c r="AW343" s="21">
        <v>8.5399999999999991</v>
      </c>
      <c r="AX343" s="21">
        <v>0</v>
      </c>
      <c r="AY343" s="21">
        <v>0</v>
      </c>
      <c r="AZ343" s="22">
        <f>AX343*AD343</f>
        <v>0</v>
      </c>
      <c r="BA343">
        <f>AX343*AA343</f>
        <v>0</v>
      </c>
    </row>
    <row r="344" spans="2:53" x14ac:dyDescent="0.25">
      <c r="B344" s="27">
        <v>509.7</v>
      </c>
      <c r="C344" s="20">
        <v>100048</v>
      </c>
      <c r="D344" s="21">
        <v>142907</v>
      </c>
      <c r="E344" s="22">
        <v>242956</v>
      </c>
      <c r="F344" s="20">
        <v>728.5</v>
      </c>
      <c r="G344" s="21">
        <v>3050636</v>
      </c>
      <c r="H344" s="22">
        <v>1.28</v>
      </c>
      <c r="I344" s="12">
        <v>6556674</v>
      </c>
      <c r="J344" s="20">
        <v>31.38</v>
      </c>
      <c r="K344" s="29">
        <f>DEGREES(ATAN([1]!Req()^2/[1]!Rpo()^2*TAN(RADIANS(J344))))</f>
        <v>31.551346443963567</v>
      </c>
      <c r="L344" s="21">
        <v>-66.7</v>
      </c>
      <c r="M344" s="22">
        <v>184328</v>
      </c>
      <c r="N344" s="21">
        <f>[1]!Req()/SQRT(1-[1]!e_WGS84()^2*SIN(RADIANS(K344))^2)</f>
        <v>6383990.4363767048</v>
      </c>
      <c r="O344" s="20">
        <f t="shared" si="76"/>
        <v>2214000.4018123094</v>
      </c>
      <c r="P344" s="21">
        <f t="shared" si="77"/>
        <v>-5140851.4169945912</v>
      </c>
      <c r="Q344" s="22">
        <f>(N344*(1-[1]!e_WGS84()^2)+M344)*SIN(RADIANS(K344))</f>
        <v>3414591.8737274716</v>
      </c>
      <c r="R344" s="22">
        <f t="shared" si="78"/>
        <v>-29.375272650271654</v>
      </c>
      <c r="S344" s="20">
        <v>80.34</v>
      </c>
      <c r="T344" s="21">
        <v>77.5</v>
      </c>
      <c r="U344" s="20">
        <f t="shared" si="79"/>
        <v>0.96245296607950315</v>
      </c>
      <c r="V344" s="21">
        <f t="shared" si="80"/>
        <v>0.16382362956268431</v>
      </c>
      <c r="W344" s="22">
        <f t="shared" si="81"/>
        <v>0.2164396139381029</v>
      </c>
      <c r="X344" s="21">
        <f t="array" ref="X344:Z344">[1]!env_to_ecef(K344:M344,U344:W344)</f>
        <v>-0.77709832254243283</v>
      </c>
      <c r="Y344" s="21">
        <v>-0.62882733384897582</v>
      </c>
      <c r="Z344" s="21">
        <v>-2.6351115842133108E-2</v>
      </c>
      <c r="AA344" s="27">
        <f t="shared" si="82"/>
        <v>11.740707557999507</v>
      </c>
      <c r="AB344" s="20">
        <v>80.47</v>
      </c>
      <c r="AC344" s="21">
        <v>0.76</v>
      </c>
      <c r="AD344" s="22">
        <v>5971</v>
      </c>
      <c r="AE344" s="20">
        <f t="shared" si="83"/>
        <v>5888.0764805950676</v>
      </c>
      <c r="AF344" s="21">
        <f t="shared" si="84"/>
        <v>988.49568303178125</v>
      </c>
      <c r="AG344" s="21">
        <f t="shared" si="85"/>
        <v>79.200020774831415</v>
      </c>
      <c r="AH344" s="21">
        <f t="shared" si="86"/>
        <v>5971</v>
      </c>
      <c r="AI344" s="20">
        <f t="array" ref="AI344:AK344">[1]!env_to_ecef(K344:M344,AE344:AG344)</f>
        <v>-5176.5933598202882</v>
      </c>
      <c r="AJ344" s="21">
        <v>-2866.049630795661</v>
      </c>
      <c r="AK344" s="21">
        <v>-800.92552767442089</v>
      </c>
      <c r="AL344" s="21">
        <f t="shared" si="87"/>
        <v>5970.9999999999991</v>
      </c>
      <c r="AM344" s="20">
        <f t="shared" si="88"/>
        <v>5233.3218698981218</v>
      </c>
      <c r="AN344" s="21">
        <f t="shared" si="89"/>
        <v>2666.3689313204959</v>
      </c>
      <c r="AO344" s="21">
        <f>(Q345-Q343)/($B345-$B343)</f>
        <v>774.5890156745445</v>
      </c>
      <c r="AP344" s="28">
        <f t="shared" si="90"/>
        <v>11893.537586129485</v>
      </c>
      <c r="AQ344" s="12">
        <v>81.08</v>
      </c>
      <c r="AR344" s="12">
        <v>0.71</v>
      </c>
      <c r="AS344" s="12">
        <v>6374</v>
      </c>
      <c r="AT344" s="27">
        <v>1378276</v>
      </c>
      <c r="AU344" s="20">
        <v>891.9</v>
      </c>
      <c r="AV344" s="21">
        <v>0</v>
      </c>
      <c r="AW344" s="21">
        <v>8.57</v>
      </c>
      <c r="AX344" s="21">
        <v>0</v>
      </c>
      <c r="AY344" s="21">
        <v>0</v>
      </c>
      <c r="AZ344" s="22">
        <f>AX344*AD344</f>
        <v>0</v>
      </c>
      <c r="BA344">
        <f>AX344*AA344</f>
        <v>0</v>
      </c>
    </row>
    <row r="345" spans="2:53" x14ac:dyDescent="0.25">
      <c r="B345" s="27">
        <v>511.7</v>
      </c>
      <c r="C345" s="20">
        <v>100048</v>
      </c>
      <c r="D345" s="21">
        <v>141450</v>
      </c>
      <c r="E345" s="22">
        <v>241499</v>
      </c>
      <c r="F345" s="20">
        <v>728.5</v>
      </c>
      <c r="G345" s="21">
        <v>3050636</v>
      </c>
      <c r="H345" s="22">
        <v>1.288</v>
      </c>
      <c r="I345" s="12">
        <v>6556832</v>
      </c>
      <c r="J345" s="20">
        <v>31.4</v>
      </c>
      <c r="K345" s="29">
        <f>DEGREES(ATAN([1]!Req()^2/[1]!Rpo()^2*TAN(RADIANS(J345))))</f>
        <v>31.571407627069107</v>
      </c>
      <c r="L345" s="21">
        <v>-66.58</v>
      </c>
      <c r="M345" s="22">
        <v>184492</v>
      </c>
      <c r="N345" s="21">
        <f>[1]!Req()/SQRT(1-[1]!e_WGS84()^2*SIN(RADIANS(K345))^2)</f>
        <v>6383997.1222427525</v>
      </c>
      <c r="O345" s="20">
        <f t="shared" si="76"/>
        <v>2224341.8658276289</v>
      </c>
      <c r="P345" s="21">
        <f t="shared" si="77"/>
        <v>-5135232.0275850678</v>
      </c>
      <c r="Q345" s="22">
        <f>(N345*(1-[1]!e_WGS84()^2)+M345)*SIN(RADIANS(K345))</f>
        <v>3416628.0691589364</v>
      </c>
      <c r="R345" s="22">
        <f t="shared" si="78"/>
        <v>-30.029818675480783</v>
      </c>
      <c r="S345" s="20">
        <v>80.41</v>
      </c>
      <c r="T345" s="21">
        <v>77.7</v>
      </c>
      <c r="U345" s="20">
        <f t="shared" si="79"/>
        <v>0.96339148826850129</v>
      </c>
      <c r="V345" s="21">
        <f t="shared" si="80"/>
        <v>0.16277252487854443</v>
      </c>
      <c r="W345" s="22">
        <f t="shared" si="81"/>
        <v>0.21303038627497661</v>
      </c>
      <c r="X345" s="21">
        <f t="array" ref="X345:Z345">[1]!env_to_ecef(K345:M345,U345:W345)</f>
        <v>-0.77801037714630461</v>
      </c>
      <c r="Y345" s="21">
        <v>-0.62766468085742311</v>
      </c>
      <c r="Z345" s="21">
        <v>-2.7145928917869433E-2</v>
      </c>
      <c r="AA345" s="27">
        <f t="shared" si="82"/>
        <v>11.550719588453035</v>
      </c>
      <c r="AB345" s="20">
        <v>80.540000000000006</v>
      </c>
      <c r="AC345" s="21">
        <v>0.75</v>
      </c>
      <c r="AD345" s="22">
        <v>5996</v>
      </c>
      <c r="AE345" s="20">
        <f t="shared" si="83"/>
        <v>5913.9512085485831</v>
      </c>
      <c r="AF345" s="21">
        <f t="shared" si="84"/>
        <v>985.41218478663393</v>
      </c>
      <c r="AG345" s="21">
        <f t="shared" si="85"/>
        <v>78.485215045781274</v>
      </c>
      <c r="AH345" s="21">
        <f t="shared" si="86"/>
        <v>5995.9999999999991</v>
      </c>
      <c r="AI345" s="20">
        <f t="array" ref="AI345:AK345">[1]!env_to_ecef(K345:M345,AE345:AG345)</f>
        <v>-5195.0947177939997</v>
      </c>
      <c r="AJ345" s="21">
        <v>-2885.3866141080807</v>
      </c>
      <c r="AK345" s="21">
        <v>-798.46788305778966</v>
      </c>
      <c r="AL345" s="21">
        <f t="shared" si="87"/>
        <v>5996</v>
      </c>
      <c r="AM345" s="20">
        <f t="shared" si="88"/>
        <v>5167.0316378201087</v>
      </c>
      <c r="AN345" s="21">
        <f t="shared" si="89"/>
        <v>2815.4460443392927</v>
      </c>
      <c r="AO345" s="21">
        <f>(Q346-Q344)/($B346-$B344)</f>
        <v>1017.7547959228833</v>
      </c>
      <c r="AP345" s="28">
        <f t="shared" si="90"/>
        <v>11965.442759420832</v>
      </c>
      <c r="AQ345" s="12">
        <v>81.14</v>
      </c>
      <c r="AR345" s="12">
        <v>0.71</v>
      </c>
      <c r="AS345" s="12">
        <v>6399</v>
      </c>
      <c r="AT345" s="27">
        <v>1389906</v>
      </c>
      <c r="AU345" s="20">
        <v>892.4</v>
      </c>
      <c r="AV345" s="21">
        <v>0</v>
      </c>
      <c r="AW345" s="21">
        <v>8.6</v>
      </c>
      <c r="AX345" s="21">
        <v>0</v>
      </c>
      <c r="AY345" s="21">
        <v>0</v>
      </c>
      <c r="AZ345" s="22">
        <f>AX345*AD345</f>
        <v>0</v>
      </c>
      <c r="BA345">
        <f>AX345*AA345</f>
        <v>0</v>
      </c>
    </row>
    <row r="346" spans="2:53" x14ac:dyDescent="0.25">
      <c r="B346" s="27">
        <v>513.70000000000005</v>
      </c>
      <c r="C346" s="20">
        <v>100048</v>
      </c>
      <c r="D346" s="21">
        <v>139993</v>
      </c>
      <c r="E346" s="22">
        <v>240042</v>
      </c>
      <c r="F346" s="20">
        <v>728.5</v>
      </c>
      <c r="G346" s="21">
        <v>3050636</v>
      </c>
      <c r="H346" s="22">
        <v>1.296</v>
      </c>
      <c r="I346" s="12">
        <v>6556989</v>
      </c>
      <c r="J346" s="20">
        <v>31.42</v>
      </c>
      <c r="K346" s="29">
        <f>DEGREES(ATAN([1]!Req()^2/[1]!Rpo()^2*TAN(RADIANS(J346))))</f>
        <v>31.591468726248923</v>
      </c>
      <c r="L346" s="21">
        <v>-66.459999999999994</v>
      </c>
      <c r="M346" s="22">
        <v>184654</v>
      </c>
      <c r="N346" s="21">
        <f>[1]!Req()/SQRT(1-[1]!e_WGS84()^2*SIN(RADIANS(K346))^2)</f>
        <v>6384003.8104731161</v>
      </c>
      <c r="O346" s="20">
        <f t="shared" si="76"/>
        <v>2234668.5283635901</v>
      </c>
      <c r="P346" s="21">
        <f t="shared" si="77"/>
        <v>-5129589.6328172339</v>
      </c>
      <c r="Q346" s="22">
        <f>(N346*(1-[1]!e_WGS84()^2)+M346)*SIN(RADIANS(K346))</f>
        <v>3418662.8929111632</v>
      </c>
      <c r="R346" s="22">
        <f t="shared" si="78"/>
        <v>-31.686723326332867</v>
      </c>
      <c r="S346" s="20">
        <v>80.48</v>
      </c>
      <c r="T346" s="21">
        <v>77.89</v>
      </c>
      <c r="U346" s="20">
        <f t="shared" si="79"/>
        <v>0.96428104039537677</v>
      </c>
      <c r="V346" s="21">
        <f t="shared" si="80"/>
        <v>0.16171134892341002</v>
      </c>
      <c r="W346" s="22">
        <f t="shared" si="81"/>
        <v>0.20978921507880458</v>
      </c>
      <c r="X346" s="21">
        <f t="array" ref="X346:Z346">[1]!env_to_ecef(K346:M346,U346:W346)</f>
        <v>-0.77883050433814072</v>
      </c>
      <c r="Y346" s="21">
        <v>-0.62661600332576028</v>
      </c>
      <c r="Z346" s="21">
        <v>-2.7846541768202046E-2</v>
      </c>
      <c r="AA346" s="27">
        <f t="shared" si="82"/>
        <v>11.370731352166493</v>
      </c>
      <c r="AB346" s="20">
        <v>80.61</v>
      </c>
      <c r="AC346" s="21">
        <v>0.74</v>
      </c>
      <c r="AD346" s="22">
        <v>6020</v>
      </c>
      <c r="AE346" s="20">
        <f t="shared" si="83"/>
        <v>5938.8405681074519</v>
      </c>
      <c r="AF346" s="21">
        <f t="shared" si="84"/>
        <v>982.10378066394935</v>
      </c>
      <c r="AG346" s="21">
        <f t="shared" si="85"/>
        <v>77.748765949951704</v>
      </c>
      <c r="AH346" s="21">
        <f t="shared" si="86"/>
        <v>6020.0000000000009</v>
      </c>
      <c r="AI346" s="20">
        <f t="array" ref="AI346:AK346">[1]!env_to_ecef(K346:M346,AE346:AG346)</f>
        <v>-5212.6893871280472</v>
      </c>
      <c r="AJ346" s="21">
        <v>-2904.2936559122204</v>
      </c>
      <c r="AK346" s="21">
        <v>-795.83146051828089</v>
      </c>
      <c r="AL346" s="21">
        <f t="shared" si="87"/>
        <v>6020</v>
      </c>
      <c r="AM346" s="20">
        <f t="shared" si="88"/>
        <v>5159.7879797571068</v>
      </c>
      <c r="AN346" s="21">
        <f t="shared" si="89"/>
        <v>2826.5485782019859</v>
      </c>
      <c r="AO346" s="21">
        <f>(Q347-Q345)/($B347-$B345)</f>
        <v>1017.3305202971534</v>
      </c>
      <c r="AP346" s="28">
        <f t="shared" si="90"/>
        <v>11988.260749897228</v>
      </c>
      <c r="AQ346" s="12">
        <v>81.209999999999994</v>
      </c>
      <c r="AR346" s="12">
        <v>0.7</v>
      </c>
      <c r="AS346" s="12">
        <v>6423</v>
      </c>
      <c r="AT346" s="27">
        <v>1401583</v>
      </c>
      <c r="AU346" s="20">
        <v>892.9</v>
      </c>
      <c r="AV346" s="21">
        <v>0</v>
      </c>
      <c r="AW346" s="21">
        <v>8.6300000000000008</v>
      </c>
      <c r="AX346" s="21">
        <v>0</v>
      </c>
      <c r="AY346" s="21">
        <v>0</v>
      </c>
      <c r="AZ346" s="22">
        <f>AX346*AD346</f>
        <v>0</v>
      </c>
      <c r="BA346">
        <f>AX346*AA346</f>
        <v>0</v>
      </c>
    </row>
    <row r="347" spans="2:53" x14ac:dyDescent="0.25">
      <c r="B347" s="27">
        <v>515.70000000000005</v>
      </c>
      <c r="C347" s="20">
        <v>100048</v>
      </c>
      <c r="D347" s="21">
        <v>138536</v>
      </c>
      <c r="E347" s="22">
        <v>238585</v>
      </c>
      <c r="F347" s="20">
        <v>728.5</v>
      </c>
      <c r="G347" s="21">
        <v>3050636</v>
      </c>
      <c r="H347" s="22">
        <v>1.304</v>
      </c>
      <c r="I347" s="12">
        <v>6557144</v>
      </c>
      <c r="J347" s="20">
        <v>31.44</v>
      </c>
      <c r="K347" s="29">
        <f>DEGREES(ATAN([1]!Req()^2/[1]!Rpo()^2*TAN(RADIANS(J347))))</f>
        <v>31.611529741473618</v>
      </c>
      <c r="L347" s="21">
        <v>-66.34</v>
      </c>
      <c r="M347" s="22">
        <v>184816</v>
      </c>
      <c r="N347" s="21">
        <f>[1]!Req()/SQRT(1-[1]!e_WGS84()^2*SIN(RADIANS(K347))^2)</f>
        <v>6384010.501064497</v>
      </c>
      <c r="O347" s="20">
        <f t="shared" si="76"/>
        <v>2244981.0177466576</v>
      </c>
      <c r="P347" s="21">
        <f t="shared" si="77"/>
        <v>-5123925.8332722597</v>
      </c>
      <c r="Q347" s="22">
        <f>(N347*(1-[1]!e_WGS84()^2)+M347)*SIN(RADIANS(K347))</f>
        <v>3420697.3912401251</v>
      </c>
      <c r="R347" s="22">
        <f t="shared" si="78"/>
        <v>-31.345991786569357</v>
      </c>
      <c r="S347" s="20">
        <v>80.55</v>
      </c>
      <c r="T347" s="21">
        <v>78.09</v>
      </c>
      <c r="U347" s="20">
        <f t="shared" si="79"/>
        <v>0.96519437559685506</v>
      </c>
      <c r="V347" s="21">
        <f t="shared" si="80"/>
        <v>0.16065239316689886</v>
      </c>
      <c r="W347" s="22">
        <f t="shared" si="81"/>
        <v>0.20637496429059698</v>
      </c>
      <c r="X347" s="21">
        <f t="array" ref="X347:Z347">[1]!env_to_ecef(K347:M347,U347:W347)</f>
        <v>-0.77973868652669964</v>
      </c>
      <c r="Y347" s="21">
        <v>-0.62544960760206769</v>
      </c>
      <c r="Z347" s="21">
        <v>-2.8642085888368515E-2</v>
      </c>
      <c r="AA347" s="27">
        <f t="shared" si="82"/>
        <v>11.180863059128439</v>
      </c>
      <c r="AB347" s="20">
        <v>80.69</v>
      </c>
      <c r="AC347" s="21">
        <v>0.73</v>
      </c>
      <c r="AD347" s="22">
        <v>6045</v>
      </c>
      <c r="AE347" s="20">
        <f t="shared" si="83"/>
        <v>5964.8880397161765</v>
      </c>
      <c r="AF347" s="21">
        <f t="shared" si="84"/>
        <v>977.85689389381787</v>
      </c>
      <c r="AG347" s="21">
        <f t="shared" si="85"/>
        <v>77.016678162944245</v>
      </c>
      <c r="AH347" s="21">
        <f t="shared" si="86"/>
        <v>6045.0000000000009</v>
      </c>
      <c r="AI347" s="20">
        <f t="array" ref="AI347:AK347">[1]!env_to_ecef(K347:M347,AE347:AG347)</f>
        <v>-5231.4849386610886</v>
      </c>
      <c r="AJ347" s="21">
        <v>-2923.3029914385579</v>
      </c>
      <c r="AK347" s="21">
        <v>-792.39507621424912</v>
      </c>
      <c r="AL347" s="21">
        <f t="shared" si="87"/>
        <v>6045.0000000000009</v>
      </c>
      <c r="AM347" s="20">
        <f t="shared" si="88"/>
        <v>5213.0210185657488</v>
      </c>
      <c r="AN347" s="21">
        <f t="shared" si="89"/>
        <v>2700.3239141064696</v>
      </c>
      <c r="AO347" s="21">
        <f>(Q348-Q346)/($B348-$B346)</f>
        <v>773.26139474706724</v>
      </c>
      <c r="AP347" s="28">
        <f t="shared" si="90"/>
        <v>11965.122834654889</v>
      </c>
      <c r="AQ347" s="12">
        <v>81.27</v>
      </c>
      <c r="AR347" s="12">
        <v>0.69</v>
      </c>
      <c r="AS347" s="12">
        <v>6448</v>
      </c>
      <c r="AT347" s="27">
        <v>1413307</v>
      </c>
      <c r="AU347" s="20">
        <v>893.4</v>
      </c>
      <c r="AV347" s="21">
        <v>0</v>
      </c>
      <c r="AW347" s="21">
        <v>8.66</v>
      </c>
      <c r="AX347" s="21">
        <v>0</v>
      </c>
      <c r="AY347" s="21">
        <v>0</v>
      </c>
      <c r="AZ347" s="22">
        <f>AX347*AD347</f>
        <v>0</v>
      </c>
      <c r="BA347">
        <f>AX347*AA347</f>
        <v>0</v>
      </c>
    </row>
    <row r="348" spans="2:53" x14ac:dyDescent="0.25">
      <c r="B348" s="27">
        <v>517.70000000000005</v>
      </c>
      <c r="C348" s="20">
        <v>100048</v>
      </c>
      <c r="D348" s="21">
        <v>137079</v>
      </c>
      <c r="E348" s="22">
        <v>237128</v>
      </c>
      <c r="F348" s="20">
        <v>728.5</v>
      </c>
      <c r="G348" s="21">
        <v>3050636</v>
      </c>
      <c r="H348" s="22">
        <v>1.3120000000000001</v>
      </c>
      <c r="I348" s="12">
        <v>6557299</v>
      </c>
      <c r="J348" s="20">
        <v>31.45</v>
      </c>
      <c r="K348" s="29">
        <f>DEGREES(ATAN([1]!Req()^2/[1]!Rpo()^2*TAN(RADIANS(J348))))</f>
        <v>31.621560217593633</v>
      </c>
      <c r="L348" s="21">
        <v>-66.22</v>
      </c>
      <c r="M348" s="22">
        <v>184976</v>
      </c>
      <c r="N348" s="21">
        <f>[1]!Req()/SQRT(1-[1]!e_WGS84()^2*SIN(RADIANS(K348))^2)</f>
        <v>6384013.8472445393</v>
      </c>
      <c r="O348" s="20">
        <f t="shared" si="76"/>
        <v>2255520.6124378531</v>
      </c>
      <c r="P348" s="21">
        <f t="shared" si="77"/>
        <v>-5118788.337160808</v>
      </c>
      <c r="Q348" s="22">
        <f>(N348*(1-[1]!e_WGS84()^2)+M348)*SIN(RADIANS(K348))</f>
        <v>3421755.9384901514</v>
      </c>
      <c r="R348" s="22">
        <f t="shared" si="78"/>
        <v>-29.676845874637365</v>
      </c>
      <c r="S348" s="20">
        <v>80.62</v>
      </c>
      <c r="T348" s="21">
        <v>78.28</v>
      </c>
      <c r="U348" s="20">
        <f t="shared" si="79"/>
        <v>0.96605983458401457</v>
      </c>
      <c r="V348" s="21">
        <f t="shared" si="80"/>
        <v>0.15958372807077048</v>
      </c>
      <c r="W348" s="22">
        <f t="shared" si="81"/>
        <v>0.20312909623818223</v>
      </c>
      <c r="X348" s="21">
        <f t="array" ref="X348:Z348">[1]!env_to_ecef(K348:M348,U348:W348)</f>
        <v>-0.78055742849361986</v>
      </c>
      <c r="Y348" s="21">
        <v>-0.62439284308043497</v>
      </c>
      <c r="Z348" s="21">
        <v>-2.9388404743341798E-2</v>
      </c>
      <c r="AA348" s="27">
        <f t="shared" si="82"/>
        <v>10.990878399786299</v>
      </c>
      <c r="AB348" s="20">
        <v>80.760000000000005</v>
      </c>
      <c r="AC348" s="21">
        <v>0.73</v>
      </c>
      <c r="AD348" s="22">
        <v>6070</v>
      </c>
      <c r="AE348" s="20">
        <f t="shared" si="83"/>
        <v>5990.7518727002271</v>
      </c>
      <c r="AF348" s="21">
        <f t="shared" si="84"/>
        <v>974.58261209419629</v>
      </c>
      <c r="AG348" s="21">
        <f t="shared" si="85"/>
        <v>77.33519213384146</v>
      </c>
      <c r="AH348" s="21">
        <f t="shared" si="86"/>
        <v>6070</v>
      </c>
      <c r="AI348" s="20">
        <f t="array" ref="AI348:AK348">[1]!env_to_ecef(K348:M348,AE348:AG348)</f>
        <v>-5249.5458556022386</v>
      </c>
      <c r="AJ348" s="21">
        <v>-2943.4864903212388</v>
      </c>
      <c r="AK348" s="21">
        <v>-789.33870500926946</v>
      </c>
      <c r="AL348" s="21">
        <f t="shared" si="87"/>
        <v>6070</v>
      </c>
      <c r="AM348" s="20">
        <f t="shared" si="88"/>
        <v>5429.0556839019991</v>
      </c>
      <c r="AN348" s="21">
        <f t="shared" si="89"/>
        <v>2810.5127376324963</v>
      </c>
      <c r="AO348" s="21">
        <f>(Q349-Q347)/($B349-$B347)</f>
        <v>772.75166933611035</v>
      </c>
      <c r="AP348" s="28">
        <f t="shared" si="90"/>
        <v>12230.337865014888</v>
      </c>
      <c r="AQ348" s="12">
        <v>81.34</v>
      </c>
      <c r="AR348" s="12">
        <v>0.68</v>
      </c>
      <c r="AS348" s="12">
        <v>6473</v>
      </c>
      <c r="AT348" s="27">
        <v>1425080</v>
      </c>
      <c r="AU348" s="20">
        <v>893.9</v>
      </c>
      <c r="AV348" s="21">
        <v>0</v>
      </c>
      <c r="AW348" s="21">
        <v>8.69</v>
      </c>
      <c r="AX348" s="21">
        <v>0</v>
      </c>
      <c r="AY348" s="21">
        <v>0</v>
      </c>
      <c r="AZ348" s="22">
        <f>AX348*AD348</f>
        <v>0</v>
      </c>
      <c r="BA348">
        <f>AX348*AA348</f>
        <v>0</v>
      </c>
    </row>
    <row r="349" spans="2:53" x14ac:dyDescent="0.25">
      <c r="B349" s="27">
        <v>519.70000000000005</v>
      </c>
      <c r="C349" s="20">
        <v>100048</v>
      </c>
      <c r="D349" s="21">
        <v>135622</v>
      </c>
      <c r="E349" s="22">
        <v>235671</v>
      </c>
      <c r="F349" s="20">
        <v>728.5</v>
      </c>
      <c r="G349" s="21">
        <v>3050636</v>
      </c>
      <c r="H349" s="22">
        <v>1.32</v>
      </c>
      <c r="I349" s="12">
        <v>6557452</v>
      </c>
      <c r="J349" s="20">
        <v>31.47</v>
      </c>
      <c r="K349" s="29">
        <f>DEGREES(ATAN([1]!Req()^2/[1]!Rpo()^2*TAN(RADIANS(J349))))</f>
        <v>31.641621106830648</v>
      </c>
      <c r="L349" s="21">
        <v>-66.09</v>
      </c>
      <c r="M349" s="22">
        <v>185135</v>
      </c>
      <c r="N349" s="21">
        <f>[1]!Req()/SQRT(1-[1]!e_WGS84()^2*SIN(RADIANS(K349))^2)</f>
        <v>6384020.5413712645</v>
      </c>
      <c r="O349" s="20">
        <f t="shared" si="76"/>
        <v>2266697.2404822656</v>
      </c>
      <c r="P349" s="21">
        <f t="shared" si="77"/>
        <v>-5112683.7823217297</v>
      </c>
      <c r="Q349" s="22">
        <f>(N349*(1-[1]!e_WGS84()^2)+M349)*SIN(RADIANS(K349))</f>
        <v>3423788.3979174695</v>
      </c>
      <c r="R349" s="22">
        <f t="shared" si="78"/>
        <v>-30.339641423895955</v>
      </c>
      <c r="S349" s="20">
        <v>80.7</v>
      </c>
      <c r="T349" s="21">
        <v>78.48</v>
      </c>
      <c r="U349" s="20">
        <f t="shared" si="79"/>
        <v>0.96697555969548554</v>
      </c>
      <c r="V349" s="21">
        <f t="shared" si="80"/>
        <v>0.15834832059272833</v>
      </c>
      <c r="W349" s="22">
        <f t="shared" si="81"/>
        <v>0.199709980514407</v>
      </c>
      <c r="X349" s="21">
        <f t="array" ref="X349:Z349">[1]!env_to_ecef(K349:M349,U349:W349)</f>
        <v>-0.781414141545971</v>
      </c>
      <c r="Y349" s="21">
        <v>-0.62328926637231985</v>
      </c>
      <c r="Z349" s="21">
        <v>-3.0040469653920848E-2</v>
      </c>
      <c r="AA349" s="27">
        <f t="shared" si="82"/>
        <v>10.800771116211831</v>
      </c>
      <c r="AB349" s="20">
        <v>80.83</v>
      </c>
      <c r="AC349" s="21">
        <v>0.72</v>
      </c>
      <c r="AD349" s="22">
        <v>6095</v>
      </c>
      <c r="AE349" s="20">
        <f t="shared" si="83"/>
        <v>6016.6298598991225</v>
      </c>
      <c r="AF349" s="21">
        <f t="shared" si="84"/>
        <v>971.24873171875345</v>
      </c>
      <c r="AG349" s="21">
        <f t="shared" si="85"/>
        <v>76.59001308903413</v>
      </c>
      <c r="AH349" s="21">
        <f t="shared" si="86"/>
        <v>6095</v>
      </c>
      <c r="AI349" s="20">
        <f t="array" ref="AI349:AK349">[1]!env_to_ecef(K349:M349,AE349:AG349)</f>
        <v>-5267.3649972613803</v>
      </c>
      <c r="AJ349" s="21">
        <v>-2963.951903280697</v>
      </c>
      <c r="AK349" s="21">
        <v>-786.68932919187466</v>
      </c>
      <c r="AL349" s="21">
        <f t="shared" si="87"/>
        <v>6095.0000000000009</v>
      </c>
      <c r="AM349" s="20">
        <f t="shared" si="88"/>
        <v>5361.305971104186</v>
      </c>
      <c r="AN349" s="21">
        <f t="shared" si="89"/>
        <v>2959.3600454989355</v>
      </c>
      <c r="AO349" s="21">
        <f>(Q350-Q348)/($B350-$B348)</f>
        <v>1016.0165157890879</v>
      </c>
      <c r="AP349" s="28">
        <f t="shared" si="90"/>
        <v>12300.569879475548</v>
      </c>
      <c r="AQ349" s="12">
        <v>81.400000000000006</v>
      </c>
      <c r="AR349" s="12">
        <v>0.67</v>
      </c>
      <c r="AS349" s="12">
        <v>6498</v>
      </c>
      <c r="AT349" s="27">
        <v>1436901</v>
      </c>
      <c r="AU349" s="20">
        <v>894.4</v>
      </c>
      <c r="AV349" s="21">
        <v>0</v>
      </c>
      <c r="AW349" s="21">
        <v>8.73</v>
      </c>
      <c r="AX349" s="21">
        <v>0</v>
      </c>
      <c r="AY349" s="21">
        <v>0</v>
      </c>
      <c r="AZ349" s="22">
        <f>AX349*AD349</f>
        <v>0</v>
      </c>
      <c r="BA349">
        <f>AX349*AA349</f>
        <v>0</v>
      </c>
    </row>
    <row r="350" spans="2:53" x14ac:dyDescent="0.25">
      <c r="B350" s="27">
        <v>521.70000000000005</v>
      </c>
      <c r="C350" s="20">
        <v>100048</v>
      </c>
      <c r="D350" s="21">
        <v>134165</v>
      </c>
      <c r="E350" s="22">
        <v>234213</v>
      </c>
      <c r="F350" s="20">
        <v>728.5</v>
      </c>
      <c r="G350" s="21">
        <v>3050636</v>
      </c>
      <c r="H350" s="22">
        <v>1.3280000000000001</v>
      </c>
      <c r="I350" s="12">
        <v>6557605</v>
      </c>
      <c r="J350" s="20">
        <v>31.49</v>
      </c>
      <c r="K350" s="29">
        <f>DEGREES(ATAN([1]!Req()^2/[1]!Rpo()^2*TAN(RADIANS(J350))))</f>
        <v>31.66168191203926</v>
      </c>
      <c r="L350" s="21">
        <v>-65.97</v>
      </c>
      <c r="M350" s="22">
        <v>185293</v>
      </c>
      <c r="N350" s="21">
        <f>[1]!Req()/SQRT(1-[1]!e_WGS84()^2*SIN(RADIANS(K350))^2)</f>
        <v>6384027.2378507601</v>
      </c>
      <c r="O350" s="20">
        <f t="shared" si="76"/>
        <v>2276965.8363222699</v>
      </c>
      <c r="P350" s="21">
        <f t="shared" si="77"/>
        <v>-5106950.8969788123</v>
      </c>
      <c r="Q350" s="22">
        <f>(N350*(1-[1]!e_WGS84()^2)+M350)*SIN(RADIANS(K350))</f>
        <v>3425820.0045533078</v>
      </c>
      <c r="R350" s="22">
        <f t="shared" si="78"/>
        <v>-32.004788349382579</v>
      </c>
      <c r="S350" s="20">
        <v>80.77</v>
      </c>
      <c r="T350" s="21">
        <v>78.67</v>
      </c>
      <c r="U350" s="20">
        <f t="shared" si="79"/>
        <v>0.9678166665970328</v>
      </c>
      <c r="V350" s="21">
        <f t="shared" si="80"/>
        <v>0.15727218058691184</v>
      </c>
      <c r="W350" s="22">
        <f t="shared" si="81"/>
        <v>0.19645956599373221</v>
      </c>
      <c r="X350" s="21">
        <f t="array" ref="X350:Z350">[1]!env_to_ecef(K350:M350,U350:W350)</f>
        <v>-0.78222758418940552</v>
      </c>
      <c r="Y350" s="21">
        <v>-0.62223382571629582</v>
      </c>
      <c r="Z350" s="21">
        <v>-3.0742034214884875E-2</v>
      </c>
      <c r="AA350" s="27">
        <f t="shared" si="82"/>
        <v>10.620784558468987</v>
      </c>
      <c r="AB350" s="20">
        <v>80.900000000000006</v>
      </c>
      <c r="AC350" s="21">
        <v>0.71</v>
      </c>
      <c r="AD350" s="22">
        <v>6121</v>
      </c>
      <c r="AE350" s="20">
        <f t="shared" si="83"/>
        <v>6043.4958689464002</v>
      </c>
      <c r="AF350" s="21">
        <f t="shared" si="84"/>
        <v>968.01120215056756</v>
      </c>
      <c r="AG350" s="21">
        <f t="shared" si="85"/>
        <v>75.848497274513292</v>
      </c>
      <c r="AH350" s="21">
        <f t="shared" si="86"/>
        <v>6120.9999999999991</v>
      </c>
      <c r="AI350" s="20">
        <f t="array" ref="AI350:AK350">[1]!env_to_ecef(K350:M350,AE350:AG350)</f>
        <v>-5286.5202387482259</v>
      </c>
      <c r="AJ350" s="21">
        <v>-2984.0405593129426</v>
      </c>
      <c r="AK350" s="21">
        <v>-784.12161408846566</v>
      </c>
      <c r="AL350" s="21">
        <f t="shared" si="87"/>
        <v>6121</v>
      </c>
      <c r="AM350" s="20">
        <f t="shared" si="88"/>
        <v>5192.0976772394497</v>
      </c>
      <c r="AN350" s="21">
        <f t="shared" si="89"/>
        <v>2734.8325260679703</v>
      </c>
      <c r="AO350" s="21">
        <f>(Q351-Q349)/($B351-$B349)</f>
        <v>772.06017685169354</v>
      </c>
      <c r="AP350" s="28">
        <f t="shared" si="90"/>
        <v>12038.631340912712</v>
      </c>
      <c r="AQ350" s="12">
        <v>81.47</v>
      </c>
      <c r="AR350" s="12">
        <v>0.67</v>
      </c>
      <c r="AS350" s="12">
        <v>6524</v>
      </c>
      <c r="AT350" s="27">
        <v>1448771</v>
      </c>
      <c r="AU350" s="20">
        <v>894.9</v>
      </c>
      <c r="AV350" s="21">
        <v>0</v>
      </c>
      <c r="AW350" s="21">
        <v>8.76</v>
      </c>
      <c r="AX350" s="21">
        <v>0</v>
      </c>
      <c r="AY350" s="21">
        <v>0</v>
      </c>
      <c r="AZ350" s="22">
        <f>AX350*AD350</f>
        <v>0</v>
      </c>
      <c r="BA350">
        <f>AX350*AA350</f>
        <v>0</v>
      </c>
    </row>
    <row r="351" spans="2:53" x14ac:dyDescent="0.25">
      <c r="B351" s="27">
        <v>523.70000000000005</v>
      </c>
      <c r="C351" s="20">
        <v>100048</v>
      </c>
      <c r="D351" s="21">
        <v>132708</v>
      </c>
      <c r="E351" s="22">
        <v>232756</v>
      </c>
      <c r="F351" s="20">
        <v>728.5</v>
      </c>
      <c r="G351" s="21">
        <v>3050636</v>
      </c>
      <c r="H351" s="22">
        <v>1.3360000000000001</v>
      </c>
      <c r="I351" s="12">
        <v>6557756</v>
      </c>
      <c r="J351" s="20">
        <v>31.5</v>
      </c>
      <c r="K351" s="29">
        <f>DEGREES(ATAN([1]!Req()^2/[1]!Rpo()^2*TAN(RADIANS(J351))))</f>
        <v>31.671712283123775</v>
      </c>
      <c r="L351" s="21">
        <v>-65.849999999999994</v>
      </c>
      <c r="M351" s="22">
        <v>185450</v>
      </c>
      <c r="N351" s="21">
        <f>[1]!Req()/SQRT(1-[1]!e_WGS84()^2*SIN(RADIANS(K351))^2)</f>
        <v>6384030.5869717654</v>
      </c>
      <c r="O351" s="20">
        <f t="shared" si="76"/>
        <v>2287465.6311912234</v>
      </c>
      <c r="P351" s="21">
        <f t="shared" si="77"/>
        <v>-5101744.4522174578</v>
      </c>
      <c r="Q351" s="22">
        <f>(N351*(1-[1]!e_WGS84()^2)+M351)*SIN(RADIANS(K351))</f>
        <v>3426876.6386248763</v>
      </c>
      <c r="R351" s="22">
        <f t="shared" si="78"/>
        <v>-29.338574899360538</v>
      </c>
      <c r="S351" s="20">
        <v>80.84</v>
      </c>
      <c r="T351" s="21">
        <v>78.86</v>
      </c>
      <c r="U351" s="20">
        <f t="shared" si="79"/>
        <v>0.9686459414834353</v>
      </c>
      <c r="V351" s="21">
        <f t="shared" si="80"/>
        <v>0.15619250509939167</v>
      </c>
      <c r="W351" s="22">
        <f t="shared" si="81"/>
        <v>0.19320699107031752</v>
      </c>
      <c r="X351" s="21">
        <f t="array" ref="X351:Z351">[1]!env_to_ecef(K351:M351,U351:W351)</f>
        <v>-0.78304162143038547</v>
      </c>
      <c r="Y351" s="21">
        <v>-0.62117177616098518</v>
      </c>
      <c r="Z351" s="21">
        <v>-3.1487197536140391E-2</v>
      </c>
      <c r="AA351" s="27">
        <f t="shared" si="82"/>
        <v>10.440926016485498</v>
      </c>
      <c r="AB351" s="20">
        <v>80.98</v>
      </c>
      <c r="AC351" s="21">
        <v>0.7</v>
      </c>
      <c r="AD351" s="22">
        <v>6146</v>
      </c>
      <c r="AE351" s="20">
        <f t="shared" si="83"/>
        <v>6069.5435575310012</v>
      </c>
      <c r="AF351" s="21">
        <f t="shared" si="84"/>
        <v>963.49319811902262</v>
      </c>
      <c r="AG351" s="21">
        <f t="shared" si="85"/>
        <v>75.085687133429104</v>
      </c>
      <c r="AH351" s="21">
        <f t="shared" si="86"/>
        <v>6146.0000000000009</v>
      </c>
      <c r="AI351" s="20">
        <f t="array" ref="AI351:AK351">[1]!env_to_ecef(K351:M351,AE351:AG351)</f>
        <v>-5305.2067927916632</v>
      </c>
      <c r="AJ351" s="21">
        <v>-3003.1311766849467</v>
      </c>
      <c r="AK351" s="21">
        <v>-780.57672354489853</v>
      </c>
      <c r="AL351" s="21">
        <f t="shared" si="87"/>
        <v>6146.0000000000009</v>
      </c>
      <c r="AM351" s="20">
        <f t="shared" si="88"/>
        <v>5407.3936582949245</v>
      </c>
      <c r="AN351" s="21">
        <f t="shared" si="89"/>
        <v>2846.1632364229299</v>
      </c>
      <c r="AO351" s="21">
        <f>(Q352-Q350)/($B352-$B350)</f>
        <v>771.68000455503352</v>
      </c>
      <c r="AP351" s="28">
        <f t="shared" si="90"/>
        <v>12303.802440943495</v>
      </c>
      <c r="AQ351" s="12">
        <v>81.540000000000006</v>
      </c>
      <c r="AR351" s="12">
        <v>0.66</v>
      </c>
      <c r="AS351" s="12">
        <v>6549</v>
      </c>
      <c r="AT351" s="27">
        <v>1460690</v>
      </c>
      <c r="AU351" s="20">
        <v>895.3</v>
      </c>
      <c r="AV351" s="21">
        <v>0</v>
      </c>
      <c r="AW351" s="21">
        <v>8.7899999999999991</v>
      </c>
      <c r="AX351" s="21">
        <v>0</v>
      </c>
      <c r="AY351" s="21">
        <v>0</v>
      </c>
      <c r="AZ351" s="22">
        <f>AX351*AD351</f>
        <v>0</v>
      </c>
      <c r="BA351">
        <f>AX351*AA351</f>
        <v>0</v>
      </c>
    </row>
    <row r="352" spans="2:53" x14ac:dyDescent="0.25">
      <c r="B352" s="27">
        <v>525.70000000000005</v>
      </c>
      <c r="C352" s="20">
        <v>100048</v>
      </c>
      <c r="D352" s="21">
        <v>131251</v>
      </c>
      <c r="E352" s="22">
        <v>231299</v>
      </c>
      <c r="F352" s="20">
        <v>728.5</v>
      </c>
      <c r="G352" s="21">
        <v>3050636</v>
      </c>
      <c r="H352" s="22">
        <v>1.345</v>
      </c>
      <c r="I352" s="12">
        <v>6557907</v>
      </c>
      <c r="J352" s="20">
        <v>31.52</v>
      </c>
      <c r="K352" s="29">
        <f>DEGREES(ATAN([1]!Req()^2/[1]!Rpo()^2*TAN(RADIANS(J352))))</f>
        <v>31.691772962234968</v>
      </c>
      <c r="L352" s="21">
        <v>-65.72</v>
      </c>
      <c r="M352" s="22">
        <v>185606</v>
      </c>
      <c r="N352" s="21">
        <f>[1]!Req()/SQRT(1-[1]!e_WGS84()^2*SIN(RADIANS(K352))^2)</f>
        <v>6384037.286974228</v>
      </c>
      <c r="O352" s="20">
        <f t="shared" si="76"/>
        <v>2298595.4109554496</v>
      </c>
      <c r="P352" s="21">
        <f t="shared" si="77"/>
        <v>-5095566.2440331206</v>
      </c>
      <c r="Q352" s="22">
        <f>(N352*(1-[1]!e_WGS84()^2)+M352)*SIN(RADIANS(K352))</f>
        <v>3428906.7245715279</v>
      </c>
      <c r="R352" s="22">
        <f t="shared" si="78"/>
        <v>-31.007240827195346</v>
      </c>
      <c r="S352" s="20">
        <v>80.91</v>
      </c>
      <c r="T352" s="21">
        <v>79.06</v>
      </c>
      <c r="U352" s="20">
        <f t="shared" si="79"/>
        <v>0.96949608969090495</v>
      </c>
      <c r="V352" s="21">
        <f t="shared" si="80"/>
        <v>0.15511456864985704</v>
      </c>
      <c r="W352" s="22">
        <f t="shared" si="81"/>
        <v>0.18978093335900126</v>
      </c>
      <c r="X352" s="21">
        <f t="array" ref="X352:Z352">[1]!env_to_ecef(K352:M352,U352:W352)</f>
        <v>-0.78383220719544877</v>
      </c>
      <c r="Y352" s="21">
        <v>-0.62013292206332893</v>
      </c>
      <c r="Z352" s="21">
        <v>-3.2283586174839507E-2</v>
      </c>
      <c r="AA352" s="27">
        <f t="shared" si="82"/>
        <v>10.240944545476658</v>
      </c>
      <c r="AB352" s="20">
        <v>81.05</v>
      </c>
      <c r="AC352" s="21">
        <v>0.7</v>
      </c>
      <c r="AD352" s="22">
        <v>6172</v>
      </c>
      <c r="AE352" s="20">
        <f t="shared" si="83"/>
        <v>6096.3976761640433</v>
      </c>
      <c r="AF352" s="21">
        <f t="shared" si="84"/>
        <v>960.12171729107877</v>
      </c>
      <c r="AG352" s="21">
        <f t="shared" si="85"/>
        <v>75.403329155145528</v>
      </c>
      <c r="AH352" s="21">
        <f t="shared" si="86"/>
        <v>6171.9999999999991</v>
      </c>
      <c r="AI352" s="20">
        <f t="array" ref="AI352:AK352">[1]!env_to_ecef(K352:M352,AE352:AG352)</f>
        <v>-5323.3628528959207</v>
      </c>
      <c r="AJ352" s="21">
        <v>-3025.0838067733516</v>
      </c>
      <c r="AK352" s="21">
        <v>-777.34155839337768</v>
      </c>
      <c r="AL352" s="21">
        <f t="shared" si="87"/>
        <v>6172</v>
      </c>
      <c r="AM352" s="20">
        <f t="shared" si="88"/>
        <v>5338.6750809851801</v>
      </c>
      <c r="AN352" s="21">
        <f t="shared" si="89"/>
        <v>2994.5705241856631</v>
      </c>
      <c r="AO352" s="21">
        <f>(Q353-Q351)/($B353-$B351)</f>
        <v>1014.9603853742592</v>
      </c>
      <c r="AP352" s="28">
        <f t="shared" si="90"/>
        <v>12374.47523838431</v>
      </c>
      <c r="AQ352" s="12">
        <v>81.599999999999994</v>
      </c>
      <c r="AR352" s="12">
        <v>0.66</v>
      </c>
      <c r="AS352" s="12">
        <v>6575</v>
      </c>
      <c r="AT352" s="27">
        <v>1472658</v>
      </c>
      <c r="AU352" s="20">
        <v>895.8</v>
      </c>
      <c r="AV352" s="21">
        <v>0</v>
      </c>
      <c r="AW352" s="21">
        <v>8.82</v>
      </c>
      <c r="AX352" s="21">
        <v>0</v>
      </c>
      <c r="AY352" s="21">
        <v>0</v>
      </c>
      <c r="AZ352" s="22">
        <f>AX352*AD352</f>
        <v>0</v>
      </c>
      <c r="BA352">
        <f>AX352*AA352</f>
        <v>0</v>
      </c>
    </row>
    <row r="353" spans="1:53" x14ac:dyDescent="0.25">
      <c r="B353" s="27">
        <v>527.70000000000005</v>
      </c>
      <c r="C353" s="20">
        <v>100048</v>
      </c>
      <c r="D353" s="21">
        <v>129794</v>
      </c>
      <c r="E353" s="22">
        <v>229842</v>
      </c>
      <c r="F353" s="20">
        <v>728.5</v>
      </c>
      <c r="G353" s="21">
        <v>3050636</v>
      </c>
      <c r="H353" s="22">
        <v>1.353</v>
      </c>
      <c r="I353" s="12">
        <v>6558057</v>
      </c>
      <c r="J353" s="20">
        <v>31.54</v>
      </c>
      <c r="K353" s="29">
        <f>DEGREES(ATAN([1]!Req()^2/[1]!Rpo()^2*TAN(RADIANS(J353))))</f>
        <v>31.711833557244727</v>
      </c>
      <c r="L353" s="21">
        <v>-65.599999999999994</v>
      </c>
      <c r="M353" s="22">
        <v>185762</v>
      </c>
      <c r="N353" s="21">
        <f>[1]!Req()/SQRT(1-[1]!e_WGS84()^2*SIN(RADIANS(K353))^2)</f>
        <v>6384043.9893212067</v>
      </c>
      <c r="O353" s="20">
        <f t="shared" si="76"/>
        <v>2308820.3315151641</v>
      </c>
      <c r="P353" s="21">
        <f t="shared" si="77"/>
        <v>-5089766.1701207152</v>
      </c>
      <c r="Q353" s="22">
        <f>(N353*(1-[1]!e_WGS84()^2)+M353)*SIN(RADIANS(K353))</f>
        <v>3430936.4801663733</v>
      </c>
      <c r="R353" s="22">
        <f t="shared" si="78"/>
        <v>-31.678254169411957</v>
      </c>
      <c r="S353" s="20">
        <v>80.989999999999995</v>
      </c>
      <c r="T353" s="21">
        <v>79.25</v>
      </c>
      <c r="U353" s="20">
        <f t="shared" si="79"/>
        <v>0.97032796445871661</v>
      </c>
      <c r="V353" s="21">
        <f t="shared" si="80"/>
        <v>0.15385845891733055</v>
      </c>
      <c r="W353" s="22">
        <f t="shared" si="81"/>
        <v>0.18652403600873457</v>
      </c>
      <c r="X353" s="21">
        <f t="array" ref="X353:Z353">[1]!env_to_ecef(K353:M353,U353:W353)</f>
        <v>-0.78470192609596223</v>
      </c>
      <c r="Y353" s="21">
        <v>-0.61900266203535137</v>
      </c>
      <c r="Z353" s="21">
        <v>-3.2841917946968877E-2</v>
      </c>
      <c r="AA353" s="27">
        <f t="shared" si="82"/>
        <v>10.060961878462264</v>
      </c>
      <c r="AB353" s="20">
        <v>81.13</v>
      </c>
      <c r="AC353" s="21">
        <v>0.69</v>
      </c>
      <c r="AD353" s="22">
        <v>6197</v>
      </c>
      <c r="AE353" s="20">
        <f t="shared" si="83"/>
        <v>6122.444453285595</v>
      </c>
      <c r="AF353" s="21">
        <f t="shared" si="84"/>
        <v>955.46516917720885</v>
      </c>
      <c r="AG353" s="21">
        <f t="shared" si="85"/>
        <v>74.627253209669036</v>
      </c>
      <c r="AH353" s="21">
        <f t="shared" si="86"/>
        <v>6197</v>
      </c>
      <c r="AI353" s="20">
        <f t="array" ref="AI353:AK353">[1]!env_to_ecef(K353:M353,AE353:AG353)</f>
        <v>-5341.9073095756785</v>
      </c>
      <c r="AJ353" s="21">
        <v>-3044.4039281982668</v>
      </c>
      <c r="AK353" s="21">
        <v>-773.58904973694337</v>
      </c>
      <c r="AL353" s="21">
        <f t="shared" si="87"/>
        <v>6197.0000000000009</v>
      </c>
      <c r="AM353" s="20">
        <f t="shared" si="88"/>
        <v>5393.0433631563792</v>
      </c>
      <c r="AN353" s="21">
        <f t="shared" si="89"/>
        <v>2869.8121043585707</v>
      </c>
      <c r="AO353" s="21">
        <f>(Q354-Q352)/($B354-$B352)</f>
        <v>771.24893504590727</v>
      </c>
      <c r="AP353" s="28">
        <f t="shared" si="90"/>
        <v>12353.284649232801</v>
      </c>
      <c r="AQ353" s="12">
        <v>81.67</v>
      </c>
      <c r="AR353" s="12">
        <v>0.65</v>
      </c>
      <c r="AS353" s="12">
        <v>6600</v>
      </c>
      <c r="AT353" s="27">
        <v>1484677</v>
      </c>
      <c r="AU353" s="20">
        <v>896.3</v>
      </c>
      <c r="AV353" s="21">
        <v>0</v>
      </c>
      <c r="AW353" s="21">
        <v>8.85</v>
      </c>
      <c r="AX353" s="21">
        <v>0</v>
      </c>
      <c r="AY353" s="21">
        <v>0</v>
      </c>
      <c r="AZ353" s="22">
        <f>AX353*AD353</f>
        <v>0</v>
      </c>
      <c r="BA353">
        <f>AX353*AA353</f>
        <v>0</v>
      </c>
    </row>
    <row r="354" spans="1:53" x14ac:dyDescent="0.25">
      <c r="B354" s="27">
        <v>529.70000000000005</v>
      </c>
      <c r="C354" s="20">
        <v>100048</v>
      </c>
      <c r="D354" s="21">
        <v>128337</v>
      </c>
      <c r="E354" s="22">
        <v>228385</v>
      </c>
      <c r="F354" s="20">
        <v>728.5</v>
      </c>
      <c r="G354" s="21">
        <v>3050636</v>
      </c>
      <c r="H354" s="22">
        <v>1.3620000000000001</v>
      </c>
      <c r="I354" s="12">
        <v>6558206</v>
      </c>
      <c r="J354" s="20">
        <v>31.55</v>
      </c>
      <c r="K354" s="29">
        <f>DEGREES(ATAN([1]!Req()^2/[1]!Rpo()^2*TAN(RADIANS(J354))))</f>
        <v>31.721863823202472</v>
      </c>
      <c r="L354" s="21">
        <v>-65.47</v>
      </c>
      <c r="M354" s="22">
        <v>185917</v>
      </c>
      <c r="N354" s="21">
        <f>[1]!Req()/SQRT(1-[1]!e_WGS84()^2*SIN(RADIANS(K354))^2)</f>
        <v>6384047.3413728578</v>
      </c>
      <c r="O354" s="20">
        <f t="shared" si="76"/>
        <v>2320167.5844080751</v>
      </c>
      <c r="P354" s="21">
        <f t="shared" si="77"/>
        <v>-5084086.9956156863</v>
      </c>
      <c r="Q354" s="22">
        <f>(N354*(1-[1]!e_WGS84()^2)+M354)*SIN(RADIANS(K354))</f>
        <v>3431991.7203117115</v>
      </c>
      <c r="R354" s="22">
        <f t="shared" si="78"/>
        <v>-29.014967140741646</v>
      </c>
      <c r="S354" s="20">
        <v>81.06</v>
      </c>
      <c r="T354" s="21">
        <v>79.45</v>
      </c>
      <c r="U354" s="20">
        <f t="shared" si="79"/>
        <v>0.97115248179619451</v>
      </c>
      <c r="V354" s="21">
        <f t="shared" si="80"/>
        <v>0.15277311449936648</v>
      </c>
      <c r="W354" s="22">
        <f t="shared" si="81"/>
        <v>0.18309350776926919</v>
      </c>
      <c r="X354" s="21">
        <f t="array" ref="X354:Z354">[1]!env_to_ecef(K354:M354,U354:W354)</f>
        <v>-0.78549155718779473</v>
      </c>
      <c r="Y354" s="21">
        <v>-0.61795520481720079</v>
      </c>
      <c r="Z354" s="21">
        <v>-3.3680534823906788E-2</v>
      </c>
      <c r="AA354" s="27">
        <f t="shared" si="82"/>
        <v>9.86098183263144</v>
      </c>
      <c r="AB354" s="20">
        <v>81.2</v>
      </c>
      <c r="AC354" s="21">
        <v>0.69</v>
      </c>
      <c r="AD354" s="22">
        <v>6223</v>
      </c>
      <c r="AE354" s="20">
        <f t="shared" si="83"/>
        <v>6149.2992794195397</v>
      </c>
      <c r="AF354" s="21">
        <f t="shared" si="84"/>
        <v>951.96182429588612</v>
      </c>
      <c r="AG354" s="21">
        <f t="shared" si="85"/>
        <v>74.940357709177093</v>
      </c>
      <c r="AH354" s="21">
        <f t="shared" si="86"/>
        <v>6223.0000000000009</v>
      </c>
      <c r="AI354" s="20">
        <f t="array" ref="AI354:AK354">[1]!env_to_ecef(K354:M354,AE354:AG354)</f>
        <v>-5360.0150176619291</v>
      </c>
      <c r="AJ354" s="21">
        <v>-3066.3554897989889</v>
      </c>
      <c r="AK354" s="21">
        <v>-770.3453904698714</v>
      </c>
      <c r="AL354" s="21">
        <f t="shared" si="87"/>
        <v>6222.9999999999991</v>
      </c>
      <c r="AM354" s="20">
        <f t="shared" si="88"/>
        <v>5607.2357621493284</v>
      </c>
      <c r="AN354" s="21">
        <f t="shared" si="89"/>
        <v>2982.95812145737</v>
      </c>
      <c r="AO354" s="21">
        <f>(Q355-Q353)/($B355-$B353)</f>
        <v>770.86761302081868</v>
      </c>
      <c r="AP354" s="28">
        <f t="shared" si="90"/>
        <v>12619.434312073217</v>
      </c>
      <c r="AQ354" s="12">
        <v>81.739999999999995</v>
      </c>
      <c r="AR354" s="12">
        <v>0.64</v>
      </c>
      <c r="AS354" s="12">
        <v>6626</v>
      </c>
      <c r="AT354" s="27">
        <v>1496745</v>
      </c>
      <c r="AU354" s="20">
        <v>896.7</v>
      </c>
      <c r="AV354" s="21">
        <v>0</v>
      </c>
      <c r="AW354" s="21">
        <v>8.89</v>
      </c>
      <c r="AX354" s="21">
        <v>0</v>
      </c>
      <c r="AY354" s="21">
        <v>0</v>
      </c>
      <c r="AZ354" s="22">
        <f>AX354*AD354</f>
        <v>0</v>
      </c>
      <c r="BA354">
        <f>AX354*AA354</f>
        <v>0</v>
      </c>
    </row>
    <row r="355" spans="1:53" x14ac:dyDescent="0.25">
      <c r="B355" s="27">
        <v>531.70000000000005</v>
      </c>
      <c r="C355" s="20">
        <v>100048</v>
      </c>
      <c r="D355" s="21">
        <v>126880</v>
      </c>
      <c r="E355" s="22">
        <v>226928</v>
      </c>
      <c r="F355" s="20">
        <v>728.5</v>
      </c>
      <c r="G355" s="21">
        <v>3050636</v>
      </c>
      <c r="H355" s="22">
        <v>1.371</v>
      </c>
      <c r="I355" s="12">
        <v>6558355</v>
      </c>
      <c r="J355" s="20">
        <v>31.57</v>
      </c>
      <c r="K355" s="29">
        <f>DEGREES(ATAN([1]!Req()^2/[1]!Rpo()^2*TAN(RADIANS(J355))))</f>
        <v>31.741924292005457</v>
      </c>
      <c r="L355" s="21">
        <v>-65.34</v>
      </c>
      <c r="M355" s="22">
        <v>186071</v>
      </c>
      <c r="N355" s="21">
        <f>[1]!Req()/SQRT(1-[1]!e_WGS84()^2*SIN(RADIANS(K355))^2)</f>
        <v>6384054.0472304169</v>
      </c>
      <c r="O355" s="20">
        <f t="shared" si="76"/>
        <v>2331249.2745637614</v>
      </c>
      <c r="P355" s="21">
        <f t="shared" si="77"/>
        <v>-5077834.3376348857</v>
      </c>
      <c r="Q355" s="22">
        <f>(N355*(1-[1]!e_WGS84()^2)+M355)*SIN(RADIANS(K355))</f>
        <v>3434019.9506184566</v>
      </c>
      <c r="R355" s="22">
        <f t="shared" si="78"/>
        <v>-30.68948717135936</v>
      </c>
      <c r="S355" s="20">
        <v>81.14</v>
      </c>
      <c r="T355" s="21">
        <v>79.64</v>
      </c>
      <c r="U355" s="20">
        <f t="shared" si="79"/>
        <v>0.97195942078247999</v>
      </c>
      <c r="V355" s="21">
        <f t="shared" si="80"/>
        <v>0.15150966396454374</v>
      </c>
      <c r="W355" s="22">
        <f t="shared" si="81"/>
        <v>0.17983243889114409</v>
      </c>
      <c r="X355" s="21">
        <f t="array" ref="X355:Z355">[1]!env_to_ecef(K355:M355,U355:W355)</f>
        <v>-0.78625031553312741</v>
      </c>
      <c r="Y355" s="21">
        <v>-0.61695877467152349</v>
      </c>
      <c r="Z355" s="21">
        <v>-3.4239037367740588E-2</v>
      </c>
      <c r="AA355" s="27">
        <f t="shared" si="82"/>
        <v>9.680862702148076</v>
      </c>
      <c r="AB355" s="20">
        <v>81.27</v>
      </c>
      <c r="AC355" s="21">
        <v>0.68</v>
      </c>
      <c r="AD355" s="22">
        <v>6250</v>
      </c>
      <c r="AE355" s="20">
        <f t="shared" si="83"/>
        <v>6177.1558783487217</v>
      </c>
      <c r="AF355" s="21">
        <f t="shared" si="84"/>
        <v>948.54802765462068</v>
      </c>
      <c r="AG355" s="21">
        <f t="shared" si="85"/>
        <v>74.174751865857729</v>
      </c>
      <c r="AH355" s="21">
        <f t="shared" si="86"/>
        <v>6250</v>
      </c>
      <c r="AI355" s="20">
        <f t="array" ref="AI355:AK355">[1]!env_to_ecef(K355:M355,AE355:AG355)</f>
        <v>-5379.268433496426</v>
      </c>
      <c r="AJ355" s="21">
        <v>-3088.1529479584783</v>
      </c>
      <c r="AK355" s="21">
        <v>-767.64737373631624</v>
      </c>
      <c r="AL355" s="21">
        <f t="shared" si="87"/>
        <v>6250</v>
      </c>
      <c r="AM355" s="20">
        <f t="shared" si="88"/>
        <v>5315.3637240899261</v>
      </c>
      <c r="AN355" s="21">
        <f t="shared" si="89"/>
        <v>3030.3401020513847</v>
      </c>
      <c r="AO355" s="21">
        <f>(Q356-Q354)/($B356-$B354)</f>
        <v>1014.0320992242778</v>
      </c>
      <c r="AP355" s="28">
        <f t="shared" si="90"/>
        <v>12449.317087032054</v>
      </c>
      <c r="AQ355" s="12">
        <v>81.81</v>
      </c>
      <c r="AR355" s="12">
        <v>0.64</v>
      </c>
      <c r="AS355" s="12">
        <v>6653</v>
      </c>
      <c r="AT355" s="27">
        <v>1508863</v>
      </c>
      <c r="AU355" s="20">
        <v>897.2</v>
      </c>
      <c r="AV355" s="21">
        <v>0</v>
      </c>
      <c r="AW355" s="21">
        <v>8.92</v>
      </c>
      <c r="AX355" s="21">
        <v>0</v>
      </c>
      <c r="AY355" s="21">
        <v>0</v>
      </c>
      <c r="AZ355" s="22">
        <f>AX355*AD355</f>
        <v>0</v>
      </c>
      <c r="BA355">
        <f>AX355*AA355</f>
        <v>0</v>
      </c>
    </row>
    <row r="356" spans="1:53" x14ac:dyDescent="0.25">
      <c r="B356" s="27">
        <v>533.70000000000005</v>
      </c>
      <c r="C356" s="20">
        <v>100048</v>
      </c>
      <c r="D356" s="21">
        <v>125423</v>
      </c>
      <c r="E356" s="22">
        <v>225471</v>
      </c>
      <c r="F356" s="20">
        <v>728.5</v>
      </c>
      <c r="G356" s="21">
        <v>3050636</v>
      </c>
      <c r="H356" s="22">
        <v>1.38</v>
      </c>
      <c r="I356" s="12">
        <v>6558503</v>
      </c>
      <c r="J356" s="20">
        <v>31.59</v>
      </c>
      <c r="K356" s="29">
        <f>DEGREES(ATAN([1]!Req()^2/[1]!Rpo()^2*TAN(RADIANS(J356))))</f>
        <v>31.761984676634249</v>
      </c>
      <c r="L356" s="21">
        <v>-65.22</v>
      </c>
      <c r="M356" s="22">
        <v>186225</v>
      </c>
      <c r="N356" s="21">
        <f>[1]!Req()/SQRT(1-[1]!e_WGS84()^2*SIN(RADIANS(K356))^2)</f>
        <v>6384060.7554242304</v>
      </c>
      <c r="O356" s="20">
        <f t="shared" si="76"/>
        <v>2341429.0393044348</v>
      </c>
      <c r="P356" s="21">
        <f t="shared" si="77"/>
        <v>-5071965.6352074808</v>
      </c>
      <c r="Q356" s="22">
        <f>(N356*(1-[1]!e_WGS84()^2)+M356)*SIN(RADIANS(K356))</f>
        <v>3436047.8487086087</v>
      </c>
      <c r="R356" s="22">
        <f t="shared" si="78"/>
        <v>-31.366346411406994</v>
      </c>
      <c r="S356" s="20">
        <v>81.209999999999994</v>
      </c>
      <c r="T356" s="21">
        <v>79.84</v>
      </c>
      <c r="U356" s="20">
        <f t="shared" si="79"/>
        <v>0.9727582363752435</v>
      </c>
      <c r="V356" s="21">
        <f t="shared" si="80"/>
        <v>0.15041708881456611</v>
      </c>
      <c r="W356" s="22">
        <f t="shared" si="81"/>
        <v>0.17639759906721228</v>
      </c>
      <c r="X356" s="21">
        <f t="array" ref="X356:Z356">[1]!env_to_ecef(K356:M356,U356:W356)</f>
        <v>-0.78714179739401913</v>
      </c>
      <c r="Y356" s="21">
        <v>-0.61577611224477735</v>
      </c>
      <c r="Z356" s="21">
        <v>-3.5036700529880935E-2</v>
      </c>
      <c r="AA356" s="27">
        <f t="shared" si="82"/>
        <v>9.481022075466921</v>
      </c>
      <c r="AB356" s="20">
        <v>81.349999999999994</v>
      </c>
      <c r="AC356" s="21">
        <v>0.68</v>
      </c>
      <c r="AD356" s="22">
        <v>6276</v>
      </c>
      <c r="AE356" s="20">
        <f t="shared" si="83"/>
        <v>6204.1767324759276</v>
      </c>
      <c r="AF356" s="21">
        <f t="shared" si="84"/>
        <v>943.83224538042555</v>
      </c>
      <c r="AG356" s="21">
        <f t="shared" si="85"/>
        <v>74.483318833619705</v>
      </c>
      <c r="AH356" s="21">
        <f t="shared" si="86"/>
        <v>6276.0000000000009</v>
      </c>
      <c r="AI356" s="20">
        <f t="array" ref="AI356:AK356">[1]!env_to_ecef(K356:M356,AE356:AG356)</f>
        <v>-5398.1395464138013</v>
      </c>
      <c r="AJ356" s="21">
        <v>-3108.9662767779027</v>
      </c>
      <c r="AK356" s="21">
        <v>-763.27853847802783</v>
      </c>
      <c r="AL356" s="21">
        <f t="shared" si="87"/>
        <v>6276.0000000000009</v>
      </c>
      <c r="AM356" s="20">
        <f t="shared" si="88"/>
        <v>5370.7375320671126</v>
      </c>
      <c r="AN356" s="21">
        <f t="shared" si="89"/>
        <v>2905.5400606654584</v>
      </c>
      <c r="AO356" s="21">
        <f>(Q357-Q355)/($B357-$B355)</f>
        <v>770.56652450875845</v>
      </c>
      <c r="AP356" s="28">
        <f t="shared" si="90"/>
        <v>12429.62914538591</v>
      </c>
      <c r="AQ356" s="12">
        <v>81.88</v>
      </c>
      <c r="AR356" s="12">
        <v>0.64</v>
      </c>
      <c r="AS356" s="12">
        <v>6679</v>
      </c>
      <c r="AT356" s="27">
        <v>1521032</v>
      </c>
      <c r="AU356" s="20">
        <v>897.6</v>
      </c>
      <c r="AV356" s="21">
        <v>0</v>
      </c>
      <c r="AW356" s="21">
        <v>8.9499999999999993</v>
      </c>
      <c r="AX356" s="21">
        <v>0</v>
      </c>
      <c r="AY356" s="21">
        <v>0</v>
      </c>
      <c r="AZ356" s="22">
        <f>AX356*AD356</f>
        <v>0</v>
      </c>
      <c r="BA356">
        <f>AX356*AA356</f>
        <v>0</v>
      </c>
    </row>
    <row r="357" spans="1:53" x14ac:dyDescent="0.25">
      <c r="B357" s="27">
        <v>535.70000000000005</v>
      </c>
      <c r="C357" s="20">
        <v>100048</v>
      </c>
      <c r="D357" s="21">
        <v>123966</v>
      </c>
      <c r="E357" s="22">
        <v>224014</v>
      </c>
      <c r="F357" s="20">
        <v>728.5</v>
      </c>
      <c r="G357" s="21">
        <v>3050636</v>
      </c>
      <c r="H357" s="22">
        <v>1.389</v>
      </c>
      <c r="I357" s="12">
        <v>6558652</v>
      </c>
      <c r="J357" s="20">
        <v>31.6</v>
      </c>
      <c r="K357" s="29">
        <f>DEGREES(ATAN([1]!Req()^2/[1]!Rpo()^2*TAN(RADIANS(J357))))</f>
        <v>31.772014837374236</v>
      </c>
      <c r="L357" s="21">
        <v>-65.09</v>
      </c>
      <c r="M357" s="22">
        <v>186379</v>
      </c>
      <c r="N357" s="21">
        <f>[1]!Req()/SQRT(1-[1]!e_WGS84()^2*SIN(RADIANS(K357))^2)</f>
        <v>6384064.1103961999</v>
      </c>
      <c r="O357" s="20">
        <f t="shared" si="76"/>
        <v>2352732.2246920299</v>
      </c>
      <c r="P357" s="21">
        <f t="shared" si="77"/>
        <v>-5066212.1773922238</v>
      </c>
      <c r="Q357" s="22">
        <f>(N357*(1-[1]!e_WGS84()^2)+M357)*SIN(RADIANS(K357))</f>
        <v>3437102.2167164916</v>
      </c>
      <c r="R357" s="22">
        <f t="shared" si="78"/>
        <v>-29.705979784950614</v>
      </c>
      <c r="S357" s="20">
        <v>81.290000000000006</v>
      </c>
      <c r="T357" s="21">
        <v>80.03</v>
      </c>
      <c r="U357" s="20">
        <f t="shared" si="79"/>
        <v>0.97354016975979907</v>
      </c>
      <c r="V357" s="21">
        <f t="shared" si="80"/>
        <v>0.1491464781029587</v>
      </c>
      <c r="W357" s="22">
        <f t="shared" si="81"/>
        <v>0.17313250975349831</v>
      </c>
      <c r="X357" s="21">
        <f t="array" ref="X357:Z357">[1]!env_to_ecef(K357:M357,U357:W357)</f>
        <v>-0.78790017732234796</v>
      </c>
      <c r="Y357" s="21">
        <v>-0.61477102753375135</v>
      </c>
      <c r="Z357" s="21">
        <v>-3.5635576051301951E-2</v>
      </c>
      <c r="AA357" s="27">
        <f t="shared" si="82"/>
        <v>9.300898717638395</v>
      </c>
      <c r="AB357" s="20">
        <v>81.42</v>
      </c>
      <c r="AC357" s="21">
        <v>0.67</v>
      </c>
      <c r="AD357" s="22">
        <v>6303</v>
      </c>
      <c r="AE357" s="20">
        <f t="shared" si="83"/>
        <v>6232.0339749972254</v>
      </c>
      <c r="AF357" s="21">
        <f t="shared" si="84"/>
        <v>940.28149607045918</v>
      </c>
      <c r="AG357" s="21">
        <f t="shared" si="85"/>
        <v>73.703749075505897</v>
      </c>
      <c r="AH357" s="21">
        <f t="shared" si="86"/>
        <v>6303.0000000000009</v>
      </c>
      <c r="AI357" s="20">
        <f t="array" ref="AI357:AK357">[1]!env_to_ecef(K357:M357,AE357:AG357)</f>
        <v>-5417.3476757456447</v>
      </c>
      <c r="AJ357" s="21">
        <v>-3130.7639608883919</v>
      </c>
      <c r="AK357" s="21">
        <v>-760.572272236961</v>
      </c>
      <c r="AL357" s="21">
        <f t="shared" si="87"/>
        <v>6303</v>
      </c>
      <c r="AM357" s="20">
        <f t="shared" si="88"/>
        <v>5584.1577672635904</v>
      </c>
      <c r="AN357" s="21">
        <f t="shared" si="89"/>
        <v>3019.8544351570308</v>
      </c>
      <c r="AO357" s="21">
        <f>(Q358-Q356)/($B358-$B356)</f>
        <v>770.3158377208747</v>
      </c>
      <c r="AP357" s="28">
        <f t="shared" si="90"/>
        <v>12696.725840607274</v>
      </c>
      <c r="AQ357" s="12">
        <v>81.94</v>
      </c>
      <c r="AR357" s="12">
        <v>0.63</v>
      </c>
      <c r="AS357" s="12">
        <v>6706</v>
      </c>
      <c r="AT357" s="27">
        <v>1533253</v>
      </c>
      <c r="AU357" s="20">
        <v>898.1</v>
      </c>
      <c r="AV357" s="21">
        <v>0</v>
      </c>
      <c r="AW357" s="21">
        <v>8.99</v>
      </c>
      <c r="AX357" s="21">
        <v>0</v>
      </c>
      <c r="AY357" s="21">
        <v>0</v>
      </c>
      <c r="AZ357" s="22">
        <f>AX357*AD357</f>
        <v>0</v>
      </c>
      <c r="BA357">
        <f>AX357*AA357</f>
        <v>0</v>
      </c>
    </row>
    <row r="358" spans="1:53" x14ac:dyDescent="0.25">
      <c r="B358" s="27">
        <v>537.70000000000005</v>
      </c>
      <c r="C358" s="20">
        <v>100048</v>
      </c>
      <c r="D358" s="21">
        <v>122509</v>
      </c>
      <c r="E358" s="22">
        <v>222557</v>
      </c>
      <c r="F358" s="20">
        <v>728.5</v>
      </c>
      <c r="G358" s="21">
        <v>3050636</v>
      </c>
      <c r="H358" s="22">
        <v>1.3979999999999999</v>
      </c>
      <c r="I358" s="12">
        <v>6558800</v>
      </c>
      <c r="J358" s="20">
        <v>31.62</v>
      </c>
      <c r="K358" s="29">
        <f>DEGREES(ATAN([1]!Req()^2/[1]!Rpo()^2*TAN(RADIANS(J358))))</f>
        <v>31.792075095687299</v>
      </c>
      <c r="L358" s="21">
        <v>-64.959999999999994</v>
      </c>
      <c r="M358" s="22">
        <v>186532</v>
      </c>
      <c r="N358" s="21">
        <f>[1]!Req()/SQRT(1-[1]!e_WGS84()^2*SIN(RADIANS(K358))^2)</f>
        <v>6384070.8220881969</v>
      </c>
      <c r="O358" s="20">
        <f t="shared" si="76"/>
        <v>2363765.6703734891</v>
      </c>
      <c r="P358" s="21">
        <f t="shared" si="77"/>
        <v>-5059886.2174668526</v>
      </c>
      <c r="Q358" s="22">
        <f>(N358*(1-[1]!e_WGS84()^2)+M358)*SIN(RADIANS(K358))</f>
        <v>3439129.1120594922</v>
      </c>
      <c r="R358" s="22">
        <f t="shared" si="78"/>
        <v>-31.386337649077177</v>
      </c>
      <c r="S358" s="20">
        <v>81.36</v>
      </c>
      <c r="T358" s="21">
        <v>80.22</v>
      </c>
      <c r="U358" s="20">
        <f t="shared" si="79"/>
        <v>0.97428391883449805</v>
      </c>
      <c r="V358" s="21">
        <f t="shared" si="80"/>
        <v>0.14804239860679369</v>
      </c>
      <c r="W358" s="22">
        <f t="shared" si="81"/>
        <v>0.16986551655718848</v>
      </c>
      <c r="X358" s="21">
        <f t="array" ref="X358:Z358">[1]!env_to_ecef(K358:M358,U358:W358)</f>
        <v>-0.78859333968583001</v>
      </c>
      <c r="Y358" s="21">
        <v>-0.61384037046737761</v>
      </c>
      <c r="Z358" s="21">
        <v>-3.6339292613119231E-2</v>
      </c>
      <c r="AA358" s="27">
        <f t="shared" si="82"/>
        <v>9.1110644524379509</v>
      </c>
      <c r="AB358" s="20">
        <v>81.5</v>
      </c>
      <c r="AC358" s="21">
        <v>0.67</v>
      </c>
      <c r="AD358" s="22">
        <v>6329</v>
      </c>
      <c r="AE358" s="20">
        <f t="shared" si="83"/>
        <v>6259.0534347138173</v>
      </c>
      <c r="AF358" s="21">
        <f t="shared" si="84"/>
        <v>935.42180331567715</v>
      </c>
      <c r="AG358" s="21">
        <f t="shared" si="85"/>
        <v>74.007778502122292</v>
      </c>
      <c r="AH358" s="21">
        <f t="shared" si="86"/>
        <v>6329.0000000000009</v>
      </c>
      <c r="AI358" s="20">
        <f t="array" ref="AI358:AK358">[1]!env_to_ecef(K358:M358,AE358:AG358)</f>
        <v>-5435.5717985682741</v>
      </c>
      <c r="AJ358" s="21">
        <v>-3152.639192992066</v>
      </c>
      <c r="AK358" s="21">
        <v>-756.08619972830809</v>
      </c>
      <c r="AL358" s="21">
        <f t="shared" si="87"/>
        <v>6329</v>
      </c>
      <c r="AM358" s="20">
        <f t="shared" si="88"/>
        <v>5512.4965409319848</v>
      </c>
      <c r="AN358" s="21">
        <f t="shared" si="89"/>
        <v>3169.1421183294151</v>
      </c>
      <c r="AO358" s="21">
        <f>(Q359-Q357)/($B359-$B357)</f>
        <v>1013.3643003952457</v>
      </c>
      <c r="AP358" s="28">
        <f t="shared" si="90"/>
        <v>12765.424959120202</v>
      </c>
      <c r="AQ358" s="12">
        <v>82.01</v>
      </c>
      <c r="AR358" s="12">
        <v>0.63</v>
      </c>
      <c r="AS358" s="12">
        <v>6732</v>
      </c>
      <c r="AT358" s="27">
        <v>1545525</v>
      </c>
      <c r="AU358" s="20">
        <v>898.5</v>
      </c>
      <c r="AV358" s="21">
        <v>0</v>
      </c>
      <c r="AW358" s="21">
        <v>9.02</v>
      </c>
      <c r="AX358" s="21">
        <v>0</v>
      </c>
      <c r="AY358" s="21">
        <v>0</v>
      </c>
      <c r="AZ358" s="22">
        <f>AX358*AD358</f>
        <v>0</v>
      </c>
      <c r="BA358">
        <f>AX358*AA358</f>
        <v>0</v>
      </c>
    </row>
    <row r="359" spans="1:53" x14ac:dyDescent="0.25">
      <c r="B359" s="27">
        <v>539.70000000000005</v>
      </c>
      <c r="C359" s="20">
        <v>100048</v>
      </c>
      <c r="D359" s="21">
        <v>121052</v>
      </c>
      <c r="E359" s="22">
        <v>221100</v>
      </c>
      <c r="F359" s="20">
        <v>728.5</v>
      </c>
      <c r="G359" s="21">
        <v>3050636</v>
      </c>
      <c r="H359" s="22">
        <v>1.407</v>
      </c>
      <c r="I359" s="12">
        <v>6558947</v>
      </c>
      <c r="J359" s="20">
        <v>31.64</v>
      </c>
      <c r="K359" s="29">
        <f>DEGREES(ATAN([1]!Req()^2/[1]!Rpo()^2*TAN(RADIANS(J359))))</f>
        <v>31.812135269753657</v>
      </c>
      <c r="L359" s="21">
        <v>-64.83</v>
      </c>
      <c r="M359" s="22">
        <v>186685</v>
      </c>
      <c r="N359" s="21">
        <f>[1]!Req()/SQRT(1-[1]!e_WGS84()^2*SIN(RADIANS(K359))^2)</f>
        <v>6384077.5361081799</v>
      </c>
      <c r="O359" s="20">
        <f t="shared" si="76"/>
        <v>2374782.2108557578</v>
      </c>
      <c r="P359" s="21">
        <f t="shared" si="77"/>
        <v>-5053535.6089189062</v>
      </c>
      <c r="Q359" s="22">
        <f>(N359*(1-[1]!e_WGS84()^2)+M359)*SIN(RADIANS(K359))</f>
        <v>3441155.6739180726</v>
      </c>
      <c r="R359" s="22">
        <f t="shared" si="78"/>
        <v>-32.069026517681777</v>
      </c>
      <c r="S359" s="20">
        <v>81.44</v>
      </c>
      <c r="T359" s="21">
        <v>80.42</v>
      </c>
      <c r="U359" s="20">
        <f t="shared" si="79"/>
        <v>0.97507007457474604</v>
      </c>
      <c r="V359" s="21">
        <f t="shared" si="80"/>
        <v>0.14676926048915598</v>
      </c>
      <c r="W359" s="22">
        <f t="shared" si="81"/>
        <v>0.16642455901778896</v>
      </c>
      <c r="X359" s="21">
        <f t="array" ref="X359:Z359">[1]!env_to_ecef(K359:M359,U359:W359)</f>
        <v>-0.78943370473310459</v>
      </c>
      <c r="Y359" s="21">
        <v>-0.61272009467988531</v>
      </c>
      <c r="Z359" s="21">
        <v>-3.6993396800479861E-2</v>
      </c>
      <c r="AA359" s="27">
        <f t="shared" si="82"/>
        <v>8.9110887915996368</v>
      </c>
      <c r="AB359" s="20">
        <v>81.58</v>
      </c>
      <c r="AC359" s="21">
        <v>0.67</v>
      </c>
      <c r="AD359" s="22">
        <v>6356</v>
      </c>
      <c r="AE359" s="20">
        <f t="shared" si="83"/>
        <v>6287.0605767999805</v>
      </c>
      <c r="AF359" s="21">
        <f t="shared" si="84"/>
        <v>930.63490198458737</v>
      </c>
      <c r="AG359" s="21">
        <f t="shared" si="85"/>
        <v>74.323501368223944</v>
      </c>
      <c r="AH359" s="21">
        <f t="shared" si="86"/>
        <v>6356</v>
      </c>
      <c r="AI359" s="20">
        <f t="array" ref="AI359:AK359">[1]!env_to_ecef(K359:M359,AE359:AG359)</f>
        <v>-5454.5990765413453</v>
      </c>
      <c r="AJ359" s="21">
        <v>-3175.0741971669827</v>
      </c>
      <c r="AK359" s="21">
        <v>-751.65733993538095</v>
      </c>
      <c r="AL359" s="21">
        <f t="shared" si="87"/>
        <v>6355.9999999999991</v>
      </c>
      <c r="AM359" s="20">
        <f t="shared" si="88"/>
        <v>5568.6260257280665</v>
      </c>
      <c r="AN359" s="21">
        <f t="shared" si="89"/>
        <v>3044.800851451233</v>
      </c>
      <c r="AO359" s="21">
        <f>(Q360-Q358)/($B360-$B358)</f>
        <v>770.14554999419488</v>
      </c>
      <c r="AP359" s="28">
        <f t="shared" si="90"/>
        <v>12748.106577508832</v>
      </c>
      <c r="AQ359" s="12">
        <v>82.08</v>
      </c>
      <c r="AR359" s="12">
        <v>0.63</v>
      </c>
      <c r="AS359" s="12">
        <v>6759</v>
      </c>
      <c r="AT359" s="27">
        <v>1557849</v>
      </c>
      <c r="AU359" s="20">
        <v>899</v>
      </c>
      <c r="AV359" s="21">
        <v>0</v>
      </c>
      <c r="AW359" s="21">
        <v>9.06</v>
      </c>
      <c r="AX359" s="21">
        <v>0</v>
      </c>
      <c r="AY359" s="21">
        <v>0</v>
      </c>
      <c r="AZ359" s="22">
        <f>AX359*AD359</f>
        <v>0</v>
      </c>
      <c r="BA359">
        <f>AX359*AA359</f>
        <v>0</v>
      </c>
    </row>
    <row r="360" spans="1:53" x14ac:dyDescent="0.25">
      <c r="B360" s="27">
        <v>541.70000000000005</v>
      </c>
      <c r="C360" s="20">
        <v>100048</v>
      </c>
      <c r="D360" s="21">
        <v>119595</v>
      </c>
      <c r="E360" s="22">
        <v>219643</v>
      </c>
      <c r="F360" s="20">
        <v>728.5</v>
      </c>
      <c r="G360" s="21">
        <v>3050636</v>
      </c>
      <c r="H360" s="22">
        <v>1.4159999999999999</v>
      </c>
      <c r="I360" s="12">
        <v>6559095</v>
      </c>
      <c r="J360" s="20">
        <v>31.65</v>
      </c>
      <c r="K360" s="29">
        <f>DEGREES(ATAN([1]!Req()^2/[1]!Rpo()^2*TAN(RADIANS(J360))))</f>
        <v>31.822165325185278</v>
      </c>
      <c r="L360" s="21">
        <v>-64.7</v>
      </c>
      <c r="M360" s="22">
        <v>186839</v>
      </c>
      <c r="N360" s="21">
        <f>[1]!Req()/SQRT(1-[1]!e_WGS84()^2*SIN(RADIANS(K360))^2)</f>
        <v>6384080.893990133</v>
      </c>
      <c r="O360" s="20">
        <f t="shared" si="76"/>
        <v>2386040.1744764014</v>
      </c>
      <c r="P360" s="21">
        <f t="shared" si="77"/>
        <v>-5047707.0140610477</v>
      </c>
      <c r="Q360" s="22">
        <f>(N360*(1-[1]!e_WGS84()^2)+M360)*SIN(RADIANS(K360))</f>
        <v>3442209.6942594689</v>
      </c>
      <c r="R360" s="22">
        <f t="shared" si="78"/>
        <v>-29.411574287340045</v>
      </c>
      <c r="S360" s="20">
        <v>81.52</v>
      </c>
      <c r="T360" s="21">
        <v>80.61</v>
      </c>
      <c r="U360" s="20">
        <f t="shared" si="79"/>
        <v>0.97581454039349014</v>
      </c>
      <c r="V360" s="21">
        <f t="shared" si="80"/>
        <v>0.14548824678042616</v>
      </c>
      <c r="W360" s="22">
        <f t="shared" si="81"/>
        <v>0.16315377042961429</v>
      </c>
      <c r="X360" s="21">
        <f t="array" ref="X360:Z360">[1]!env_to_ecef(K360:M360,U360:W360)</f>
        <v>-0.79018810375134318</v>
      </c>
      <c r="Y360" s="21">
        <v>-0.61171043577010409</v>
      </c>
      <c r="Z360" s="21">
        <v>-3.7591268398468186E-2</v>
      </c>
      <c r="AA360" s="27">
        <f t="shared" si="82"/>
        <v>8.7309585459182681</v>
      </c>
      <c r="AB360" s="20">
        <v>81.650000000000006</v>
      </c>
      <c r="AC360" s="21">
        <v>0.66</v>
      </c>
      <c r="AD360" s="22">
        <v>6383</v>
      </c>
      <c r="AE360" s="20">
        <f t="shared" si="83"/>
        <v>6314.9176205356462</v>
      </c>
      <c r="AF360" s="21">
        <f t="shared" si="84"/>
        <v>926.87565651277384</v>
      </c>
      <c r="AG360" s="21">
        <f t="shared" si="85"/>
        <v>73.525255609447186</v>
      </c>
      <c r="AH360" s="21">
        <f t="shared" si="86"/>
        <v>6383.0000000000009</v>
      </c>
      <c r="AI360" s="20">
        <f t="array" ref="AI360:AK360">[1]!env_to_ecef(K360:M360,AE360:AG360)</f>
        <v>-5473.6468305706621</v>
      </c>
      <c r="AJ360" s="21">
        <v>-3197.0607190461478</v>
      </c>
      <c r="AK360" s="21">
        <v>-748.78710787237378</v>
      </c>
      <c r="AL360" s="21">
        <f t="shared" si="87"/>
        <v>6383.0000000000009</v>
      </c>
      <c r="AM360" s="20">
        <f t="shared" si="88"/>
        <v>5560.4789499733597</v>
      </c>
      <c r="AN360" s="21">
        <f t="shared" si="89"/>
        <v>3057.158452385338</v>
      </c>
      <c r="AO360" s="21">
        <f>(Q361-Q359)/($B361-$B359)</f>
        <v>770.02613147557713</v>
      </c>
      <c r="AP360" s="28">
        <f t="shared" si="90"/>
        <v>12773.957211498166</v>
      </c>
      <c r="AQ360" s="12">
        <v>82.15</v>
      </c>
      <c r="AR360" s="12">
        <v>0.62</v>
      </c>
      <c r="AS360" s="12">
        <v>6787</v>
      </c>
      <c r="AT360" s="27">
        <v>1570225</v>
      </c>
      <c r="AU360" s="20">
        <v>899.4</v>
      </c>
      <c r="AV360" s="21">
        <v>0</v>
      </c>
      <c r="AW360" s="21">
        <v>9.09</v>
      </c>
      <c r="AX360" s="21">
        <v>0</v>
      </c>
      <c r="AY360" s="21">
        <v>0</v>
      </c>
      <c r="AZ360" s="22">
        <f>AX360*AD360</f>
        <v>0</v>
      </c>
      <c r="BA360">
        <f>AX360*AA360</f>
        <v>0</v>
      </c>
    </row>
    <row r="361" spans="1:53" x14ac:dyDescent="0.25">
      <c r="B361" s="27">
        <v>543.70000000000005</v>
      </c>
      <c r="C361" s="20">
        <v>100048</v>
      </c>
      <c r="D361" s="21">
        <v>118138</v>
      </c>
      <c r="E361" s="22">
        <v>218186</v>
      </c>
      <c r="F361" s="20">
        <v>728.5</v>
      </c>
      <c r="G361" s="21">
        <v>3050636</v>
      </c>
      <c r="H361" s="22">
        <v>1.4259999999999999</v>
      </c>
      <c r="I361" s="12">
        <v>6559243</v>
      </c>
      <c r="J361" s="20">
        <v>31.67</v>
      </c>
      <c r="K361" s="29">
        <f>DEGREES(ATAN([1]!Req()^2/[1]!Rpo()^2*TAN(RADIANS(J361))))</f>
        <v>31.84222537282734</v>
      </c>
      <c r="L361" s="21">
        <v>-64.569999999999993</v>
      </c>
      <c r="M361" s="22">
        <v>186992</v>
      </c>
      <c r="N361" s="21">
        <f>[1]!Req()/SQRT(1-[1]!e_WGS84()^2*SIN(RADIANS(K361))^2)</f>
        <v>6384087.6114958916</v>
      </c>
      <c r="O361" s="20">
        <f t="shared" si="76"/>
        <v>2397024.1266556513</v>
      </c>
      <c r="P361" s="21">
        <f t="shared" si="77"/>
        <v>-5041306.9751093648</v>
      </c>
      <c r="Q361" s="22">
        <f>(N361*(1-[1]!e_WGS84()^2)+M361)*SIN(RADIANS(K361))</f>
        <v>3444235.7784439749</v>
      </c>
      <c r="R361" s="22">
        <f t="shared" si="78"/>
        <v>-31.097753725014627</v>
      </c>
      <c r="S361" s="20">
        <v>81.59</v>
      </c>
      <c r="T361" s="21">
        <v>80.81</v>
      </c>
      <c r="U361" s="20">
        <f t="shared" si="79"/>
        <v>0.97654900230248054</v>
      </c>
      <c r="V361" s="21">
        <f t="shared" si="80"/>
        <v>0.14437837153984756</v>
      </c>
      <c r="W361" s="22">
        <f t="shared" si="81"/>
        <v>0.15970889747766626</v>
      </c>
      <c r="X361" s="21">
        <f t="array" ref="X361:Z361">[1]!env_to_ecef(K361:M361,U361:W361)</f>
        <v>-0.79096387269070911</v>
      </c>
      <c r="Y361" s="21">
        <v>-0.61065728775730932</v>
      </c>
      <c r="Z361" s="21">
        <v>-3.8390480682096481E-2</v>
      </c>
      <c r="AA361" s="27">
        <f t="shared" si="82"/>
        <v>8.5311381883077928</v>
      </c>
      <c r="AB361" s="20">
        <v>81.73</v>
      </c>
      <c r="AC361" s="21">
        <v>0.66</v>
      </c>
      <c r="AD361" s="22">
        <v>6411</v>
      </c>
      <c r="AE361" s="20">
        <f t="shared" si="83"/>
        <v>6343.9126233719553</v>
      </c>
      <c r="AF361" s="21">
        <f t="shared" si="84"/>
        <v>922.08466619120702</v>
      </c>
      <c r="AG361" s="21">
        <f t="shared" si="85"/>
        <v>73.84778532228826</v>
      </c>
      <c r="AH361" s="21">
        <f t="shared" si="86"/>
        <v>6411.0000000000009</v>
      </c>
      <c r="AI361" s="20">
        <f t="array" ref="AI361:AK361">[1]!env_to_ecef(K361:M361,AE361:AG361)</f>
        <v>-5493.4197166840604</v>
      </c>
      <c r="AJ361" s="21">
        <v>-3220.1239122665702</v>
      </c>
      <c r="AK361" s="21">
        <v>-744.35395209258741</v>
      </c>
      <c r="AL361" s="21">
        <f t="shared" si="87"/>
        <v>6411</v>
      </c>
      <c r="AM361" s="20">
        <f t="shared" si="88"/>
        <v>5552.889574442408</v>
      </c>
      <c r="AN361" s="21">
        <f t="shared" si="89"/>
        <v>3069.8591739286203</v>
      </c>
      <c r="AO361" s="21">
        <f>(Q362-Q360)/($B362-$B360)</f>
        <v>769.8430958702229</v>
      </c>
      <c r="AP361" s="28">
        <f t="shared" si="90"/>
        <v>12801.46979373493</v>
      </c>
      <c r="AQ361" s="12">
        <v>82.22</v>
      </c>
      <c r="AR361" s="12">
        <v>0.62</v>
      </c>
      <c r="AS361" s="12">
        <v>6814</v>
      </c>
      <c r="AT361" s="27">
        <v>1582654</v>
      </c>
      <c r="AU361" s="20">
        <v>899.8</v>
      </c>
      <c r="AV361" s="21">
        <v>0</v>
      </c>
      <c r="AW361" s="21">
        <v>9.1300000000000008</v>
      </c>
      <c r="AX361" s="21">
        <v>0</v>
      </c>
      <c r="AY361" s="21">
        <v>0</v>
      </c>
      <c r="AZ361" s="22">
        <f>AX361*AD361</f>
        <v>0</v>
      </c>
      <c r="BA361">
        <f>AX361*AA361</f>
        <v>0</v>
      </c>
    </row>
    <row r="362" spans="1:53" x14ac:dyDescent="0.25">
      <c r="B362" s="27">
        <v>545.70000000000005</v>
      </c>
      <c r="C362" s="20">
        <v>100048</v>
      </c>
      <c r="D362" s="21">
        <v>116681</v>
      </c>
      <c r="E362" s="22">
        <v>216729</v>
      </c>
      <c r="F362" s="20">
        <v>728.5</v>
      </c>
      <c r="G362" s="21">
        <v>3050636</v>
      </c>
      <c r="H362" s="22">
        <v>1.4350000000000001</v>
      </c>
      <c r="I362" s="12">
        <v>6559391</v>
      </c>
      <c r="J362" s="20">
        <v>31.68</v>
      </c>
      <c r="K362" s="29">
        <f>DEGREES(ATAN([1]!Req()^2/[1]!Rpo()^2*TAN(RADIANS(J362))))</f>
        <v>31.852255365030569</v>
      </c>
      <c r="L362" s="21">
        <v>-64.44</v>
      </c>
      <c r="M362" s="22">
        <v>187145</v>
      </c>
      <c r="N362" s="21">
        <f>[1]!Req()/SQRT(1-[1]!e_WGS84()^2*SIN(RADIANS(K362))^2)</f>
        <v>6384090.9711188702</v>
      </c>
      <c r="O362" s="20">
        <f t="shared" si="76"/>
        <v>2408251.732774171</v>
      </c>
      <c r="P362" s="21">
        <f t="shared" si="77"/>
        <v>-5035427.5773653332</v>
      </c>
      <c r="Q362" s="22">
        <f>(N362*(1-[1]!e_WGS84()^2)+M362)*SIN(RADIANS(K362))</f>
        <v>3445289.0666429498</v>
      </c>
      <c r="R362" s="22">
        <f t="shared" si="78"/>
        <v>-29.442040981724858</v>
      </c>
      <c r="S362" s="20">
        <v>81.67</v>
      </c>
      <c r="T362" s="21">
        <v>81</v>
      </c>
      <c r="U362" s="20">
        <f t="shared" si="79"/>
        <v>0.97726829645632007</v>
      </c>
      <c r="V362" s="21">
        <f t="shared" si="80"/>
        <v>0.1430906526959011</v>
      </c>
      <c r="W362" s="22">
        <f t="shared" si="81"/>
        <v>0.15643446504023092</v>
      </c>
      <c r="X362" s="21">
        <f t="array" ref="X362:Z362">[1]!env_to_ecef(K362:M362,U362:W362)</f>
        <v>-0.791715532571998</v>
      </c>
      <c r="Y362" s="21">
        <v>-0.60964455359223246</v>
      </c>
      <c r="Z362" s="21">
        <v>-3.8987610334119904E-2</v>
      </c>
      <c r="AA362" s="27">
        <f t="shared" si="82"/>
        <v>8.341164542998099</v>
      </c>
      <c r="AB362" s="20">
        <v>81.81</v>
      </c>
      <c r="AC362" s="21">
        <v>0.66</v>
      </c>
      <c r="AD362" s="22">
        <v>6438</v>
      </c>
      <c r="AE362" s="20">
        <f t="shared" si="83"/>
        <v>6371.9167690415707</v>
      </c>
      <c r="AF362" s="21">
        <f t="shared" si="84"/>
        <v>917.07205898191467</v>
      </c>
      <c r="AG362" s="21">
        <f t="shared" si="85"/>
        <v>74.158796116813562</v>
      </c>
      <c r="AH362" s="21">
        <f t="shared" si="86"/>
        <v>6437.9999999999991</v>
      </c>
      <c r="AI362" s="20">
        <f t="array" ref="AI362:AK362">[1]!env_to_ecef(K362:M362,AE362:AG362)</f>
        <v>-5512.333980587262</v>
      </c>
      <c r="AJ362" s="21">
        <v>-3242.631790143068</v>
      </c>
      <c r="AK362" s="21">
        <v>-739.83590073511562</v>
      </c>
      <c r="AL362" s="21">
        <f t="shared" si="87"/>
        <v>6437.9999999999991</v>
      </c>
      <c r="AM362" s="20">
        <f t="shared" si="88"/>
        <v>5544.7778521385044</v>
      </c>
      <c r="AN362" s="21">
        <f t="shared" si="89"/>
        <v>3081.9834944633767</v>
      </c>
      <c r="AO362" s="21">
        <f>(Q363-Q361)/($B363-$B361)</f>
        <v>769.85545614897273</v>
      </c>
      <c r="AP362" s="28">
        <f t="shared" si="90"/>
        <v>12827.300907546065</v>
      </c>
      <c r="AQ362" s="12">
        <v>82.29</v>
      </c>
      <c r="AR362" s="12">
        <v>0.62</v>
      </c>
      <c r="AS362" s="12">
        <v>6841</v>
      </c>
      <c r="AT362" s="27">
        <v>1595135</v>
      </c>
      <c r="AU362" s="20">
        <v>900.3</v>
      </c>
      <c r="AV362" s="21">
        <v>0</v>
      </c>
      <c r="AW362" s="21">
        <v>9.16</v>
      </c>
      <c r="AX362" s="21">
        <v>0</v>
      </c>
      <c r="AY362" s="21">
        <v>0</v>
      </c>
      <c r="AZ362" s="22">
        <f>AX362*AD362</f>
        <v>0</v>
      </c>
      <c r="BA362">
        <f>AX362*AA362</f>
        <v>0</v>
      </c>
    </row>
    <row r="363" spans="1:53" x14ac:dyDescent="0.25">
      <c r="B363" s="27">
        <v>547.70000000000005</v>
      </c>
      <c r="C363" s="20">
        <v>100048</v>
      </c>
      <c r="D363" s="21">
        <v>115224</v>
      </c>
      <c r="E363" s="22">
        <v>215272</v>
      </c>
      <c r="F363" s="20">
        <v>728.5</v>
      </c>
      <c r="G363" s="21">
        <v>3050636</v>
      </c>
      <c r="H363" s="22">
        <v>1.4450000000000001</v>
      </c>
      <c r="I363" s="12">
        <v>6559540</v>
      </c>
      <c r="J363" s="20">
        <v>31.7</v>
      </c>
      <c r="K363" s="29">
        <f>DEGREES(ATAN([1]!Req()^2/[1]!Rpo()^2*TAN(RADIANS(J363))))</f>
        <v>31.872315286183397</v>
      </c>
      <c r="L363" s="21">
        <v>-64.31</v>
      </c>
      <c r="M363" s="22">
        <v>187299</v>
      </c>
      <c r="N363" s="21">
        <f>[1]!Req()/SQRT(1-[1]!e_WGS84()^2*SIN(RADIANS(K363))^2)</f>
        <v>6384097.6921029547</v>
      </c>
      <c r="O363" s="20">
        <f t="shared" si="76"/>
        <v>2419203.2380642053</v>
      </c>
      <c r="P363" s="21">
        <f t="shared" si="77"/>
        <v>-5028979.0411315113</v>
      </c>
      <c r="Q363" s="22">
        <f>(N363*(1-[1]!e_WGS84()^2)+M363)*SIN(RADIANS(K363))</f>
        <v>3447315.2002685708</v>
      </c>
      <c r="R363" s="22">
        <f t="shared" si="78"/>
        <v>-31.131707871332765</v>
      </c>
      <c r="S363" s="20">
        <v>81.75</v>
      </c>
      <c r="T363" s="21">
        <v>81.2</v>
      </c>
      <c r="U363" s="20">
        <f t="shared" si="79"/>
        <v>0.97800158819313909</v>
      </c>
      <c r="V363" s="21">
        <f t="shared" si="80"/>
        <v>0.14180348157986514</v>
      </c>
      <c r="W363" s="22">
        <f t="shared" si="81"/>
        <v>0.15298583628403811</v>
      </c>
      <c r="X363" s="21">
        <f t="array" ref="X363:Z363">[1]!env_to_ecef(K363:M363,U363:W363)</f>
        <v>-0.79254937026971628</v>
      </c>
      <c r="Y363" s="21">
        <v>-0.60851784383519658</v>
      </c>
      <c r="Z363" s="21">
        <v>-3.9642520344190371E-2</v>
      </c>
      <c r="AA363" s="27">
        <f t="shared" si="82"/>
        <v>8.1410291893772868</v>
      </c>
      <c r="AB363" s="20">
        <v>81.88</v>
      </c>
      <c r="AC363" s="21">
        <v>0.66</v>
      </c>
      <c r="AD363" s="22">
        <v>6466</v>
      </c>
      <c r="AE363" s="20">
        <f t="shared" si="83"/>
        <v>6400.7498727510756</v>
      </c>
      <c r="AF363" s="21">
        <f t="shared" si="84"/>
        <v>913.24125978831216</v>
      </c>
      <c r="AG363" s="21">
        <f t="shared" si="85"/>
        <v>74.481325829654637</v>
      </c>
      <c r="AH363" s="21">
        <f t="shared" si="86"/>
        <v>6465.9999999999991</v>
      </c>
      <c r="AI363" s="20">
        <f t="array" ref="AI363:AK363">[1]!env_to_ecef(K363:M363,AE363:AG363)</f>
        <v>-5531.591393364929</v>
      </c>
      <c r="AJ363" s="21">
        <v>-3266.2871179730105</v>
      </c>
      <c r="AK363" s="21">
        <v>-736.22083630837676</v>
      </c>
      <c r="AL363" s="21">
        <f t="shared" si="87"/>
        <v>6466</v>
      </c>
      <c r="AM363" s="20">
        <f t="shared" si="88"/>
        <v>5331.2844758208703</v>
      </c>
      <c r="AN363" s="21">
        <f t="shared" si="89"/>
        <v>3089.114740745521</v>
      </c>
      <c r="AO363" s="21">
        <f>(Q364-Q362)/($B364-$B362)</f>
        <v>916.71626244246806</v>
      </c>
      <c r="AP363" s="28">
        <f t="shared" si="90"/>
        <v>12693.518266720577</v>
      </c>
      <c r="AQ363" s="12">
        <v>82.36</v>
      </c>
      <c r="AR363" s="12">
        <v>0.62</v>
      </c>
      <c r="AS363" s="12">
        <v>6869</v>
      </c>
      <c r="AT363" s="27">
        <v>1607671</v>
      </c>
      <c r="AU363" s="20">
        <v>900.7</v>
      </c>
      <c r="AV363" s="21">
        <v>0</v>
      </c>
      <c r="AW363" s="21">
        <v>9.1999999999999993</v>
      </c>
      <c r="AX363" s="21">
        <v>0</v>
      </c>
      <c r="AY363" s="21">
        <v>0</v>
      </c>
      <c r="AZ363" s="22">
        <f>AX363*AD363</f>
        <v>0</v>
      </c>
      <c r="BA363">
        <f>AX363*AA363</f>
        <v>0</v>
      </c>
    </row>
    <row r="364" spans="1:53" x14ac:dyDescent="0.25">
      <c r="A364" s="28" t="s">
        <v>65</v>
      </c>
      <c r="B364" s="27">
        <v>547.92000000000007</v>
      </c>
      <c r="C364" s="20">
        <v>100048</v>
      </c>
      <c r="D364" s="21">
        <v>115063</v>
      </c>
      <c r="E364" s="22">
        <v>215112</v>
      </c>
      <c r="F364" s="20">
        <v>728.5</v>
      </c>
      <c r="G364" s="21">
        <v>3050636</v>
      </c>
      <c r="H364" s="22">
        <v>1.446</v>
      </c>
      <c r="I364" s="12">
        <v>6559556</v>
      </c>
      <c r="J364" s="20">
        <v>31.7</v>
      </c>
      <c r="K364" s="29">
        <f>DEGREES(ATAN([1]!Req()^2/[1]!Rpo()^2*TAN(RADIANS(J364))))</f>
        <v>31.872315286183397</v>
      </c>
      <c r="L364" s="21">
        <v>-64.3</v>
      </c>
      <c r="M364" s="22">
        <v>187316</v>
      </c>
      <c r="N364" s="21">
        <f>[1]!Req()/SQRT(1-[1]!e_WGS84()^2*SIN(RADIANS(K364))^2)</f>
        <v>6384097.6921029547</v>
      </c>
      <c r="O364" s="20">
        <f t="shared" si="76"/>
        <v>2420087.1843104935</v>
      </c>
      <c r="P364" s="21">
        <f t="shared" si="77"/>
        <v>-5028569.7426408781</v>
      </c>
      <c r="Q364" s="22">
        <f>(N364*(1-[1]!e_WGS84()^2)+M364)*SIN(RADIANS(K364))</f>
        <v>3447324.1767455721</v>
      </c>
      <c r="R364" s="22">
        <f t="shared" si="78"/>
        <v>-30.131780424155295</v>
      </c>
      <c r="S364" s="20">
        <v>81.75</v>
      </c>
      <c r="T364" s="21">
        <v>81.22</v>
      </c>
      <c r="U364" s="20">
        <f t="shared" si="79"/>
        <v>0.9780543781018467</v>
      </c>
      <c r="V364" s="21">
        <f t="shared" si="80"/>
        <v>0.14181113575235055</v>
      </c>
      <c r="W364" s="22">
        <f t="shared" si="81"/>
        <v>0.15264087019025549</v>
      </c>
      <c r="X364" s="21">
        <f t="array" ref="X364:Z364">[1]!env_to_ecef(K364:M364,U364:W364)</f>
        <v>-0.79261600926716735</v>
      </c>
      <c r="Y364" s="21">
        <v>-0.60841872059507307</v>
      </c>
      <c r="Z364" s="21">
        <v>-3.9831172250442623E-2</v>
      </c>
      <c r="AA364" s="27">
        <f t="shared" si="82"/>
        <v>8.1211965883071109</v>
      </c>
      <c r="AB364" s="20">
        <v>81.89</v>
      </c>
      <c r="AC364" s="21">
        <v>0.66</v>
      </c>
      <c r="AD364" s="22">
        <v>6469</v>
      </c>
      <c r="AE364" s="20">
        <f t="shared" si="83"/>
        <v>6403.8789660376724</v>
      </c>
      <c r="AF364" s="21">
        <f t="shared" si="84"/>
        <v>912.54729827166602</v>
      </c>
      <c r="AG364" s="21">
        <f t="shared" si="85"/>
        <v>74.515882584601897</v>
      </c>
      <c r="AH364" s="21">
        <f t="shared" si="86"/>
        <v>6469.0000000000009</v>
      </c>
      <c r="AI364" s="20">
        <f t="array" ref="AI364:AK364">[1]!env_to_ecef(K364:M364,AE364:AG364)</f>
        <v>-5533.986968340042</v>
      </c>
      <c r="AJ364" s="21">
        <v>-3268.3057335662352</v>
      </c>
      <c r="AK364" s="21">
        <v>-735.61325856776148</v>
      </c>
      <c r="AL364" s="21">
        <f t="shared" si="87"/>
        <v>6469.0000000000009</v>
      </c>
      <c r="AM364" s="20">
        <f t="shared" si="88"/>
        <v>5030.3553131269291</v>
      </c>
      <c r="AN364" s="21">
        <f t="shared" si="89"/>
        <v>3022.6241897772998</v>
      </c>
      <c r="AO364" s="21">
        <f>(Q365-Q363)/($B365-$B363)</f>
        <v>1012.4134151535109</v>
      </c>
      <c r="AP364" s="28">
        <f t="shared" si="90"/>
        <v>12419.207881038586</v>
      </c>
      <c r="AQ364" s="12">
        <v>82.37</v>
      </c>
      <c r="AR364" s="12">
        <v>0.62</v>
      </c>
      <c r="AS364" s="12">
        <v>6872</v>
      </c>
      <c r="AT364" s="27">
        <v>1609053</v>
      </c>
      <c r="AU364" s="20">
        <v>900.8</v>
      </c>
      <c r="AV364" s="21">
        <v>0</v>
      </c>
      <c r="AW364" s="21">
        <v>9.1999999999999993</v>
      </c>
      <c r="AX364" s="21">
        <v>0</v>
      </c>
      <c r="AY364" s="21">
        <v>0</v>
      </c>
      <c r="AZ364" s="22">
        <f>AX364*AD364</f>
        <v>0</v>
      </c>
      <c r="BA364">
        <f>AX364*AA364</f>
        <v>0</v>
      </c>
    </row>
    <row r="365" spans="1:53" x14ac:dyDescent="0.25">
      <c r="A365" s="28" t="s">
        <v>64</v>
      </c>
      <c r="B365" s="27">
        <v>548.70000000000005</v>
      </c>
      <c r="C365" s="20">
        <v>100048</v>
      </c>
      <c r="D365" s="21">
        <v>113606</v>
      </c>
      <c r="E365" s="22">
        <v>213654</v>
      </c>
      <c r="F365" s="20">
        <v>0</v>
      </c>
      <c r="G365" s="21">
        <v>29790</v>
      </c>
      <c r="H365" s="22">
        <v>1.4E-2</v>
      </c>
      <c r="I365" s="12">
        <v>6559613</v>
      </c>
      <c r="J365" s="20">
        <v>31.71</v>
      </c>
      <c r="K365" s="29">
        <f>DEGREES(ATAN([1]!Req()^2/[1]!Rpo()^2*TAN(RADIANS(J365))))</f>
        <v>31.882345215125792</v>
      </c>
      <c r="L365" s="21">
        <v>-64.25</v>
      </c>
      <c r="M365" s="22">
        <v>187375</v>
      </c>
      <c r="N365" s="21">
        <f>[1]!Req()/SQRT(1-[1]!e_WGS84()^2*SIN(RADIANS(K365))^2)</f>
        <v>6384101.0534632327</v>
      </c>
      <c r="O365" s="20">
        <f t="shared" si="76"/>
        <v>2424233.5933773322</v>
      </c>
      <c r="P365" s="21">
        <f t="shared" si="77"/>
        <v>-5025956.416941734</v>
      </c>
      <c r="Q365" s="22">
        <f>(N365*(1-[1]!e_WGS84()^2)+M365)*SIN(RADIANS(K365))</f>
        <v>3448327.6136837243</v>
      </c>
      <c r="R365" s="22">
        <f t="shared" si="78"/>
        <v>-31.477406454272568</v>
      </c>
      <c r="S365" s="20">
        <v>81.790000000000006</v>
      </c>
      <c r="T365" s="21">
        <v>81.290000000000006</v>
      </c>
      <c r="U365" s="20">
        <f t="shared" si="79"/>
        <v>0.97833698731150087</v>
      </c>
      <c r="V365" s="21">
        <f t="shared" si="80"/>
        <v>0.14115481566494897</v>
      </c>
      <c r="W365" s="22">
        <f t="shared" si="81"/>
        <v>0.15143334267211567</v>
      </c>
      <c r="X365" s="21">
        <f t="array" ref="X365:Z365">[1]!env_to_ecef(K365:M365,U365:W365)</f>
        <v>-0.79293234137603874</v>
      </c>
      <c r="Y365" s="21">
        <v>-0.60800346886116097</v>
      </c>
      <c r="Z365" s="21">
        <v>-3.9875855510676808E-2</v>
      </c>
      <c r="AA365" s="27">
        <f t="shared" si="82"/>
        <v>8.0710383108898718</v>
      </c>
      <c r="AB365" s="20">
        <v>81.92</v>
      </c>
      <c r="AC365" s="21">
        <v>0.64</v>
      </c>
      <c r="AD365" s="22">
        <v>6469</v>
      </c>
      <c r="AE365" s="20">
        <f t="shared" si="83"/>
        <v>6404.3812593913599</v>
      </c>
      <c r="AF365" s="21">
        <f t="shared" si="84"/>
        <v>909.19771074353525</v>
      </c>
      <c r="AG365" s="21">
        <f t="shared" si="85"/>
        <v>72.257920918432134</v>
      </c>
      <c r="AH365" s="21">
        <f t="shared" si="86"/>
        <v>6469</v>
      </c>
      <c r="AI365" s="20">
        <f t="array" ref="AI365:AK365">[1]!env_to_ecef(K365:M365,AE365:AG365)</f>
        <v>-5533.1307771626189</v>
      </c>
      <c r="AJ365" s="21">
        <v>-3270.1475876323429</v>
      </c>
      <c r="AK365" s="21">
        <v>-733.86617166767019</v>
      </c>
      <c r="AL365" s="21">
        <f t="shared" si="87"/>
        <v>6469</v>
      </c>
      <c r="AM365" s="20">
        <f t="shared" si="88"/>
        <v>5645.6553791660972</v>
      </c>
      <c r="AN365" s="21">
        <f t="shared" si="89"/>
        <v>3407.8439545635069</v>
      </c>
      <c r="AO365" s="21">
        <f>(Q366-Q364)/($B366-$B364)</f>
        <v>1132.1562952657791</v>
      </c>
      <c r="AP365" s="28">
        <f t="shared" si="90"/>
        <v>13154.576040818125</v>
      </c>
      <c r="AQ365" s="12">
        <v>82.4</v>
      </c>
      <c r="AR365" s="12">
        <v>0.61</v>
      </c>
      <c r="AS365" s="12">
        <v>6873</v>
      </c>
      <c r="AT365" s="27">
        <v>1613954</v>
      </c>
      <c r="AU365" s="20">
        <v>900.9</v>
      </c>
      <c r="AV365" s="21">
        <v>0</v>
      </c>
      <c r="AW365" s="21">
        <v>9.1999999999999993</v>
      </c>
      <c r="AX365" s="21">
        <v>0</v>
      </c>
      <c r="AY365" s="21">
        <v>0</v>
      </c>
      <c r="AZ365" s="22">
        <f>AX365*AD365</f>
        <v>0</v>
      </c>
      <c r="BA365">
        <f>AX365*AA365</f>
        <v>0</v>
      </c>
    </row>
    <row r="366" spans="1:53" x14ac:dyDescent="0.25">
      <c r="A366" s="27">
        <f>B365-B169</f>
        <v>386.70000000000005</v>
      </c>
      <c r="B366" s="27">
        <v>549.70000000000005</v>
      </c>
      <c r="C366" s="20">
        <v>59642</v>
      </c>
      <c r="D366" s="21">
        <v>107095</v>
      </c>
      <c r="E366" s="22">
        <v>166737</v>
      </c>
      <c r="F366" s="20">
        <v>0</v>
      </c>
      <c r="G366" s="21">
        <v>29790</v>
      </c>
      <c r="H366" s="22">
        <v>1.7999999999999999E-2</v>
      </c>
      <c r="I366" s="12">
        <v>6559685</v>
      </c>
      <c r="J366" s="20">
        <v>31.72</v>
      </c>
      <c r="K366" s="29">
        <f>DEGREES(ATAN([1]!Req()^2/[1]!Rpo()^2*TAN(RADIANS(J366))))</f>
        <v>31.892375122974038</v>
      </c>
      <c r="L366" s="21">
        <v>-64.180000000000007</v>
      </c>
      <c r="M366" s="22">
        <v>187450</v>
      </c>
      <c r="N366" s="21">
        <f>[1]!Req()/SQRT(1-[1]!e_WGS84()^2*SIN(RADIANS(K366))^2)</f>
        <v>6384104.4154017828</v>
      </c>
      <c r="O366" s="20">
        <f t="shared" si="76"/>
        <v>2430136.450885409</v>
      </c>
      <c r="P366" s="21">
        <f t="shared" si="77"/>
        <v>-5022503.7804017551</v>
      </c>
      <c r="Q366" s="22">
        <f>(N366*(1-[1]!e_WGS84()^2)+M366)*SIN(RADIANS(K366))</f>
        <v>3449339.4149511452</v>
      </c>
      <c r="R366" s="22">
        <f t="shared" si="78"/>
        <v>-31.823679825291038</v>
      </c>
      <c r="S366" s="20">
        <v>81.819999999999993</v>
      </c>
      <c r="T366" s="21">
        <v>81.39</v>
      </c>
      <c r="U366" s="20">
        <f t="shared" si="79"/>
        <v>0.97867088338386021</v>
      </c>
      <c r="V366" s="21">
        <f t="shared" si="80"/>
        <v>0.14067993171896617</v>
      </c>
      <c r="W366" s="22">
        <f t="shared" si="81"/>
        <v>0.14970791170877365</v>
      </c>
      <c r="X366" s="21">
        <f t="array" ref="X366:Z366">[1]!env_to_ecef(K366:M366,U366:W366)</f>
        <v>-0.7932337899687808</v>
      </c>
      <c r="Y366" s="21">
        <v>-0.60757891500403371</v>
      </c>
      <c r="Z366" s="21">
        <v>-4.03486864009895E-2</v>
      </c>
      <c r="AA366" s="27">
        <f t="shared" si="82"/>
        <v>7.9812179980979332</v>
      </c>
      <c r="AB366" s="20">
        <v>81.96</v>
      </c>
      <c r="AC366" s="21">
        <v>0.63</v>
      </c>
      <c r="AD366" s="22">
        <v>6470</v>
      </c>
      <c r="AE366" s="20">
        <f t="shared" si="83"/>
        <v>6406.0169390556648</v>
      </c>
      <c r="AF366" s="21">
        <f t="shared" si="84"/>
        <v>904.86799401346661</v>
      </c>
      <c r="AG366" s="21">
        <f t="shared" si="85"/>
        <v>71.139932119221896</v>
      </c>
      <c r="AH366" s="21">
        <f t="shared" si="86"/>
        <v>6469.9999999999991</v>
      </c>
      <c r="AI366" s="20">
        <f t="array" ref="AI366:AK366">[1]!env_to_ecef(K366:M366,AE366:AG366)</f>
        <v>-5531.9575824153908</v>
      </c>
      <c r="AJ366" s="21">
        <v>-3274.8196001497822</v>
      </c>
      <c r="AK366" s="21">
        <v>-730.68590572944947</v>
      </c>
      <c r="AL366" s="21">
        <f t="shared" si="87"/>
        <v>6469.9999999999991</v>
      </c>
      <c r="AM366" s="20">
        <f t="shared" si="88"/>
        <v>5693.4336621374823</v>
      </c>
      <c r="AN366" s="21">
        <f t="shared" si="89"/>
        <v>3138.3250502503165</v>
      </c>
      <c r="AO366" s="21">
        <f>(Q367-Q365)/($B367-$B365)</f>
        <v>686.30871263674146</v>
      </c>
      <c r="AP366" s="28">
        <f t="shared" si="90"/>
        <v>13005.602894472768</v>
      </c>
      <c r="AQ366" s="12">
        <v>82.44</v>
      </c>
      <c r="AR366" s="12">
        <v>0.59</v>
      </c>
      <c r="AS366" s="12">
        <v>6873</v>
      </c>
      <c r="AT366" s="27">
        <v>1620238</v>
      </c>
      <c r="AU366" s="20">
        <v>901.2</v>
      </c>
      <c r="AV366" s="21">
        <v>0</v>
      </c>
      <c r="AW366" s="21">
        <v>9.1999999999999993</v>
      </c>
      <c r="AX366" s="21">
        <v>0</v>
      </c>
      <c r="AY366" s="21">
        <v>0</v>
      </c>
      <c r="AZ366" s="22">
        <f>AX366*AD366</f>
        <v>0</v>
      </c>
      <c r="BA366">
        <f>AX366*AA366</f>
        <v>0</v>
      </c>
    </row>
    <row r="367" spans="1:53" x14ac:dyDescent="0.25">
      <c r="B367" s="27">
        <v>551.70000000000005</v>
      </c>
      <c r="C367" s="20">
        <v>59615</v>
      </c>
      <c r="D367" s="21">
        <v>107095</v>
      </c>
      <c r="E367" s="22">
        <v>166711</v>
      </c>
      <c r="F367" s="20">
        <v>0</v>
      </c>
      <c r="G367" s="21">
        <v>29790</v>
      </c>
      <c r="H367" s="22">
        <v>1.7999999999999999E-2</v>
      </c>
      <c r="I367" s="12">
        <v>6559822</v>
      </c>
      <c r="J367" s="20">
        <v>31.73</v>
      </c>
      <c r="K367" s="29">
        <f>DEGREES(ATAN([1]!Req()^2/[1]!Rpo()^2*TAN(RADIANS(J367))))</f>
        <v>31.902405009724557</v>
      </c>
      <c r="L367" s="21">
        <v>-64.05</v>
      </c>
      <c r="M367" s="22">
        <v>187592</v>
      </c>
      <c r="N367" s="21">
        <f>[1]!Req()/SQRT(1-[1]!e_WGS84()^2*SIN(RADIANS(K367))^2)</f>
        <v>6384107.7779181898</v>
      </c>
      <c r="O367" s="20">
        <f t="shared" si="76"/>
        <v>2441313.8943637447</v>
      </c>
      <c r="P367" s="21">
        <f t="shared" si="77"/>
        <v>-5016541.4417909831</v>
      </c>
      <c r="Q367" s="22">
        <f>(N367*(1-[1]!e_WGS84()^2)+M367)*SIN(RADIANS(K367))</f>
        <v>3450386.5398216345</v>
      </c>
      <c r="R367" s="22">
        <f t="shared" si="78"/>
        <v>-30.170818059705198</v>
      </c>
      <c r="S367" s="20">
        <v>81.900000000000006</v>
      </c>
      <c r="T367" s="21">
        <v>80.98</v>
      </c>
      <c r="U367" s="20">
        <f t="shared" si="79"/>
        <v>0.97778070290586283</v>
      </c>
      <c r="V367" s="21">
        <f t="shared" si="80"/>
        <v>0.139158801439142</v>
      </c>
      <c r="W367" s="22">
        <f t="shared" si="81"/>
        <v>0.15677922377323578</v>
      </c>
      <c r="X367" s="21">
        <f t="array" ref="X367:Z367">[1]!env_to_ecef(K367:M367,U367:W367)</f>
        <v>-0.78877452977778439</v>
      </c>
      <c r="Y367" s="21">
        <v>-0.61366905245185288</v>
      </c>
      <c r="Z367" s="21">
        <v>-3.528505684677842E-2</v>
      </c>
      <c r="AA367" s="27">
        <f t="shared" si="82"/>
        <v>8.431152151855823</v>
      </c>
      <c r="AB367" s="20">
        <v>82.04</v>
      </c>
      <c r="AC367" s="21">
        <v>0.59</v>
      </c>
      <c r="AD367" s="22">
        <v>6470</v>
      </c>
      <c r="AE367" s="20">
        <f t="shared" si="83"/>
        <v>6407.3217533803281</v>
      </c>
      <c r="AF367" s="21">
        <f t="shared" si="84"/>
        <v>895.92928724394869</v>
      </c>
      <c r="AG367" s="21">
        <f t="shared" si="85"/>
        <v>66.62327609616311</v>
      </c>
      <c r="AH367" s="21">
        <f t="shared" si="86"/>
        <v>6470</v>
      </c>
      <c r="AI367" s="20">
        <f t="array" ref="AI367:AK367">[1]!env_to_ecef(K367:M367,AE367:AG367)</f>
        <v>-5529.3753013708847</v>
      </c>
      <c r="AJ367" s="21">
        <v>-3280.3533407434352</v>
      </c>
      <c r="AK367" s="21">
        <v>-725.39005815011876</v>
      </c>
      <c r="AL367" s="21">
        <f t="shared" si="87"/>
        <v>6470.0000000000009</v>
      </c>
      <c r="AM367" s="20">
        <f t="shared" si="88"/>
        <v>5517.9700428975048</v>
      </c>
      <c r="AN367" s="21">
        <f t="shared" si="89"/>
        <v>3124.5060937830713</v>
      </c>
      <c r="AO367" s="21">
        <f>(Q368-Q366)/($B368-$B366)</f>
        <v>765.73090580757707</v>
      </c>
      <c r="AP367" s="28">
        <f t="shared" si="90"/>
        <v>12856.496616914181</v>
      </c>
      <c r="AQ367" s="12">
        <v>82.51</v>
      </c>
      <c r="AR367" s="12">
        <v>0.56000000000000005</v>
      </c>
      <c r="AS367" s="12">
        <v>6873</v>
      </c>
      <c r="AT367" s="27">
        <v>1632807</v>
      </c>
      <c r="AU367" s="20">
        <v>901.6</v>
      </c>
      <c r="AV367" s="21">
        <v>0</v>
      </c>
      <c r="AW367" s="21">
        <v>9.19</v>
      </c>
      <c r="AX367" s="21">
        <v>0</v>
      </c>
      <c r="AY367" s="21">
        <v>0</v>
      </c>
      <c r="AZ367" s="22">
        <f>AX367*AD367</f>
        <v>0</v>
      </c>
      <c r="BA367">
        <f>AX367*AA367</f>
        <v>0</v>
      </c>
    </row>
    <row r="368" spans="1:53" x14ac:dyDescent="0.25">
      <c r="A368" s="27">
        <f>B368-B364</f>
        <v>5.7799999999999727</v>
      </c>
      <c r="B368" s="27">
        <v>553.70000000000005</v>
      </c>
      <c r="C368" s="20">
        <v>59602</v>
      </c>
      <c r="D368" s="21">
        <v>106711</v>
      </c>
      <c r="E368" s="22">
        <v>166314</v>
      </c>
      <c r="F368" s="20">
        <v>213.4</v>
      </c>
      <c r="G368" s="21">
        <v>901223</v>
      </c>
      <c r="H368" s="22">
        <v>0.55300000000000005</v>
      </c>
      <c r="I368" s="12">
        <v>6559953</v>
      </c>
      <c r="J368" s="20">
        <v>31.75</v>
      </c>
      <c r="K368" s="29">
        <f>DEGREES(ATAN([1]!Req()^2/[1]!Rpo()^2*TAN(RADIANS(J368))))</f>
        <v>31.922464719918032</v>
      </c>
      <c r="L368" s="21">
        <v>-63.92</v>
      </c>
      <c r="M368" s="22">
        <v>187728</v>
      </c>
      <c r="N368" s="21">
        <f>[1]!Req()/SQRT(1-[1]!e_WGS84()^2*SIN(RADIANS(K368))^2)</f>
        <v>6384114.5046829209</v>
      </c>
      <c r="O368" s="20">
        <f t="shared" si="76"/>
        <v>2452208.331056999</v>
      </c>
      <c r="P368" s="21">
        <f t="shared" si="77"/>
        <v>-5010005.7560266228</v>
      </c>
      <c r="Q368" s="22">
        <f>(N368*(1-[1]!e_WGS84()^2)+M368)*SIN(RADIANS(K368))</f>
        <v>3452402.3385743755</v>
      </c>
      <c r="R368" s="22">
        <f t="shared" si="78"/>
        <v>-31.866196708753705</v>
      </c>
      <c r="S368" s="20">
        <v>81.98</v>
      </c>
      <c r="T368" s="21">
        <v>80.56</v>
      </c>
      <c r="U368" s="20">
        <f t="shared" si="79"/>
        <v>0.97680977550220438</v>
      </c>
      <c r="V368" s="21">
        <f t="shared" si="80"/>
        <v>0.13762938396676383</v>
      </c>
      <c r="W368" s="22">
        <f t="shared" si="81"/>
        <v>0.16401467968527103</v>
      </c>
      <c r="X368" s="21">
        <f t="array" ref="X368:Z368">[1]!env_to_ecef(K368:M368,U368:W368)</f>
        <v>-0.78415833808685653</v>
      </c>
      <c r="Y368" s="21">
        <v>-0.6198309215933735</v>
      </c>
      <c r="Z368" s="21">
        <v>-3.0088692985380971E-2</v>
      </c>
      <c r="AA368" s="27">
        <f t="shared" si="82"/>
        <v>8.8710941298407207</v>
      </c>
      <c r="AB368" s="20">
        <v>82.12</v>
      </c>
      <c r="AC368" s="21">
        <v>0.56999999999999995</v>
      </c>
      <c r="AD368" s="22">
        <v>6479</v>
      </c>
      <c r="AE368" s="20">
        <f t="shared" si="83"/>
        <v>6417.5036816923566</v>
      </c>
      <c r="AF368" s="21">
        <f t="shared" si="84"/>
        <v>888.21907027647069</v>
      </c>
      <c r="AG368" s="21">
        <f t="shared" si="85"/>
        <v>64.454469684027458</v>
      </c>
      <c r="AH368" s="21">
        <f t="shared" si="86"/>
        <v>6479</v>
      </c>
      <c r="AI368" s="20">
        <f t="array" ref="AI368:AK368">[1]!env_to_ecef(K368:M368,AE368:AG368)</f>
        <v>-5533.5533628087351</v>
      </c>
      <c r="AJ368" s="21">
        <v>-3292.2797475655316</v>
      </c>
      <c r="AK368" s="21">
        <v>-719.80708854385239</v>
      </c>
      <c r="AL368" s="21">
        <f t="shared" si="87"/>
        <v>6479</v>
      </c>
      <c r="AM368" s="20">
        <f t="shared" si="88"/>
        <v>5509.2787172888638</v>
      </c>
      <c r="AN368" s="21">
        <f t="shared" si="89"/>
        <v>3138.9990530230571</v>
      </c>
      <c r="AO368" s="21">
        <f>(Q369-Q367)/($B369-$B367)</f>
        <v>764.22264705307316</v>
      </c>
      <c r="AP368" s="28">
        <f t="shared" si="90"/>
        <v>12864.984711077925</v>
      </c>
      <c r="AQ368" s="12">
        <v>82.58</v>
      </c>
      <c r="AR368" s="12">
        <v>0.53</v>
      </c>
      <c r="AS368" s="12">
        <v>6882</v>
      </c>
      <c r="AT368" s="27">
        <v>1645384</v>
      </c>
      <c r="AU368" s="20">
        <v>901.9</v>
      </c>
      <c r="AV368" s="21">
        <v>0</v>
      </c>
      <c r="AW368" s="21">
        <v>9.1999999999999993</v>
      </c>
      <c r="AX368" s="21">
        <v>0</v>
      </c>
      <c r="AY368" s="21">
        <v>0</v>
      </c>
      <c r="AZ368" s="22">
        <f>AX368*AD368</f>
        <v>0</v>
      </c>
      <c r="BA368">
        <f>AX368*AA368</f>
        <v>0</v>
      </c>
    </row>
    <row r="369" spans="2:53" x14ac:dyDescent="0.25">
      <c r="B369" s="27">
        <v>555.70000000000005</v>
      </c>
      <c r="C369" s="20">
        <v>59602</v>
      </c>
      <c r="D369" s="21">
        <v>106284</v>
      </c>
      <c r="E369" s="22">
        <v>165887</v>
      </c>
      <c r="F369" s="20">
        <v>213.4</v>
      </c>
      <c r="G369" s="21">
        <v>901223</v>
      </c>
      <c r="H369" s="22">
        <v>0.55400000000000005</v>
      </c>
      <c r="I369" s="12">
        <v>6560079</v>
      </c>
      <c r="J369" s="20">
        <v>31.76</v>
      </c>
      <c r="K369" s="29">
        <f>DEGREES(ATAN([1]!Req()^2/[1]!Rpo()^2*TAN(RADIANS(J369))))</f>
        <v>31.932494543353805</v>
      </c>
      <c r="L369" s="21">
        <v>-63.79</v>
      </c>
      <c r="M369" s="22">
        <v>187859</v>
      </c>
      <c r="N369" s="21">
        <f>[1]!Req()/SQRT(1-[1]!e_WGS84()^2*SIN(RADIANS(K369))^2)</f>
        <v>6384117.8689304143</v>
      </c>
      <c r="O369" s="20">
        <f t="shared" si="76"/>
        <v>2463351.0092329001</v>
      </c>
      <c r="P369" s="21">
        <f t="shared" si="77"/>
        <v>-5003985.4455788909</v>
      </c>
      <c r="Q369" s="22">
        <f>(N369*(1-[1]!e_WGS84()^2)+M369)*SIN(RADIANS(K369))</f>
        <v>3453443.4304098468</v>
      </c>
      <c r="R369" s="22">
        <f t="shared" si="78"/>
        <v>-30.215021717362106</v>
      </c>
      <c r="S369" s="20">
        <v>82.06</v>
      </c>
      <c r="T369" s="21">
        <v>80.150000000000006</v>
      </c>
      <c r="U369" s="20">
        <f t="shared" si="79"/>
        <v>0.9758135730924612</v>
      </c>
      <c r="V369" s="21">
        <f t="shared" si="80"/>
        <v>0.13609975376371089</v>
      </c>
      <c r="W369" s="22">
        <f t="shared" si="81"/>
        <v>0.17106936486110261</v>
      </c>
      <c r="X369" s="21">
        <f t="array" ref="X369:Z369">[1]!env_to_ecef(K369:M369,U369:W369)</f>
        <v>-0.77956691491666863</v>
      </c>
      <c r="Y369" s="21">
        <v>-0.62581892053364474</v>
      </c>
      <c r="Z369" s="21">
        <v>-2.5022067648595339E-2</v>
      </c>
      <c r="AA369" s="27">
        <f t="shared" si="82"/>
        <v>9.3010426963807991</v>
      </c>
      <c r="AB369" s="20">
        <v>82.2</v>
      </c>
      <c r="AC369" s="21">
        <v>0.55000000000000004</v>
      </c>
      <c r="AD369" s="22">
        <v>6490</v>
      </c>
      <c r="AE369" s="20">
        <f t="shared" si="83"/>
        <v>6429.6572372137562</v>
      </c>
      <c r="AF369" s="21">
        <f t="shared" si="84"/>
        <v>880.75348424641277</v>
      </c>
      <c r="AG369" s="21">
        <f t="shared" si="85"/>
        <v>62.298570870976917</v>
      </c>
      <c r="AH369" s="21">
        <f t="shared" si="86"/>
        <v>6490</v>
      </c>
      <c r="AI369" s="20">
        <f t="array" ref="AI369:AK369">[1]!env_to_ecef(K369:M369,AE369:AG369)</f>
        <v>-5539.469553312716</v>
      </c>
      <c r="AJ369" s="21">
        <v>-3305.1230833244085</v>
      </c>
      <c r="AK369" s="21">
        <v>-714.51974920050679</v>
      </c>
      <c r="AL369" s="21">
        <f t="shared" si="87"/>
        <v>6489.9999999999982</v>
      </c>
      <c r="AM369" s="20">
        <f t="shared" si="88"/>
        <v>5718.1010568953352</v>
      </c>
      <c r="AN369" s="21">
        <f t="shared" si="89"/>
        <v>3260.8778014350682</v>
      </c>
      <c r="AO369" s="21">
        <f>(Q370-Q368)/($B370-$B368)</f>
        <v>762.90706321247853</v>
      </c>
      <c r="AP369" s="28">
        <f t="shared" si="90"/>
        <v>13115.946540319501</v>
      </c>
      <c r="AQ369" s="12">
        <v>82.66</v>
      </c>
      <c r="AR369" s="12">
        <v>0.51</v>
      </c>
      <c r="AS369" s="12">
        <v>6893</v>
      </c>
      <c r="AT369" s="27">
        <v>1657980</v>
      </c>
      <c r="AU369" s="20">
        <v>902.3</v>
      </c>
      <c r="AV369" s="21">
        <v>0</v>
      </c>
      <c r="AW369" s="21">
        <v>9.2100000000000009</v>
      </c>
      <c r="AX369" s="21">
        <v>0</v>
      </c>
      <c r="AY369" s="21">
        <v>0</v>
      </c>
      <c r="AZ369" s="22">
        <f>AX369*AD369</f>
        <v>0</v>
      </c>
      <c r="BA369">
        <f>AX369*AA369</f>
        <v>0</v>
      </c>
    </row>
    <row r="370" spans="2:53" x14ac:dyDescent="0.25">
      <c r="B370" s="27">
        <v>557.70000000000005</v>
      </c>
      <c r="C370" s="20">
        <v>59602</v>
      </c>
      <c r="D370" s="21">
        <v>105858</v>
      </c>
      <c r="E370" s="22">
        <v>165460</v>
      </c>
      <c r="F370" s="20">
        <v>213.4</v>
      </c>
      <c r="G370" s="21">
        <v>901223</v>
      </c>
      <c r="H370" s="22">
        <v>0.55500000000000005</v>
      </c>
      <c r="I370" s="12">
        <v>6560200</v>
      </c>
      <c r="J370" s="20">
        <v>31.78</v>
      </c>
      <c r="K370" s="29">
        <f>DEGREES(ATAN([1]!Req()^2/[1]!Rpo()^2*TAN(RADIANS(J370))))</f>
        <v>31.95255412688552</v>
      </c>
      <c r="L370" s="21">
        <v>-63.65</v>
      </c>
      <c r="M370" s="22">
        <v>187986</v>
      </c>
      <c r="N370" s="21">
        <f>[1]!Req()/SQRT(1-[1]!e_WGS84()^2*SIN(RADIANS(K370))^2)</f>
        <v>6384124.5991535867</v>
      </c>
      <c r="O370" s="20">
        <f t="shared" si="76"/>
        <v>2475080.7352845804</v>
      </c>
      <c r="P370" s="21">
        <f t="shared" si="77"/>
        <v>-4996962.2448208826</v>
      </c>
      <c r="Q370" s="22">
        <f>(N370*(1-[1]!e_WGS84()^2)+M370)*SIN(RADIANS(K370))</f>
        <v>3455453.9668272254</v>
      </c>
      <c r="R370" s="22">
        <f t="shared" si="78"/>
        <v>-30.913825145922601</v>
      </c>
      <c r="S370" s="20">
        <v>82.14</v>
      </c>
      <c r="T370" s="21">
        <v>79.73</v>
      </c>
      <c r="U370" s="20">
        <f t="shared" si="79"/>
        <v>0.97473421887172995</v>
      </c>
      <c r="V370" s="21">
        <f t="shared" si="80"/>
        <v>0.13456202148686167</v>
      </c>
      <c r="W370" s="22">
        <f t="shared" si="81"/>
        <v>0.17828702962887649</v>
      </c>
      <c r="X370" s="21">
        <f t="array" ref="X370:Z370">[1]!env_to_ecef(K370:M370,U370:W370)</f>
        <v>-0.7747073403432887</v>
      </c>
      <c r="Y370" s="21">
        <v>-0.63200921021858747</v>
      </c>
      <c r="Z370" s="21">
        <v>-1.9821579581484242E-2</v>
      </c>
      <c r="AA370" s="27">
        <f t="shared" si="82"/>
        <v>9.7408577079123493</v>
      </c>
      <c r="AB370" s="20">
        <v>82.27</v>
      </c>
      <c r="AC370" s="21">
        <v>0.53</v>
      </c>
      <c r="AD370" s="22">
        <v>6500</v>
      </c>
      <c r="AE370" s="20">
        <f t="shared" si="83"/>
        <v>6440.6583438403759</v>
      </c>
      <c r="AF370" s="21">
        <f t="shared" si="84"/>
        <v>874.24538539181515</v>
      </c>
      <c r="AG370" s="21">
        <f t="shared" si="85"/>
        <v>60.12573525918031</v>
      </c>
      <c r="AH370" s="21">
        <f t="shared" si="86"/>
        <v>6500</v>
      </c>
      <c r="AI370" s="20">
        <f t="array" ref="AI370:AK370">[1]!env_to_ecef(K370:M370,AE370:AG370)</f>
        <v>-5543.4711672470621</v>
      </c>
      <c r="AJ370" s="21">
        <v>-3319.0172861989008</v>
      </c>
      <c r="AK370" s="21">
        <v>-709.96596525000177</v>
      </c>
      <c r="AL370" s="21">
        <f t="shared" si="87"/>
        <v>6499.9999999999991</v>
      </c>
      <c r="AM370" s="20">
        <f t="shared" si="88"/>
        <v>5709.3456678558141</v>
      </c>
      <c r="AN370" s="21">
        <f t="shared" si="89"/>
        <v>3275.2311228879262</v>
      </c>
      <c r="AO370" s="21">
        <f>(Q371-Q369)/($B371-$B369)</f>
        <v>761.79255637049209</v>
      </c>
      <c r="AP370" s="28">
        <f t="shared" si="90"/>
        <v>13125.397973055195</v>
      </c>
      <c r="AQ370" s="12">
        <v>82.73</v>
      </c>
      <c r="AR370" s="12">
        <v>0.5</v>
      </c>
      <c r="AS370" s="12">
        <v>6903</v>
      </c>
      <c r="AT370" s="27">
        <v>1670597</v>
      </c>
      <c r="AU370" s="20">
        <v>902.7</v>
      </c>
      <c r="AV370" s="21">
        <v>0</v>
      </c>
      <c r="AW370" s="21">
        <v>9.23</v>
      </c>
      <c r="AX370" s="21">
        <v>0</v>
      </c>
      <c r="AY370" s="21">
        <v>0</v>
      </c>
      <c r="AZ370" s="22">
        <f>AX370*AD370</f>
        <v>0</v>
      </c>
      <c r="BA370">
        <f>AX370*AA370</f>
        <v>0</v>
      </c>
    </row>
    <row r="371" spans="2:53" x14ac:dyDescent="0.25">
      <c r="B371" s="27">
        <v>559.70000000000005</v>
      </c>
      <c r="C371" s="20">
        <v>59602</v>
      </c>
      <c r="D371" s="21">
        <v>105431</v>
      </c>
      <c r="E371" s="22">
        <v>165033</v>
      </c>
      <c r="F371" s="20">
        <v>213.4</v>
      </c>
      <c r="G371" s="21">
        <v>901223</v>
      </c>
      <c r="H371" s="22">
        <v>0.55700000000000005</v>
      </c>
      <c r="I371" s="12">
        <v>6560318</v>
      </c>
      <c r="J371" s="20">
        <v>31.79</v>
      </c>
      <c r="K371" s="29">
        <f>DEGREES(ATAN([1]!Req()^2/[1]!Rpo()^2*TAN(RADIANS(J371))))</f>
        <v>31.962583886974301</v>
      </c>
      <c r="L371" s="21">
        <v>-63.52</v>
      </c>
      <c r="M371" s="22">
        <v>188109</v>
      </c>
      <c r="N371" s="21">
        <f>[1]!Req()/SQRT(1-[1]!e_WGS84()^2*SIN(RADIANS(K371))^2)</f>
        <v>6384127.9651284367</v>
      </c>
      <c r="O371" s="20">
        <f t="shared" si="76"/>
        <v>2486188.3919043234</v>
      </c>
      <c r="P371" s="21">
        <f t="shared" si="77"/>
        <v>-4990884.5210873391</v>
      </c>
      <c r="Q371" s="22">
        <f>(N371*(1-[1]!e_WGS84()^2)+M371)*SIN(RADIANS(K371))</f>
        <v>3456490.6006353288</v>
      </c>
      <c r="R371" s="22">
        <f t="shared" si="78"/>
        <v>-29.264345952309668</v>
      </c>
      <c r="S371" s="20">
        <v>82.22</v>
      </c>
      <c r="T371" s="21">
        <v>79.319999999999993</v>
      </c>
      <c r="U371" s="20">
        <f t="shared" si="79"/>
        <v>0.97363215085556176</v>
      </c>
      <c r="V371" s="21">
        <f t="shared" si="80"/>
        <v>0.13302479212531262</v>
      </c>
      <c r="W371" s="22">
        <f t="shared" si="81"/>
        <v>0.18532360750964769</v>
      </c>
      <c r="X371" s="21">
        <f t="array" ref="X371:Z371">[1]!env_to_ecef(K371:M371,U371:W371)</f>
        <v>-0.76998436792040359</v>
      </c>
      <c r="Y371" s="21">
        <v>-0.63789215886219564</v>
      </c>
      <c r="Z371" s="21">
        <v>-1.475353585904185E-2</v>
      </c>
      <c r="AA371" s="27">
        <f t="shared" si="82"/>
        <v>10.170820719885832</v>
      </c>
      <c r="AB371" s="20">
        <v>82.35</v>
      </c>
      <c r="AC371" s="21">
        <v>0.51</v>
      </c>
      <c r="AD371" s="22">
        <v>6511</v>
      </c>
      <c r="AE371" s="20">
        <f t="shared" si="83"/>
        <v>6452.7948159968473</v>
      </c>
      <c r="AF371" s="21">
        <f t="shared" si="84"/>
        <v>866.71869852218072</v>
      </c>
      <c r="AG371" s="21">
        <f t="shared" si="85"/>
        <v>57.954812364706292</v>
      </c>
      <c r="AH371" s="21">
        <f t="shared" si="86"/>
        <v>6511</v>
      </c>
      <c r="AI371" s="20">
        <f t="array" ref="AI371:AK371">[1]!env_to_ecef(K371:M371,AE371:AG371)</f>
        <v>-5549.3319192274266</v>
      </c>
      <c r="AJ371" s="21">
        <v>-3331.8942383422159</v>
      </c>
      <c r="AK371" s="21">
        <v>-704.63964886002964</v>
      </c>
      <c r="AL371" s="21">
        <f t="shared" si="87"/>
        <v>6511</v>
      </c>
      <c r="AM371" s="20">
        <f t="shared" si="88"/>
        <v>5481.7146050290903</v>
      </c>
      <c r="AN371" s="21">
        <f t="shared" si="89"/>
        <v>3181.5724633289501</v>
      </c>
      <c r="AO371" s="21">
        <f>(Q372-Q370)/($B372-$B370)</f>
        <v>760.47355432482436</v>
      </c>
      <c r="AP371" s="28">
        <f t="shared" si="90"/>
        <v>12894.021583363254</v>
      </c>
      <c r="AQ371" s="12">
        <v>82.8</v>
      </c>
      <c r="AR371" s="12">
        <v>0.48</v>
      </c>
      <c r="AS371" s="12">
        <v>6914</v>
      </c>
      <c r="AT371" s="27">
        <v>1683235</v>
      </c>
      <c r="AU371" s="20">
        <v>903</v>
      </c>
      <c r="AV371" s="21">
        <v>0</v>
      </c>
      <c r="AW371" s="21">
        <v>9.24</v>
      </c>
      <c r="AX371" s="21">
        <v>0</v>
      </c>
      <c r="AY371" s="21">
        <v>0</v>
      </c>
      <c r="AZ371" s="22">
        <f>AX371*AD371</f>
        <v>0</v>
      </c>
      <c r="BA371">
        <f>AX371*AA371</f>
        <v>0</v>
      </c>
    </row>
    <row r="372" spans="2:53" x14ac:dyDescent="0.25">
      <c r="B372" s="27">
        <v>561.70000000000005</v>
      </c>
      <c r="C372" s="20">
        <v>59575</v>
      </c>
      <c r="D372" s="21">
        <v>105004</v>
      </c>
      <c r="E372" s="22">
        <v>164579</v>
      </c>
      <c r="F372" s="20">
        <v>213.4</v>
      </c>
      <c r="G372" s="21">
        <v>901223</v>
      </c>
      <c r="H372" s="22">
        <v>0.55800000000000005</v>
      </c>
      <c r="I372" s="12">
        <v>6560431</v>
      </c>
      <c r="J372" s="20">
        <v>31.81</v>
      </c>
      <c r="K372" s="29">
        <f>DEGREES(ATAN([1]!Req()^2/[1]!Rpo()^2*TAN(RADIANS(J372))))</f>
        <v>31.982643343779827</v>
      </c>
      <c r="L372" s="21">
        <v>-63.39</v>
      </c>
      <c r="M372" s="22">
        <v>188227</v>
      </c>
      <c r="N372" s="21">
        <f>[1]!Req()/SQRT(1-[1]!e_WGS84()^2*SIN(RADIANS(K372))^2)</f>
        <v>6384134.6988025894</v>
      </c>
      <c r="O372" s="20">
        <f t="shared" si="76"/>
        <v>2497007.5937046967</v>
      </c>
      <c r="P372" s="21">
        <f t="shared" si="77"/>
        <v>-4984235.9549675668</v>
      </c>
      <c r="Q372" s="22">
        <f>(N372*(1-[1]!e_WGS84()^2)+M372)*SIN(RADIANS(K372))</f>
        <v>3458495.8610445247</v>
      </c>
      <c r="R372" s="22">
        <f t="shared" si="78"/>
        <v>-30.966566636227071</v>
      </c>
      <c r="S372" s="20">
        <v>82.29</v>
      </c>
      <c r="T372" s="21">
        <v>78.91</v>
      </c>
      <c r="U372" s="20">
        <f t="shared" si="79"/>
        <v>0.97245486452626007</v>
      </c>
      <c r="V372" s="21">
        <f t="shared" si="80"/>
        <v>0.13165388834753006</v>
      </c>
      <c r="W372" s="22">
        <f t="shared" si="81"/>
        <v>0.19235069571537641</v>
      </c>
      <c r="X372" s="21">
        <f t="array" ref="X372:Z372">[1]!env_to_ecef(K372:M372,U372:W372)</f>
        <v>-0.76513563354242997</v>
      </c>
      <c r="Y372" s="21">
        <v>-0.64379471650613873</v>
      </c>
      <c r="Z372" s="21">
        <v>-9.7890388907666409E-3</v>
      </c>
      <c r="AA372" s="27">
        <f t="shared" si="82"/>
        <v>10.600912387452356</v>
      </c>
      <c r="AB372" s="20">
        <v>82.43</v>
      </c>
      <c r="AC372" s="21">
        <v>0.49</v>
      </c>
      <c r="AD372" s="22">
        <v>6521</v>
      </c>
      <c r="AE372" s="20">
        <f t="shared" si="83"/>
        <v>6463.9308377412626</v>
      </c>
      <c r="AF372" s="21">
        <f t="shared" si="84"/>
        <v>859.02799370627395</v>
      </c>
      <c r="AG372" s="21">
        <f t="shared" si="85"/>
        <v>55.767651255197698</v>
      </c>
      <c r="AH372" s="21">
        <f t="shared" si="86"/>
        <v>6521.0000000000009</v>
      </c>
      <c r="AI372" s="20">
        <f t="array" ref="AI372:AK372">[1]!env_to_ecef(K372:M372,AE372:AG372)</f>
        <v>-5554.2593088192325</v>
      </c>
      <c r="AJ372" s="21">
        <v>-3344.3845564419248</v>
      </c>
      <c r="AK372" s="21">
        <v>-699.09689530683829</v>
      </c>
      <c r="AL372" s="21">
        <f t="shared" si="87"/>
        <v>6521.0000000000009</v>
      </c>
      <c r="AM372" s="20">
        <f t="shared" si="88"/>
        <v>5473.1460148713086</v>
      </c>
      <c r="AN372" s="21">
        <f t="shared" si="89"/>
        <v>3195.3880514036864</v>
      </c>
      <c r="AO372" s="21">
        <f>(Q373-Q371)/($B373-$B371)</f>
        <v>759.35655692010187</v>
      </c>
      <c r="AP372" s="28">
        <f t="shared" si="90"/>
        <v>12903.463891823736</v>
      </c>
      <c r="AQ372" s="12">
        <v>82.87</v>
      </c>
      <c r="AR372" s="12">
        <v>0.46</v>
      </c>
      <c r="AS372" s="12">
        <v>6924</v>
      </c>
      <c r="AT372" s="27">
        <v>1695892</v>
      </c>
      <c r="AU372" s="20">
        <v>903.3</v>
      </c>
      <c r="AV372" s="21">
        <v>0</v>
      </c>
      <c r="AW372" s="21">
        <v>9.25</v>
      </c>
      <c r="AX372" s="21">
        <v>0</v>
      </c>
      <c r="AY372" s="21">
        <v>0</v>
      </c>
      <c r="AZ372" s="22">
        <f>AX372*AD372</f>
        <v>0</v>
      </c>
      <c r="BA372">
        <f>AX372*AA372</f>
        <v>0</v>
      </c>
    </row>
    <row r="373" spans="2:53" x14ac:dyDescent="0.25">
      <c r="B373" s="27">
        <v>563.70000000000005</v>
      </c>
      <c r="C373" s="20">
        <v>59575</v>
      </c>
      <c r="D373" s="21">
        <v>104577</v>
      </c>
      <c r="E373" s="22">
        <v>164152</v>
      </c>
      <c r="F373" s="20">
        <v>213.4</v>
      </c>
      <c r="G373" s="21">
        <v>901223</v>
      </c>
      <c r="H373" s="22">
        <v>0.56000000000000005</v>
      </c>
      <c r="I373" s="12">
        <v>6560541</v>
      </c>
      <c r="J373" s="20">
        <v>31.82</v>
      </c>
      <c r="K373" s="29">
        <f>DEGREES(ATAN([1]!Req()^2/[1]!Rpo()^2*TAN(RADIANS(J373))))</f>
        <v>31.992673040489432</v>
      </c>
      <c r="L373" s="21">
        <v>-63.26</v>
      </c>
      <c r="M373" s="22">
        <v>188342</v>
      </c>
      <c r="N373" s="21">
        <f>[1]!Req()/SQRT(1-[1]!e_WGS84()^2*SIN(RADIANS(K373))^2)</f>
        <v>6384138.0665010633</v>
      </c>
      <c r="O373" s="20">
        <f t="shared" si="76"/>
        <v>2508080.9759638086</v>
      </c>
      <c r="P373" s="21">
        <f t="shared" si="77"/>
        <v>-4978102.9688817244</v>
      </c>
      <c r="Q373" s="22">
        <f>(N373*(1-[1]!e_WGS84()^2)+M373)*SIN(RADIANS(K373))</f>
        <v>3459528.0268630092</v>
      </c>
      <c r="R373" s="22">
        <f t="shared" si="78"/>
        <v>-29.318779450841248</v>
      </c>
      <c r="S373" s="20">
        <v>82.37</v>
      </c>
      <c r="T373" s="21">
        <v>78.489999999999995</v>
      </c>
      <c r="U373" s="20">
        <f t="shared" si="79"/>
        <v>0.97121410028871469</v>
      </c>
      <c r="V373" s="21">
        <f t="shared" si="80"/>
        <v>0.13010524447917102</v>
      </c>
      <c r="W373" s="22">
        <f t="shared" si="81"/>
        <v>0.19953896050495445</v>
      </c>
      <c r="X373" s="21">
        <f t="array" ref="X373:Z373">[1]!env_to_ecef(K373:M373,U373:W373)</f>
        <v>-0.76019020431246409</v>
      </c>
      <c r="Y373" s="21">
        <v>-0.64968411515659952</v>
      </c>
      <c r="Z373" s="21">
        <v>-4.6264220041813409E-3</v>
      </c>
      <c r="AA373" s="27">
        <f t="shared" si="82"/>
        <v>11.04087517146065</v>
      </c>
      <c r="AB373" s="20">
        <v>82.51</v>
      </c>
      <c r="AC373" s="21">
        <v>0.47</v>
      </c>
      <c r="AD373" s="22">
        <v>6532</v>
      </c>
      <c r="AE373" s="20">
        <f t="shared" si="83"/>
        <v>6476.0486493925573</v>
      </c>
      <c r="AF373" s="21">
        <f t="shared" si="84"/>
        <v>851.43813137769189</v>
      </c>
      <c r="AG373" s="21">
        <f t="shared" si="85"/>
        <v>53.581705244491744</v>
      </c>
      <c r="AH373" s="21">
        <f t="shared" si="86"/>
        <v>6532.0000000000009</v>
      </c>
      <c r="AI373" s="20">
        <f t="array" ref="AI373:AK373">[1]!env_to_ecef(K373:M373,AE373:AG373)</f>
        <v>-5560.067163249988</v>
      </c>
      <c r="AJ373" s="21">
        <v>-3357.2929289082117</v>
      </c>
      <c r="AK373" s="21">
        <v>-693.73001207397863</v>
      </c>
      <c r="AL373" s="21">
        <f t="shared" si="87"/>
        <v>6532.0000000000009</v>
      </c>
      <c r="AM373" s="20">
        <f t="shared" si="88"/>
        <v>5680.9648586658295</v>
      </c>
      <c r="AN373" s="21">
        <f t="shared" si="89"/>
        <v>3318.5337337134406</v>
      </c>
      <c r="AO373" s="21">
        <f>(Q374-Q372)/($B374-$B372)</f>
        <v>758.43171974748839</v>
      </c>
      <c r="AP373" s="28">
        <f t="shared" si="90"/>
        <v>13154.323861091214</v>
      </c>
      <c r="AQ373" s="12">
        <v>82.95</v>
      </c>
      <c r="AR373" s="12">
        <v>0.45</v>
      </c>
      <c r="AS373" s="12">
        <v>6935</v>
      </c>
      <c r="AT373" s="27">
        <v>1708570</v>
      </c>
      <c r="AU373" s="20">
        <v>903.7</v>
      </c>
      <c r="AV373" s="21">
        <v>0</v>
      </c>
      <c r="AW373" s="21">
        <v>9.26</v>
      </c>
      <c r="AX373" s="21">
        <v>0</v>
      </c>
      <c r="AY373" s="21">
        <v>0</v>
      </c>
      <c r="AZ373" s="22">
        <f>AX373*AD373</f>
        <v>0</v>
      </c>
      <c r="BA373">
        <f>AX373*AA373</f>
        <v>0</v>
      </c>
    </row>
    <row r="374" spans="2:53" x14ac:dyDescent="0.25">
      <c r="B374" s="27">
        <v>565.70000000000005</v>
      </c>
      <c r="C374" s="20">
        <v>59575</v>
      </c>
      <c r="D374" s="21">
        <v>104150</v>
      </c>
      <c r="E374" s="22">
        <v>163726</v>
      </c>
      <c r="F374" s="20">
        <v>213.4</v>
      </c>
      <c r="G374" s="21">
        <v>901223</v>
      </c>
      <c r="H374" s="22">
        <v>0.56100000000000005</v>
      </c>
      <c r="I374" s="12">
        <v>6560648</v>
      </c>
      <c r="J374" s="20">
        <v>31.84</v>
      </c>
      <c r="K374" s="29">
        <f>DEGREES(ATAN([1]!Req()^2/[1]!Rpo()^2*TAN(RADIANS(J374))))</f>
        <v>32.01273237050448</v>
      </c>
      <c r="L374" s="21">
        <v>-63.12</v>
      </c>
      <c r="M374" s="22">
        <v>188454</v>
      </c>
      <c r="N374" s="21">
        <f>[1]!Req()/SQRT(1-[1]!e_WGS84()^2*SIN(RADIANS(K374))^2)</f>
        <v>6384144.8036187291</v>
      </c>
      <c r="O374" s="20">
        <f t="shared" si="76"/>
        <v>2519731.4531393601</v>
      </c>
      <c r="P374" s="21">
        <f t="shared" si="77"/>
        <v>-4970961.820032713</v>
      </c>
      <c r="Q374" s="22">
        <f>(N374*(1-[1]!e_WGS84()^2)+M374)*SIN(RADIANS(K374))</f>
        <v>3461529.5879235147</v>
      </c>
      <c r="R374" s="22">
        <f t="shared" si="78"/>
        <v>-31.024422727525234</v>
      </c>
      <c r="S374" s="20">
        <v>82.45</v>
      </c>
      <c r="T374" s="21">
        <v>78.08</v>
      </c>
      <c r="U374" s="20">
        <f t="shared" si="79"/>
        <v>0.96995446413608066</v>
      </c>
      <c r="V374" s="21">
        <f t="shared" si="80"/>
        <v>0.12855814276715805</v>
      </c>
      <c r="W374" s="22">
        <f t="shared" si="81"/>
        <v>0.20654573689802344</v>
      </c>
      <c r="X374" s="21">
        <f t="array" ref="X374:Z374">[1]!env_to_ecef(K374:M374,U374:W374)</f>
        <v>-0.7551608122413267</v>
      </c>
      <c r="Y374" s="21">
        <v>-0.65553940707678637</v>
      </c>
      <c r="Z374" s="21">
        <v>4.8314018154355098E-4</v>
      </c>
      <c r="AA374" s="27">
        <f t="shared" si="82"/>
        <v>11.460842255659266</v>
      </c>
      <c r="AB374" s="20">
        <v>82.59</v>
      </c>
      <c r="AC374" s="21">
        <v>0.46</v>
      </c>
      <c r="AD374" s="22">
        <v>6542</v>
      </c>
      <c r="AE374" s="20">
        <f t="shared" si="83"/>
        <v>6487.1565103218818</v>
      </c>
      <c r="AF374" s="21">
        <f t="shared" si="84"/>
        <v>843.68587306810082</v>
      </c>
      <c r="AG374" s="21">
        <f t="shared" si="85"/>
        <v>52.521978006613715</v>
      </c>
      <c r="AH374" s="21">
        <f t="shared" si="86"/>
        <v>6541.9999999999982</v>
      </c>
      <c r="AI374" s="20">
        <f t="array" ref="AI374:AK374">[1]!env_to_ecef(K374:M374,AE374:AG374)</f>
        <v>-5563.9093617294529</v>
      </c>
      <c r="AJ374" s="21">
        <v>-3371.6404231265265</v>
      </c>
      <c r="AK374" s="21">
        <v>-687.54452335722988</v>
      </c>
      <c r="AL374" s="21">
        <f t="shared" si="87"/>
        <v>6541.9999999999991</v>
      </c>
      <c r="AM374" s="20">
        <f t="shared" si="88"/>
        <v>5672.1481350079412</v>
      </c>
      <c r="AN374" s="21">
        <f t="shared" si="89"/>
        <v>3332.5908316497225</v>
      </c>
      <c r="AO374" s="21">
        <f>(Q375-Q373)/($B375-$B373)</f>
        <v>757.44490866782144</v>
      </c>
      <c r="AP374" s="28">
        <f t="shared" si="90"/>
        <v>13163.726647350719</v>
      </c>
      <c r="AQ374" s="12">
        <v>83.02</v>
      </c>
      <c r="AR374" s="12">
        <v>0.43</v>
      </c>
      <c r="AS374" s="12">
        <v>6946</v>
      </c>
      <c r="AT374" s="27">
        <v>1721269</v>
      </c>
      <c r="AU374" s="20">
        <v>904</v>
      </c>
      <c r="AV374" s="21">
        <v>0</v>
      </c>
      <c r="AW374" s="21">
        <v>9.27</v>
      </c>
      <c r="AX374" s="21">
        <v>0</v>
      </c>
      <c r="AY374" s="21">
        <v>0</v>
      </c>
      <c r="AZ374" s="22">
        <f>AX374*AD374</f>
        <v>0</v>
      </c>
      <c r="BA374">
        <f>AX374*AA374</f>
        <v>0</v>
      </c>
    </row>
    <row r="375" spans="2:53" x14ac:dyDescent="0.25">
      <c r="B375" s="27">
        <v>567.70000000000005</v>
      </c>
      <c r="C375" s="20">
        <v>59575</v>
      </c>
      <c r="D375" s="21">
        <v>103723</v>
      </c>
      <c r="E375" s="22">
        <v>163299</v>
      </c>
      <c r="F375" s="20">
        <v>213.4</v>
      </c>
      <c r="G375" s="21">
        <v>901223</v>
      </c>
      <c r="H375" s="22">
        <v>0.56299999999999994</v>
      </c>
      <c r="I375" s="12">
        <v>6560751</v>
      </c>
      <c r="J375" s="20">
        <v>31.85</v>
      </c>
      <c r="K375" s="29">
        <f>DEGREES(ATAN([1]!Req()^2/[1]!Rpo()^2*TAN(RADIANS(J375))))</f>
        <v>32.022762003802804</v>
      </c>
      <c r="L375" s="21">
        <v>-62.99</v>
      </c>
      <c r="M375" s="22">
        <v>188562</v>
      </c>
      <c r="N375" s="21">
        <f>[1]!Req()/SQRT(1-[1]!e_WGS84()^2*SIN(RADIANS(K375))^2)</f>
        <v>6384148.1730370913</v>
      </c>
      <c r="O375" s="20">
        <f t="shared" si="76"/>
        <v>2530769.5685038404</v>
      </c>
      <c r="P375" s="21">
        <f t="shared" si="77"/>
        <v>-4964772.6055551255</v>
      </c>
      <c r="Q375" s="22">
        <f>(N375*(1-[1]!e_WGS84()^2)+M375)*SIN(RADIANS(K375))</f>
        <v>3462557.8064976805</v>
      </c>
      <c r="R375" s="22">
        <f t="shared" si="78"/>
        <v>-29.378328053280711</v>
      </c>
      <c r="S375" s="20">
        <v>82.53</v>
      </c>
      <c r="T375" s="21">
        <v>77.66</v>
      </c>
      <c r="U375" s="20">
        <f t="shared" si="79"/>
        <v>0.96860575875618582</v>
      </c>
      <c r="V375" s="21">
        <f t="shared" si="80"/>
        <v>0.12700345174138725</v>
      </c>
      <c r="W375" s="22">
        <f t="shared" si="81"/>
        <v>0.21371244079399437</v>
      </c>
      <c r="X375" s="21">
        <f t="array" ref="X375:Z375">[1]!env_to_ecef(K375:M375,U375:W375)</f>
        <v>-0.75008484847261281</v>
      </c>
      <c r="Y375" s="21">
        <v>-0.66131752198767635</v>
      </c>
      <c r="Z375" s="21">
        <v>5.6440414506402081E-3</v>
      </c>
      <c r="AA375" s="27">
        <f t="shared" si="82"/>
        <v>11.890810935307581</v>
      </c>
      <c r="AB375" s="20">
        <v>82.67</v>
      </c>
      <c r="AC375" s="21">
        <v>0.45</v>
      </c>
      <c r="AD375" s="22">
        <v>6553</v>
      </c>
      <c r="AE375" s="20">
        <f t="shared" si="83"/>
        <v>6499.2469562425349</v>
      </c>
      <c r="AF375" s="21">
        <f t="shared" si="84"/>
        <v>836.0318113370289</v>
      </c>
      <c r="AG375" s="21">
        <f t="shared" si="85"/>
        <v>51.466612523725374</v>
      </c>
      <c r="AH375" s="21">
        <f t="shared" si="86"/>
        <v>6553</v>
      </c>
      <c r="AI375" s="20">
        <f t="array" ref="AI375:AK375">[1]!env_to_ecef(K375:M375,AE375:AG375)</f>
        <v>-5569.21165305258</v>
      </c>
      <c r="AJ375" s="21">
        <v>-3385.4407801812908</v>
      </c>
      <c r="AK375" s="21">
        <v>-681.52864018237904</v>
      </c>
      <c r="AL375" s="21">
        <f t="shared" si="87"/>
        <v>6553</v>
      </c>
      <c r="AM375" s="20">
        <f t="shared" si="88"/>
        <v>5662.1094237106154</v>
      </c>
      <c r="AN375" s="21">
        <f t="shared" si="89"/>
        <v>3347.2156611976679</v>
      </c>
      <c r="AO375" s="21">
        <f>(Q376-Q374)/($B376-$B374)</f>
        <v>756.51762251206674</v>
      </c>
      <c r="AP375" s="28">
        <f t="shared" si="90"/>
        <v>13173.428291095535</v>
      </c>
      <c r="AQ375" s="12">
        <v>83.1</v>
      </c>
      <c r="AR375" s="12">
        <v>0.42</v>
      </c>
      <c r="AS375" s="12">
        <v>6956</v>
      </c>
      <c r="AT375" s="27">
        <v>1733988</v>
      </c>
      <c r="AU375" s="20">
        <v>904.3</v>
      </c>
      <c r="AV375" s="21">
        <v>0</v>
      </c>
      <c r="AW375" s="21">
        <v>9.2899999999999991</v>
      </c>
      <c r="AX375" s="21">
        <v>0</v>
      </c>
      <c r="AY375" s="21">
        <v>0</v>
      </c>
      <c r="AZ375" s="22">
        <f>AX375*AD375</f>
        <v>0</v>
      </c>
      <c r="BA375">
        <f>AX375*AA375</f>
        <v>0</v>
      </c>
    </row>
    <row r="376" spans="2:53" x14ac:dyDescent="0.25">
      <c r="B376" s="27">
        <v>569.70000000000005</v>
      </c>
      <c r="C376" s="20">
        <v>59575</v>
      </c>
      <c r="D376" s="21">
        <v>103297</v>
      </c>
      <c r="E376" s="22">
        <v>162872</v>
      </c>
      <c r="F376" s="20">
        <v>213.4</v>
      </c>
      <c r="G376" s="21">
        <v>901223</v>
      </c>
      <c r="H376" s="22">
        <v>0.56399999999999995</v>
      </c>
      <c r="I376" s="12">
        <v>6560852</v>
      </c>
      <c r="J376" s="20">
        <v>31.87</v>
      </c>
      <c r="K376" s="29">
        <f>DEGREES(ATAN([1]!Req()^2/[1]!Rpo()^2*TAN(RADIANS(J376))))</f>
        <v>32.042821206963232</v>
      </c>
      <c r="L376" s="21">
        <v>-62.85</v>
      </c>
      <c r="M376" s="22">
        <v>188668</v>
      </c>
      <c r="N376" s="21">
        <f>[1]!Req()/SQRT(1-[1]!e_WGS84()^2*SIN(RADIANS(K376))^2)</f>
        <v>6384154.9135908019</v>
      </c>
      <c r="O376" s="20">
        <f t="shared" si="76"/>
        <v>2542379.8908342025</v>
      </c>
      <c r="P376" s="21">
        <f t="shared" si="77"/>
        <v>-4957572.9573879223</v>
      </c>
      <c r="Q376" s="22">
        <f>(N376*(1-[1]!e_WGS84()^2)+M376)*SIN(RADIANS(K376))</f>
        <v>3464555.6584135629</v>
      </c>
      <c r="R376" s="22">
        <f t="shared" si="78"/>
        <v>-31.087386426515877</v>
      </c>
      <c r="S376" s="20">
        <v>82.61</v>
      </c>
      <c r="T376" s="21">
        <v>77.25</v>
      </c>
      <c r="U376" s="20">
        <f t="shared" si="79"/>
        <v>0.96724076275886595</v>
      </c>
      <c r="V376" s="21">
        <f t="shared" si="80"/>
        <v>0.12545098258912674</v>
      </c>
      <c r="W376" s="22">
        <f t="shared" si="81"/>
        <v>0.22069743502150108</v>
      </c>
      <c r="X376" s="21">
        <f t="array" ref="X376:Z376">[1]!env_to_ecef(K376:M376,U376:W376)</f>
        <v>-0.74492707071344411</v>
      </c>
      <c r="Y376" s="21">
        <v>-0.66705924332701905</v>
      </c>
      <c r="Z376" s="21">
        <v>1.0752916361251502E-2</v>
      </c>
      <c r="AA376" s="27">
        <f t="shared" si="82"/>
        <v>12.320781804630011</v>
      </c>
      <c r="AB376" s="20">
        <v>82.75</v>
      </c>
      <c r="AC376" s="21">
        <v>0.43</v>
      </c>
      <c r="AD376" s="22">
        <v>6564</v>
      </c>
      <c r="AE376" s="20">
        <f t="shared" si="83"/>
        <v>6511.3371138967141</v>
      </c>
      <c r="AF376" s="21">
        <f t="shared" si="84"/>
        <v>828.34670505922486</v>
      </c>
      <c r="AG376" s="21">
        <f t="shared" si="85"/>
        <v>49.261804765332613</v>
      </c>
      <c r="AH376" s="21">
        <f t="shared" si="86"/>
        <v>6564</v>
      </c>
      <c r="AI376" s="20">
        <f t="array" ref="AI376:AK376">[1]!env_to_ecef(K376:M376,AE376:AG376)</f>
        <v>-5574.285389365773</v>
      </c>
      <c r="AJ376" s="21">
        <v>-3399.477021766766</v>
      </c>
      <c r="AK376" s="21">
        <v>-676.01359186264483</v>
      </c>
      <c r="AL376" s="21">
        <f t="shared" si="87"/>
        <v>6564.0000000000009</v>
      </c>
      <c r="AM376" s="20">
        <f t="shared" si="88"/>
        <v>5653.4101659320295</v>
      </c>
      <c r="AN376" s="21">
        <f t="shared" si="89"/>
        <v>3360.8425965304486</v>
      </c>
      <c r="AO376" s="21">
        <f>(Q377-Q375)/($B377-$B375)</f>
        <v>755.79404548008461</v>
      </c>
      <c r="AP376" s="28">
        <f t="shared" si="90"/>
        <v>13183.821218991905</v>
      </c>
      <c r="AQ376" s="12">
        <v>83.17</v>
      </c>
      <c r="AR376" s="12">
        <v>0.41</v>
      </c>
      <c r="AS376" s="12">
        <v>6967</v>
      </c>
      <c r="AT376" s="27">
        <v>1746727</v>
      </c>
      <c r="AU376" s="20">
        <v>904.6</v>
      </c>
      <c r="AV376" s="21">
        <v>0</v>
      </c>
      <c r="AW376" s="21">
        <v>9.3000000000000007</v>
      </c>
      <c r="AX376" s="21">
        <v>0</v>
      </c>
      <c r="AY376" s="21">
        <v>0</v>
      </c>
      <c r="AZ376" s="22">
        <f>AX376*AD376</f>
        <v>0</v>
      </c>
      <c r="BA376">
        <f>AX376*AA376</f>
        <v>0</v>
      </c>
    </row>
    <row r="377" spans="2:53" x14ac:dyDescent="0.25">
      <c r="B377" s="27">
        <v>571.70000000000005</v>
      </c>
      <c r="C377" s="20">
        <v>59575</v>
      </c>
      <c r="D377" s="21">
        <v>102870</v>
      </c>
      <c r="E377" s="22">
        <v>162445</v>
      </c>
      <c r="F377" s="20">
        <v>213.4</v>
      </c>
      <c r="G377" s="21">
        <v>901223</v>
      </c>
      <c r="H377" s="22">
        <v>0.56599999999999995</v>
      </c>
      <c r="I377" s="12">
        <v>6560950</v>
      </c>
      <c r="J377" s="20">
        <v>31.88</v>
      </c>
      <c r="K377" s="29">
        <f>DEGREES(ATAN([1]!Req()^2/[1]!Rpo()^2*TAN(RADIANS(J377))))</f>
        <v>32.052850776818225</v>
      </c>
      <c r="L377" s="21">
        <v>-62.72</v>
      </c>
      <c r="M377" s="22">
        <v>188771</v>
      </c>
      <c r="N377" s="21">
        <f>[1]!Req()/SQRT(1-[1]!e_WGS84()^2*SIN(RADIANS(K377))^2)</f>
        <v>6384158.2847253177</v>
      </c>
      <c r="O377" s="20">
        <f t="shared" si="76"/>
        <v>2553383.2091675685</v>
      </c>
      <c r="P377" s="21">
        <f t="shared" si="77"/>
        <v>-4951329.2351690037</v>
      </c>
      <c r="Q377" s="22">
        <f>(N377*(1-[1]!e_WGS84()^2)+M377)*SIN(RADIANS(K377))</f>
        <v>3465580.9826796008</v>
      </c>
      <c r="R377" s="22">
        <f t="shared" si="78"/>
        <v>-29.442989067174494</v>
      </c>
      <c r="S377" s="20">
        <v>82.69</v>
      </c>
      <c r="T377" s="21">
        <v>77.47</v>
      </c>
      <c r="U377" s="20">
        <f t="shared" si="79"/>
        <v>0.96824837860565349</v>
      </c>
      <c r="V377" s="21">
        <f t="shared" si="80"/>
        <v>0.1242072462157342</v>
      </c>
      <c r="W377" s="22">
        <f t="shared" si="81"/>
        <v>0.21695077163962104</v>
      </c>
      <c r="X377" s="21">
        <f t="array" ref="X377:Z377">[1]!env_to_ecef(K377:M377,U377:W377)</f>
        <v>-0.7460660485753482</v>
      </c>
      <c r="Y377" s="21">
        <v>-0.66579889645233092</v>
      </c>
      <c r="Z377" s="21">
        <v>9.8630951543835499E-3</v>
      </c>
      <c r="AA377" s="27">
        <f t="shared" si="82"/>
        <v>12.110795839300506</v>
      </c>
      <c r="AB377" s="20">
        <v>82.83</v>
      </c>
      <c r="AC377" s="21">
        <v>0.42</v>
      </c>
      <c r="AD377" s="22">
        <v>6574</v>
      </c>
      <c r="AE377" s="20">
        <f t="shared" si="83"/>
        <v>6522.4173233253605</v>
      </c>
      <c r="AF377" s="21">
        <f t="shared" si="84"/>
        <v>820.50352342986207</v>
      </c>
      <c r="AG377" s="21">
        <f t="shared" si="85"/>
        <v>48.189505334993861</v>
      </c>
      <c r="AH377" s="21">
        <f t="shared" si="86"/>
        <v>6574.0000000000009</v>
      </c>
      <c r="AI377" s="20">
        <f t="array" ref="AI377:AK377">[1]!env_to_ecef(K377:M377,AE377:AG377)</f>
        <v>-5578.6758241997595</v>
      </c>
      <c r="AJ377" s="21">
        <v>-3412.7923878979527</v>
      </c>
      <c r="AK377" s="21">
        <v>-669.85085324641022</v>
      </c>
      <c r="AL377" s="21">
        <f t="shared" si="87"/>
        <v>6574.0000000000018</v>
      </c>
      <c r="AM377" s="20">
        <f t="shared" si="88"/>
        <v>5427.5574569902383</v>
      </c>
      <c r="AN377" s="21">
        <f t="shared" si="89"/>
        <v>3263.5097432693001</v>
      </c>
      <c r="AO377" s="21">
        <f>(Q378-Q376)/($B378-$B376)</f>
        <v>754.86446035874542</v>
      </c>
      <c r="AP377" s="28">
        <f t="shared" si="90"/>
        <v>12951.447599068753</v>
      </c>
      <c r="AQ377" s="12">
        <v>83.24</v>
      </c>
      <c r="AR377" s="12">
        <v>0.4</v>
      </c>
      <c r="AS377" s="12">
        <v>6978</v>
      </c>
      <c r="AT377" s="27">
        <v>1759487</v>
      </c>
      <c r="AU377" s="20">
        <v>904.8</v>
      </c>
      <c r="AV377" s="21">
        <v>0</v>
      </c>
      <c r="AW377" s="21">
        <v>9.31</v>
      </c>
      <c r="AX377" s="21">
        <v>0</v>
      </c>
      <c r="AY377" s="21">
        <v>0</v>
      </c>
      <c r="AZ377" s="22">
        <f>AX377*AD377</f>
        <v>0</v>
      </c>
      <c r="BA377">
        <f>AX377*AA377</f>
        <v>0</v>
      </c>
    </row>
    <row r="378" spans="2:53" x14ac:dyDescent="0.25">
      <c r="B378" s="27">
        <v>573.70000000000005</v>
      </c>
      <c r="C378" s="20">
        <v>59575</v>
      </c>
      <c r="D378" s="21">
        <v>102443</v>
      </c>
      <c r="E378" s="22">
        <v>162018</v>
      </c>
      <c r="F378" s="20">
        <v>213.4</v>
      </c>
      <c r="G378" s="21">
        <v>901223</v>
      </c>
      <c r="H378" s="22">
        <v>0.56699999999999995</v>
      </c>
      <c r="I378" s="12">
        <v>6561046</v>
      </c>
      <c r="J378" s="20">
        <v>31.9</v>
      </c>
      <c r="K378" s="29">
        <f>DEGREES(ATAN([1]!Req()^2/[1]!Rpo()^2*TAN(RADIANS(J378))))</f>
        <v>32.072909853060011</v>
      </c>
      <c r="L378" s="21">
        <v>-62.59</v>
      </c>
      <c r="M378" s="22">
        <v>188871</v>
      </c>
      <c r="N378" s="21">
        <f>[1]!Req()/SQRT(1-[1]!e_WGS84()^2*SIN(RADIANS(K378))^2)</f>
        <v>6384165.0287075955</v>
      </c>
      <c r="O378" s="20">
        <f t="shared" si="76"/>
        <v>2564090.1206621635</v>
      </c>
      <c r="P378" s="21">
        <f t="shared" si="77"/>
        <v>-4944518.9184148451</v>
      </c>
      <c r="Q378" s="22">
        <f>(N378*(1-[1]!e_WGS84()^2)+M378)*SIN(RADIANS(K378))</f>
        <v>3467575.1162549979</v>
      </c>
      <c r="R378" s="22">
        <f t="shared" si="78"/>
        <v>-32.155455051921308</v>
      </c>
      <c r="S378" s="20">
        <v>82.77</v>
      </c>
      <c r="T378" s="21">
        <v>77.7</v>
      </c>
      <c r="U378" s="20">
        <f t="shared" si="79"/>
        <v>0.96927702742030708</v>
      </c>
      <c r="V378" s="21">
        <f t="shared" si="80"/>
        <v>0.12296381028086117</v>
      </c>
      <c r="W378" s="22">
        <f t="shared" si="81"/>
        <v>0.21303038627497661</v>
      </c>
      <c r="X378" s="21">
        <f t="array" ref="X378:Z378">[1]!env_to_ecef(K378:M378,U378:W378)</f>
        <v>-0.74730151048764648</v>
      </c>
      <c r="Y378" s="21">
        <v>-0.6644251964607597</v>
      </c>
      <c r="Z378" s="21">
        <v>8.9224845734148239E-3</v>
      </c>
      <c r="AA378" s="27">
        <f t="shared" si="82"/>
        <v>11.890811063207748</v>
      </c>
      <c r="AB378" s="20">
        <v>82.91</v>
      </c>
      <c r="AC378" s="21">
        <v>0.41</v>
      </c>
      <c r="AD378" s="22">
        <v>6585</v>
      </c>
      <c r="AE378" s="20">
        <f t="shared" si="83"/>
        <v>6534.4804600532771</v>
      </c>
      <c r="AF378" s="21">
        <f t="shared" si="84"/>
        <v>812.75441605955757</v>
      </c>
      <c r="AG378" s="21">
        <f t="shared" si="85"/>
        <v>47.120869660879258</v>
      </c>
      <c r="AH378" s="21">
        <f t="shared" si="86"/>
        <v>6585</v>
      </c>
      <c r="AI378" s="20">
        <f t="array" ref="AI378:AK378">[1]!env_to_ecef(K378:M378,AE378:AG378)</f>
        <v>-5583.8301305263467</v>
      </c>
      <c r="AJ378" s="21">
        <v>-3426.7459971523567</v>
      </c>
      <c r="AK378" s="21">
        <v>-663.68512445767999</v>
      </c>
      <c r="AL378" s="21">
        <f t="shared" si="87"/>
        <v>6584.9999999999991</v>
      </c>
      <c r="AM378" s="20">
        <f t="shared" si="88"/>
        <v>5634.5215877633309</v>
      </c>
      <c r="AN378" s="21">
        <f t="shared" si="89"/>
        <v>3388.9836594692897</v>
      </c>
      <c r="AO378" s="21">
        <f>(Q379-Q377)/($B379-$B377)</f>
        <v>754.13928718795069</v>
      </c>
      <c r="AP378" s="28">
        <f t="shared" si="90"/>
        <v>13202.871357763926</v>
      </c>
      <c r="AQ378" s="12">
        <v>83.32</v>
      </c>
      <c r="AR378" s="12">
        <v>0.39</v>
      </c>
      <c r="AS378" s="12">
        <v>6988</v>
      </c>
      <c r="AT378" s="27">
        <v>1772268</v>
      </c>
      <c r="AU378" s="20">
        <v>905.1</v>
      </c>
      <c r="AV378" s="21">
        <v>0</v>
      </c>
      <c r="AW378" s="21">
        <v>9.32</v>
      </c>
      <c r="AX378" s="21">
        <v>0</v>
      </c>
      <c r="AY378" s="21">
        <v>0</v>
      </c>
      <c r="AZ378" s="22">
        <f>AX378*AD378</f>
        <v>0</v>
      </c>
      <c r="BA378">
        <f>AX378*AA378</f>
        <v>0</v>
      </c>
    </row>
    <row r="379" spans="2:53" x14ac:dyDescent="0.25">
      <c r="B379" s="27">
        <v>575.70000000000005</v>
      </c>
      <c r="C379" s="20">
        <v>59575</v>
      </c>
      <c r="D379" s="21">
        <v>102016</v>
      </c>
      <c r="E379" s="22">
        <v>161591</v>
      </c>
      <c r="F379" s="20">
        <v>213.4</v>
      </c>
      <c r="G379" s="21">
        <v>901223</v>
      </c>
      <c r="H379" s="22">
        <v>0.56899999999999995</v>
      </c>
      <c r="I379" s="12">
        <v>6561139</v>
      </c>
      <c r="J379" s="20">
        <v>31.91</v>
      </c>
      <c r="K379" s="29">
        <f>DEGREES(ATAN([1]!Req()^2/[1]!Rpo()^2*TAN(RADIANS(J379))))</f>
        <v>32.082939359439713</v>
      </c>
      <c r="L379" s="21">
        <v>-62.45</v>
      </c>
      <c r="M379" s="22">
        <v>188969</v>
      </c>
      <c r="N379" s="21">
        <f>[1]!Req()/SQRT(1-[1]!e_WGS84()^2*SIN(RADIANS(K379))^2)</f>
        <v>6384168.4015545277</v>
      </c>
      <c r="O379" s="20">
        <f t="shared" si="76"/>
        <v>2575921.2955186218</v>
      </c>
      <c r="P379" s="21">
        <f t="shared" si="77"/>
        <v>-4937773.3005311266</v>
      </c>
      <c r="Q379" s="22">
        <f>(N379*(1-[1]!e_WGS84()^2)+M379)*SIN(RADIANS(K379))</f>
        <v>3468597.5398283526</v>
      </c>
      <c r="R379" s="22">
        <f t="shared" si="78"/>
        <v>-30.512751242145896</v>
      </c>
      <c r="S379" s="20">
        <v>82.85</v>
      </c>
      <c r="T379" s="21">
        <v>77.92</v>
      </c>
      <c r="U379" s="20">
        <f t="shared" si="79"/>
        <v>0.97025224101921781</v>
      </c>
      <c r="V379" s="21">
        <f t="shared" si="80"/>
        <v>0.12171123968244982</v>
      </c>
      <c r="W379" s="22">
        <f t="shared" si="81"/>
        <v>0.20927723940301521</v>
      </c>
      <c r="X379" s="21">
        <f t="array" ref="X379:Z379">[1]!env_to_ecef(K379:M379,U379:W379)</f>
        <v>-0.74831966163849772</v>
      </c>
      <c r="Y379" s="21">
        <v>-0.66328964243357402</v>
      </c>
      <c r="Z379" s="21">
        <v>8.0333209562244434E-3</v>
      </c>
      <c r="AA379" s="27">
        <f t="shared" si="82"/>
        <v>11.680826122584641</v>
      </c>
      <c r="AB379" s="20">
        <v>82.99</v>
      </c>
      <c r="AC379" s="21">
        <v>0.4</v>
      </c>
      <c r="AD379" s="22">
        <v>6596</v>
      </c>
      <c r="AE379" s="20">
        <f t="shared" si="83"/>
        <v>6546.5344798727374</v>
      </c>
      <c r="AF379" s="21">
        <f t="shared" si="84"/>
        <v>804.97319790561073</v>
      </c>
      <c r="AG379" s="21">
        <f t="shared" si="85"/>
        <v>46.048392925354399</v>
      </c>
      <c r="AH379" s="21">
        <f t="shared" si="86"/>
        <v>6596</v>
      </c>
      <c r="AI379" s="20">
        <f t="array" ref="AI379:AK379">[1]!env_to_ecef(K379:M379,AE379:AG379)</f>
        <v>-5588.4056818107902</v>
      </c>
      <c r="AJ379" s="21">
        <v>-3441.587908820165</v>
      </c>
      <c r="AK379" s="21">
        <v>-657.57934986412408</v>
      </c>
      <c r="AL379" s="21">
        <f t="shared" si="87"/>
        <v>6596.0000000000009</v>
      </c>
      <c r="AM379" s="20">
        <f t="shared" si="88"/>
        <v>5695.6914454300422</v>
      </c>
      <c r="AN379" s="21">
        <f t="shared" si="89"/>
        <v>3267.5942084891722</v>
      </c>
      <c r="AO379" s="21">
        <f>(Q380-Q378)/($B380-$B378)</f>
        <v>510.79382483975496</v>
      </c>
      <c r="AP379" s="28">
        <f t="shared" si="90"/>
        <v>13179.873616070672</v>
      </c>
      <c r="AQ379" s="12">
        <v>83.39</v>
      </c>
      <c r="AR379" s="12">
        <v>0.38</v>
      </c>
      <c r="AS379" s="12">
        <v>6999</v>
      </c>
      <c r="AT379" s="27">
        <v>1785069</v>
      </c>
      <c r="AU379" s="20">
        <v>905.4</v>
      </c>
      <c r="AV379" s="21">
        <v>0</v>
      </c>
      <c r="AW379" s="21">
        <v>9.34</v>
      </c>
      <c r="AX379" s="21">
        <v>0</v>
      </c>
      <c r="AY379" s="21">
        <v>0</v>
      </c>
      <c r="AZ379" s="22">
        <f>AX379*AD379</f>
        <v>0</v>
      </c>
      <c r="BA379">
        <f>AX379*AA379</f>
        <v>0</v>
      </c>
    </row>
    <row r="380" spans="2:53" x14ac:dyDescent="0.25">
      <c r="B380" s="27">
        <v>577.70000000000005</v>
      </c>
      <c r="C380" s="20">
        <v>59575</v>
      </c>
      <c r="D380" s="21">
        <v>101589</v>
      </c>
      <c r="E380" s="22">
        <v>161165</v>
      </c>
      <c r="F380" s="20">
        <v>213.4</v>
      </c>
      <c r="G380" s="21">
        <v>901223</v>
      </c>
      <c r="H380" s="22">
        <v>0.56999999999999995</v>
      </c>
      <c r="I380" s="12">
        <v>6561230</v>
      </c>
      <c r="J380" s="20">
        <v>31.92</v>
      </c>
      <c r="K380" s="29">
        <f>DEGREES(ATAN([1]!Req()^2/[1]!Rpo()^2*TAN(RADIANS(J380))))</f>
        <v>32.092968844653889</v>
      </c>
      <c r="L380" s="21">
        <v>-62.32</v>
      </c>
      <c r="M380" s="22">
        <v>189064</v>
      </c>
      <c r="N380" s="21">
        <f>[1]!Req()/SQRT(1-[1]!e_WGS84()^2*SIN(RADIANS(K380))^2)</f>
        <v>6384171.7749714339</v>
      </c>
      <c r="O380" s="20">
        <f t="shared" si="76"/>
        <v>2586872.8864438836</v>
      </c>
      <c r="P380" s="21">
        <f t="shared" si="77"/>
        <v>-4931448.5415808884</v>
      </c>
      <c r="Q380" s="22">
        <f>(N380*(1-[1]!e_WGS84()^2)+M380)*SIN(RADIANS(K380))</f>
        <v>3469618.2915543569</v>
      </c>
      <c r="R380" s="22">
        <f t="shared" si="78"/>
        <v>-29.870605426840484</v>
      </c>
      <c r="S380" s="20">
        <v>82.93</v>
      </c>
      <c r="T380" s="21">
        <v>78.14</v>
      </c>
      <c r="U380" s="20">
        <f t="shared" si="79"/>
        <v>0.97121153749757261</v>
      </c>
      <c r="V380" s="21">
        <f t="shared" si="80"/>
        <v>0.12045441083203132</v>
      </c>
      <c r="W380" s="22">
        <f t="shared" si="81"/>
        <v>0.20552100705939863</v>
      </c>
      <c r="X380" s="21">
        <f t="array" ref="X380:Z380">[1]!env_to_ecef(K380:M380,U380:W380)</f>
        <v>-0.74945138753468021</v>
      </c>
      <c r="Y380" s="21">
        <v>-0.66202082282574481</v>
      </c>
      <c r="Z380" s="21">
        <v>7.1447790355342322E-3</v>
      </c>
      <c r="AA380" s="27">
        <f t="shared" si="82"/>
        <v>11.470841724412985</v>
      </c>
      <c r="AB380" s="20">
        <v>83.07</v>
      </c>
      <c r="AC380" s="21">
        <v>0.39</v>
      </c>
      <c r="AD380" s="22">
        <v>6607</v>
      </c>
      <c r="AE380" s="20">
        <f t="shared" si="83"/>
        <v>6558.5793156004584</v>
      </c>
      <c r="AF380" s="21">
        <f t="shared" si="84"/>
        <v>797.15987946832547</v>
      </c>
      <c r="AG380" s="21">
        <f t="shared" si="85"/>
        <v>44.972075156351764</v>
      </c>
      <c r="AH380" s="21">
        <f t="shared" si="86"/>
        <v>6607</v>
      </c>
      <c r="AI380" s="20">
        <f t="array" ref="AI380:AK380">[1]!env_to_ecef(K380:M380,AE380:AG380)</f>
        <v>-5593.5474332245722</v>
      </c>
      <c r="AJ380" s="21">
        <v>-3455.4722967084745</v>
      </c>
      <c r="AK380" s="21">
        <v>-651.4501661271363</v>
      </c>
      <c r="AL380" s="21">
        <f t="shared" si="87"/>
        <v>6607.0000000000009</v>
      </c>
      <c r="AM380" s="20">
        <f t="shared" si="88"/>
        <v>5615.5819009763654</v>
      </c>
      <c r="AN380" s="21">
        <f t="shared" si="89"/>
        <v>3416.8259060801938</v>
      </c>
      <c r="AO380" s="21">
        <f>(Q381-Q379)/($B381-$B379)</f>
        <v>752.61353409953881</v>
      </c>
      <c r="AP380" s="28">
        <f t="shared" si="90"/>
        <v>13222.876309381047</v>
      </c>
      <c r="AQ380" s="12">
        <v>83.47</v>
      </c>
      <c r="AR380" s="12">
        <v>0.36</v>
      </c>
      <c r="AS380" s="12">
        <v>7010</v>
      </c>
      <c r="AT380" s="27">
        <v>1797891</v>
      </c>
      <c r="AU380" s="20">
        <v>905.6</v>
      </c>
      <c r="AV380" s="21">
        <v>0</v>
      </c>
      <c r="AW380" s="21">
        <v>9.35</v>
      </c>
      <c r="AX380" s="21">
        <v>0</v>
      </c>
      <c r="AY380" s="21">
        <v>0</v>
      </c>
      <c r="AZ380" s="22">
        <f>AX380*AD380</f>
        <v>0</v>
      </c>
      <c r="BA380">
        <f>AX380*AA380</f>
        <v>0</v>
      </c>
    </row>
    <row r="381" spans="2:53" x14ac:dyDescent="0.25">
      <c r="B381" s="27">
        <v>579.70000000000005</v>
      </c>
      <c r="C381" s="20">
        <v>59575</v>
      </c>
      <c r="D381" s="21">
        <v>101162</v>
      </c>
      <c r="E381" s="22">
        <v>160738</v>
      </c>
      <c r="F381" s="20">
        <v>213.4</v>
      </c>
      <c r="G381" s="21">
        <v>901223</v>
      </c>
      <c r="H381" s="22">
        <v>0.57199999999999995</v>
      </c>
      <c r="I381" s="12">
        <v>6561318</v>
      </c>
      <c r="J381" s="20">
        <v>31.94</v>
      </c>
      <c r="K381" s="29">
        <f>DEGREES(ATAN([1]!Req()^2/[1]!Rpo()^2*TAN(RADIANS(J381))))</f>
        <v>32.113027751571515</v>
      </c>
      <c r="L381" s="21">
        <v>-62.18</v>
      </c>
      <c r="M381" s="22">
        <v>189157</v>
      </c>
      <c r="N381" s="21">
        <f>[1]!Req()/SQRT(1-[1]!e_WGS84()^2*SIN(RADIANS(K381))^2)</f>
        <v>6384178.5235135062</v>
      </c>
      <c r="O381" s="20">
        <f t="shared" si="76"/>
        <v>2598383.6231225273</v>
      </c>
      <c r="P381" s="21">
        <f t="shared" si="77"/>
        <v>-4924105.9969068058</v>
      </c>
      <c r="Q381" s="22">
        <f>(N381*(1-[1]!e_WGS84()^2)+M381)*SIN(RADIANS(K381))</f>
        <v>3471607.9939647508</v>
      </c>
      <c r="R381" s="22">
        <f t="shared" si="78"/>
        <v>-31.587607619352639</v>
      </c>
      <c r="S381" s="20">
        <v>83.01</v>
      </c>
      <c r="T381" s="21">
        <v>78.37</v>
      </c>
      <c r="U381" s="20">
        <f t="shared" si="79"/>
        <v>0.97218983030417216</v>
      </c>
      <c r="V381" s="21">
        <f t="shared" si="80"/>
        <v>0.11919766789159195</v>
      </c>
      <c r="W381" s="22">
        <f t="shared" si="81"/>
        <v>0.20159079796049895</v>
      </c>
      <c r="X381" s="21">
        <f t="array" ref="X381:Z381">[1]!env_to_ecef(K381:M381,U381:W381)</f>
        <v>-0.75056328891108537</v>
      </c>
      <c r="Y381" s="21">
        <v>-0.66076945142393484</v>
      </c>
      <c r="Z381" s="21">
        <v>6.2033381244989E-3</v>
      </c>
      <c r="AA381" s="27">
        <f t="shared" si="82"/>
        <v>11.250858682581534</v>
      </c>
      <c r="AB381" s="20">
        <v>83.15</v>
      </c>
      <c r="AC381" s="21">
        <v>0.38</v>
      </c>
      <c r="AD381" s="22">
        <v>6618</v>
      </c>
      <c r="AE381" s="20">
        <f t="shared" si="83"/>
        <v>6570.6149000647556</v>
      </c>
      <c r="AF381" s="21">
        <f t="shared" si="84"/>
        <v>789.31447137585099</v>
      </c>
      <c r="AG381" s="21">
        <f t="shared" si="85"/>
        <v>43.891916382037778</v>
      </c>
      <c r="AH381" s="21">
        <f t="shared" si="86"/>
        <v>6618.0000000000009</v>
      </c>
      <c r="AI381" s="20">
        <f t="array" ref="AI381:AK381">[1]!env_to_ecef(K381:M381,AE381:AG381)</f>
        <v>-5597.9988493461133</v>
      </c>
      <c r="AJ381" s="21">
        <v>-3470.4505572400381</v>
      </c>
      <c r="AK381" s="21">
        <v>-645.21764736553268</v>
      </c>
      <c r="AL381" s="21">
        <f t="shared" si="87"/>
        <v>6618.0000000000009</v>
      </c>
      <c r="AM381" s="20">
        <f t="shared" si="88"/>
        <v>5606.7039608992636</v>
      </c>
      <c r="AN381" s="21">
        <f t="shared" si="89"/>
        <v>3430.3254086442757</v>
      </c>
      <c r="AO381" s="21">
        <f>(Q382-Q380)/($B382-$B380)</f>
        <v>751.88607324054465</v>
      </c>
      <c r="AP381" s="28">
        <f t="shared" si="90"/>
        <v>13233.214756943173</v>
      </c>
      <c r="AQ381" s="12">
        <v>83.54</v>
      </c>
      <c r="AR381" s="12">
        <v>0.35</v>
      </c>
      <c r="AS381" s="12">
        <v>7021</v>
      </c>
      <c r="AT381" s="27">
        <v>1810734</v>
      </c>
      <c r="AU381" s="20">
        <v>905.9</v>
      </c>
      <c r="AV381" s="21">
        <v>0</v>
      </c>
      <c r="AW381" s="21">
        <v>9.36</v>
      </c>
      <c r="AX381" s="21">
        <v>0</v>
      </c>
      <c r="AY381" s="21">
        <v>0</v>
      </c>
      <c r="AZ381" s="22">
        <f>AX381*AD381</f>
        <v>0</v>
      </c>
      <c r="BA381">
        <f>AX381*AA381</f>
        <v>0</v>
      </c>
    </row>
    <row r="382" spans="2:53" x14ac:dyDescent="0.25">
      <c r="B382" s="27">
        <v>581.70000000000005</v>
      </c>
      <c r="C382" s="20">
        <v>59575</v>
      </c>
      <c r="D382" s="21">
        <v>100736</v>
      </c>
      <c r="E382" s="22">
        <v>160311</v>
      </c>
      <c r="F382" s="20">
        <v>213.4</v>
      </c>
      <c r="G382" s="21">
        <v>901223</v>
      </c>
      <c r="H382" s="22">
        <v>0.57299999999999995</v>
      </c>
      <c r="I382" s="12">
        <v>6561403</v>
      </c>
      <c r="J382" s="20">
        <v>31.95</v>
      </c>
      <c r="K382" s="29">
        <f>DEGREES(ATAN([1]!Req()^2/[1]!Rpo()^2*TAN(RADIANS(J382))))</f>
        <v>32.123057173267881</v>
      </c>
      <c r="L382" s="21">
        <v>-62.05</v>
      </c>
      <c r="M382" s="22">
        <v>189247</v>
      </c>
      <c r="N382" s="21">
        <f>[1]!Req()/SQRT(1-[1]!e_WGS84()^2*SIN(RADIANS(K382))^2)</f>
        <v>6384181.8986378415</v>
      </c>
      <c r="O382" s="20">
        <f t="shared" si="76"/>
        <v>2609299.7022874807</v>
      </c>
      <c r="P382" s="21">
        <f t="shared" si="77"/>
        <v>-4917727.2399463113</v>
      </c>
      <c r="Q382" s="22">
        <f>(N382*(1-[1]!e_WGS84()^2)+M382)*SIN(RADIANS(K382))</f>
        <v>3472625.8358473191</v>
      </c>
      <c r="R382" s="22">
        <f t="shared" si="78"/>
        <v>-29.947150330990553</v>
      </c>
      <c r="S382" s="20">
        <v>83.09</v>
      </c>
      <c r="T382" s="21">
        <v>78.59</v>
      </c>
      <c r="U382" s="20">
        <f t="shared" si="79"/>
        <v>0.97311657474564472</v>
      </c>
      <c r="V382" s="21">
        <f t="shared" si="80"/>
        <v>0.11793237655752939</v>
      </c>
      <c r="W382" s="22">
        <f t="shared" si="81"/>
        <v>0.19782842696335939</v>
      </c>
      <c r="X382" s="21">
        <f t="array" ref="X382:Z382">[1]!env_to_ecef(K382:M382,U382:W382)</f>
        <v>-0.75169008116871427</v>
      </c>
      <c r="Y382" s="21">
        <v>-0.65949508673562107</v>
      </c>
      <c r="Z382" s="21">
        <v>5.3153028274466746E-3</v>
      </c>
      <c r="AA382" s="27">
        <f t="shared" si="82"/>
        <v>11.050874710927806</v>
      </c>
      <c r="AB382" s="20">
        <v>83.23</v>
      </c>
      <c r="AC382" s="21">
        <v>0.36</v>
      </c>
      <c r="AD382" s="22">
        <v>6629</v>
      </c>
      <c r="AE382" s="20">
        <f t="shared" si="83"/>
        <v>6582.6484851420255</v>
      </c>
      <c r="AF382" s="21">
        <f t="shared" si="84"/>
        <v>781.43785323991699</v>
      </c>
      <c r="AG382" s="21">
        <f t="shared" si="85"/>
        <v>41.650961347690284</v>
      </c>
      <c r="AH382" s="21">
        <f t="shared" si="86"/>
        <v>6629</v>
      </c>
      <c r="AI382" s="20">
        <f t="array" ref="AI382:AK382">[1]!env_to_ecef(K382:M382,AE382:AG382)</f>
        <v>-5603.5398651084615</v>
      </c>
      <c r="AJ382" s="21">
        <v>-3483.5067050981893</v>
      </c>
      <c r="AK382" s="21">
        <v>-639.65851489385193</v>
      </c>
      <c r="AL382" s="21">
        <f t="shared" si="87"/>
        <v>6629.0000000000009</v>
      </c>
      <c r="AM382" s="20">
        <f t="shared" si="88"/>
        <v>5596.4955107053975</v>
      </c>
      <c r="AN382" s="21">
        <f t="shared" si="89"/>
        <v>3444.557365849847</v>
      </c>
      <c r="AO382" s="21">
        <f>(Q383-Q381)/($B383-$B381)</f>
        <v>751.08422447100747</v>
      </c>
      <c r="AP382" s="28">
        <f t="shared" si="90"/>
        <v>13242.848241890375</v>
      </c>
      <c r="AQ382" s="12">
        <v>83.62</v>
      </c>
      <c r="AR382" s="12">
        <v>0.34</v>
      </c>
      <c r="AS382" s="12">
        <v>7032</v>
      </c>
      <c r="AT382" s="27">
        <v>1823598</v>
      </c>
      <c r="AU382" s="20">
        <v>906.1</v>
      </c>
      <c r="AV382" s="21">
        <v>0</v>
      </c>
      <c r="AW382" s="21">
        <v>9.3699999999999992</v>
      </c>
      <c r="AX382" s="21">
        <v>0</v>
      </c>
      <c r="AY382" s="21">
        <v>0</v>
      </c>
      <c r="AZ382" s="22">
        <f>AX382*AD382</f>
        <v>0</v>
      </c>
      <c r="BA382">
        <f>AX382*AA382</f>
        <v>0</v>
      </c>
    </row>
    <row r="383" spans="2:53" x14ac:dyDescent="0.25">
      <c r="B383" s="27">
        <v>583.70000000000005</v>
      </c>
      <c r="C383" s="20">
        <v>59575</v>
      </c>
      <c r="D383" s="21">
        <v>100309</v>
      </c>
      <c r="E383" s="22">
        <v>159884</v>
      </c>
      <c r="F383" s="20">
        <v>213.4</v>
      </c>
      <c r="G383" s="21">
        <v>901223</v>
      </c>
      <c r="H383" s="22">
        <v>0.57499999999999996</v>
      </c>
      <c r="I383" s="12">
        <v>6561486</v>
      </c>
      <c r="J383" s="20">
        <v>31.97</v>
      </c>
      <c r="K383" s="29">
        <f>DEGREES(ATAN([1]!Req()^2/[1]!Rpo()^2*TAN(RADIANS(J383))))</f>
        <v>32.14311595311807</v>
      </c>
      <c r="L383" s="21">
        <v>-61.91</v>
      </c>
      <c r="M383" s="22">
        <v>189335</v>
      </c>
      <c r="N383" s="21">
        <f>[1]!Req()/SQRT(1-[1]!e_WGS84()^2*SIN(RADIANS(K383))^2)</f>
        <v>6384188.6505910307</v>
      </c>
      <c r="O383" s="20">
        <f t="shared" si="76"/>
        <v>2620769.6051653489</v>
      </c>
      <c r="P383" s="21">
        <f t="shared" si="77"/>
        <v>-4910327.7674434064</v>
      </c>
      <c r="Q383" s="22">
        <f>(N383*(1-[1]!e_WGS84()^2)+M383)*SIN(RADIANS(K383))</f>
        <v>3474612.3308626348</v>
      </c>
      <c r="R383" s="22">
        <f t="shared" si="78"/>
        <v>-31.667546945624053</v>
      </c>
      <c r="S383" s="20">
        <v>83.17</v>
      </c>
      <c r="T383" s="21">
        <v>78.81</v>
      </c>
      <c r="U383" s="20">
        <f t="shared" si="79"/>
        <v>0.97402733015409937</v>
      </c>
      <c r="V383" s="21">
        <f t="shared" si="80"/>
        <v>0.11666301076987426</v>
      </c>
      <c r="W383" s="22">
        <f t="shared" si="81"/>
        <v>0.19406313928973021</v>
      </c>
      <c r="X383" s="21">
        <f t="array" ref="X383:Z383">[1]!env_to_ecef(K383:M383,U383:W383)</f>
        <v>-0.75269990703277356</v>
      </c>
      <c r="Y383" s="21">
        <v>-0.65834860970769671</v>
      </c>
      <c r="Z383" s="21">
        <v>4.4674432057760505E-3</v>
      </c>
      <c r="AA383" s="27">
        <f t="shared" si="82"/>
        <v>10.840892131647079</v>
      </c>
      <c r="AB383" s="20">
        <v>83.31</v>
      </c>
      <c r="AC383" s="21">
        <v>0.35</v>
      </c>
      <c r="AD383" s="22">
        <v>6639</v>
      </c>
      <c r="AE383" s="20">
        <f t="shared" si="83"/>
        <v>6593.6720056136519</v>
      </c>
      <c r="AF383" s="21">
        <f t="shared" si="84"/>
        <v>773.41177065371528</v>
      </c>
      <c r="AG383" s="21">
        <f t="shared" si="85"/>
        <v>40.555090939713644</v>
      </c>
      <c r="AH383" s="21">
        <f t="shared" si="86"/>
        <v>6639</v>
      </c>
      <c r="AI383" s="20">
        <f t="array" ref="AI383:AK383">[1]!env_to_ecef(K383:M383,AE383:AG383)</f>
        <v>-5607.0785004782756</v>
      </c>
      <c r="AJ383" s="21">
        <v>-3497.9905949405147</v>
      </c>
      <c r="AK383" s="21">
        <v>-633.28783912372387</v>
      </c>
      <c r="AL383" s="21">
        <f t="shared" si="87"/>
        <v>6639</v>
      </c>
      <c r="AM383" s="20">
        <f t="shared" si="88"/>
        <v>5587.5465766332345</v>
      </c>
      <c r="AN383" s="21">
        <f t="shared" si="89"/>
        <v>3458.0047451795544</v>
      </c>
      <c r="AO383" s="21">
        <f>(Q384-Q382)/($B384-$B382)</f>
        <v>750.35520688374527</v>
      </c>
      <c r="AP383" s="28">
        <f t="shared" si="90"/>
        <v>13252.16849680198</v>
      </c>
      <c r="AQ383" s="12">
        <v>83.69</v>
      </c>
      <c r="AR383" s="12">
        <v>0.33</v>
      </c>
      <c r="AS383" s="12">
        <v>7043</v>
      </c>
      <c r="AT383" s="27">
        <v>1836483</v>
      </c>
      <c r="AU383" s="20">
        <v>906.4</v>
      </c>
      <c r="AV383" s="21">
        <v>0</v>
      </c>
      <c r="AW383" s="21">
        <v>9.39</v>
      </c>
      <c r="AX383" s="21">
        <v>0</v>
      </c>
      <c r="AY383" s="21">
        <v>0</v>
      </c>
      <c r="AZ383" s="22">
        <f>AX383*AD383</f>
        <v>0</v>
      </c>
      <c r="BA383">
        <f>AX383*AA383</f>
        <v>0</v>
      </c>
    </row>
    <row r="384" spans="2:53" x14ac:dyDescent="0.25">
      <c r="B384" s="27">
        <v>585.70000000000005</v>
      </c>
      <c r="C384" s="20">
        <v>59575</v>
      </c>
      <c r="D384" s="21">
        <v>99882</v>
      </c>
      <c r="E384" s="22">
        <v>159457</v>
      </c>
      <c r="F384" s="20">
        <v>213.4</v>
      </c>
      <c r="G384" s="21">
        <v>901223</v>
      </c>
      <c r="H384" s="22">
        <v>0.57599999999999996</v>
      </c>
      <c r="I384" s="12">
        <v>6561567</v>
      </c>
      <c r="J384" s="20">
        <v>31.98</v>
      </c>
      <c r="K384" s="29">
        <f>DEGREES(ATAN([1]!Req()^2/[1]!Rpo()^2*TAN(RADIANS(J384))))</f>
        <v>32.153145311264815</v>
      </c>
      <c r="L384" s="21">
        <v>-61.78</v>
      </c>
      <c r="M384" s="22">
        <v>189420</v>
      </c>
      <c r="N384" s="21">
        <f>[1]!Req()/SQRT(1-[1]!e_WGS84()^2*SIN(RADIANS(K384))^2)</f>
        <v>6384192.0274190521</v>
      </c>
      <c r="O384" s="20">
        <f t="shared" si="76"/>
        <v>2631649.8885940136</v>
      </c>
      <c r="P384" s="21">
        <f t="shared" si="77"/>
        <v>-4903895.2209655931</v>
      </c>
      <c r="Q384" s="22">
        <f>(N384*(1-[1]!e_WGS84()^2)+M384)*SIN(RADIANS(K384))</f>
        <v>3475627.2566748541</v>
      </c>
      <c r="R384" s="22">
        <f t="shared" si="78"/>
        <v>-31.028774417936802</v>
      </c>
      <c r="S384" s="20">
        <v>83.25</v>
      </c>
      <c r="T384" s="21">
        <v>79.040000000000006</v>
      </c>
      <c r="U384" s="20">
        <f t="shared" si="79"/>
        <v>0.97495504126114241</v>
      </c>
      <c r="V384" s="21">
        <f t="shared" si="80"/>
        <v>0.11539353343234289</v>
      </c>
      <c r="W384" s="22">
        <f t="shared" si="81"/>
        <v>0.19012364387809016</v>
      </c>
      <c r="X384" s="21">
        <f t="array" ref="X384:Z384">[1]!env_to_ecef(K384:M384,U384:W384)</f>
        <v>-0.75391861929006498</v>
      </c>
      <c r="Y384" s="21">
        <v>-0.65695857411376202</v>
      </c>
      <c r="Z384" s="21">
        <v>3.4853100543532078E-3</v>
      </c>
      <c r="AA384" s="27">
        <f t="shared" si="82"/>
        <v>10.620911108951926</v>
      </c>
      <c r="AB384" s="20">
        <v>83.39</v>
      </c>
      <c r="AC384" s="21">
        <v>0.34</v>
      </c>
      <c r="AD384" s="22">
        <v>6650</v>
      </c>
      <c r="AE384" s="20">
        <f t="shared" si="83"/>
        <v>6605.6790823698511</v>
      </c>
      <c r="AF384" s="21">
        <f t="shared" si="84"/>
        <v>765.47151345522855</v>
      </c>
      <c r="AG384" s="21">
        <f t="shared" si="85"/>
        <v>39.461662787629599</v>
      </c>
      <c r="AH384" s="21">
        <f t="shared" si="86"/>
        <v>6650.0000000000009</v>
      </c>
      <c r="AI384" s="20">
        <f t="array" ref="AI384:AK384">[1]!env_to_ecef(K384:M384,AE384:AG384)</f>
        <v>-5612.0907531758467</v>
      </c>
      <c r="AJ384" s="21">
        <v>-3511.9398540586972</v>
      </c>
      <c r="AK384" s="21">
        <v>-627.06924624984674</v>
      </c>
      <c r="AL384" s="21">
        <f t="shared" si="87"/>
        <v>6650.0000000000009</v>
      </c>
      <c r="AM384" s="20">
        <f t="shared" si="88"/>
        <v>5649.6754623684101</v>
      </c>
      <c r="AN384" s="21">
        <f t="shared" si="89"/>
        <v>3338.0295851696283</v>
      </c>
      <c r="AO384" s="21">
        <f>(Q385-Q383)/($B385-$B383)</f>
        <v>507.17622666072566</v>
      </c>
      <c r="AP384" s="28">
        <f t="shared" si="90"/>
        <v>13230.116114560527</v>
      </c>
      <c r="AQ384" s="12">
        <v>83.77</v>
      </c>
      <c r="AR384" s="12">
        <v>0.32</v>
      </c>
      <c r="AS384" s="12">
        <v>7054</v>
      </c>
      <c r="AT384" s="27">
        <v>1849390</v>
      </c>
      <c r="AU384" s="20">
        <v>906.6</v>
      </c>
      <c r="AV384" s="21">
        <v>0</v>
      </c>
      <c r="AW384" s="21">
        <v>9.4</v>
      </c>
      <c r="AX384" s="21">
        <v>0</v>
      </c>
      <c r="AY384" s="21">
        <v>0</v>
      </c>
      <c r="AZ384" s="22">
        <f>AX384*AD384</f>
        <v>0</v>
      </c>
      <c r="BA384">
        <f>AX384*AA384</f>
        <v>0</v>
      </c>
    </row>
    <row r="385" spans="2:53" x14ac:dyDescent="0.25">
      <c r="B385" s="27">
        <v>587.70000000000005</v>
      </c>
      <c r="C385" s="20">
        <v>59575</v>
      </c>
      <c r="D385" s="21">
        <v>99455</v>
      </c>
      <c r="E385" s="22">
        <v>159030</v>
      </c>
      <c r="F385" s="20">
        <v>213.4</v>
      </c>
      <c r="G385" s="21">
        <v>901223</v>
      </c>
      <c r="H385" s="22">
        <v>0.57799999999999996</v>
      </c>
      <c r="I385" s="12">
        <v>6561645</v>
      </c>
      <c r="J385" s="20">
        <v>31.99</v>
      </c>
      <c r="K385" s="29">
        <f>DEGREES(ATAN([1]!Req()^2/[1]!Rpo()^2*TAN(RADIANS(J385))))</f>
        <v>32.163174648221315</v>
      </c>
      <c r="L385" s="21">
        <v>-61.64</v>
      </c>
      <c r="M385" s="22">
        <v>189503</v>
      </c>
      <c r="N385" s="21">
        <f>[1]!Req()/SQRT(1-[1]!e_WGS84()^2*SIN(RADIANS(K385))^2)</f>
        <v>6384195.404814139</v>
      </c>
      <c r="O385" s="20">
        <f t="shared" si="76"/>
        <v>2643368.3070148225</v>
      </c>
      <c r="P385" s="21">
        <f t="shared" si="77"/>
        <v>-4896975.6491027279</v>
      </c>
      <c r="Q385" s="22">
        <f>(N385*(1-[1]!e_WGS84()^2)+M385)*SIN(RADIANS(K385))</f>
        <v>3476641.0357692777</v>
      </c>
      <c r="R385" s="22">
        <f t="shared" si="78"/>
        <v>-29.390561241656542</v>
      </c>
      <c r="S385" s="20">
        <v>83.33</v>
      </c>
      <c r="T385" s="21">
        <v>79.260000000000005</v>
      </c>
      <c r="U385" s="20">
        <f t="shared" si="79"/>
        <v>0.97583310184746241</v>
      </c>
      <c r="V385" s="21">
        <f t="shared" si="80"/>
        <v>0.1141160791366545</v>
      </c>
      <c r="W385" s="22">
        <f t="shared" si="81"/>
        <v>0.18635256322690322</v>
      </c>
      <c r="X385" s="21">
        <f t="array" ref="X385:Z385">[1]!env_to_ecef(K385:M385,U385:W385)</f>
        <v>-0.75492350610017545</v>
      </c>
      <c r="Y385" s="21">
        <v>-0.65580770764670704</v>
      </c>
      <c r="Z385" s="21">
        <v>2.5981779364796925E-3</v>
      </c>
      <c r="AA385" s="27">
        <f t="shared" si="82"/>
        <v>10.410929963270512</v>
      </c>
      <c r="AB385" s="20">
        <v>83.47</v>
      </c>
      <c r="AC385" s="21">
        <v>0.33</v>
      </c>
      <c r="AD385" s="22">
        <v>6661</v>
      </c>
      <c r="AE385" s="20">
        <f t="shared" si="83"/>
        <v>6617.6766405221051</v>
      </c>
      <c r="AF385" s="21">
        <f t="shared" si="84"/>
        <v>757.4992110743151</v>
      </c>
      <c r="AG385" s="21">
        <f t="shared" si="85"/>
        <v>38.364393776745068</v>
      </c>
      <c r="AH385" s="21">
        <f t="shared" si="86"/>
        <v>6661.0000000000009</v>
      </c>
      <c r="AI385" s="20">
        <f t="array" ref="AI385:AK385">[1]!env_to_ecef(K385:M385,AE385:AG385)</f>
        <v>-5616.4553274756927</v>
      </c>
      <c r="AJ385" s="21">
        <v>-3526.8858713799259</v>
      </c>
      <c r="AK385" s="21">
        <v>-620.82735501150319</v>
      </c>
      <c r="AL385" s="21">
        <f t="shared" si="87"/>
        <v>6661.0000000000009</v>
      </c>
      <c r="AM385" s="20">
        <f t="shared" si="88"/>
        <v>5781.5978161103558</v>
      </c>
      <c r="AN385" s="21">
        <f t="shared" si="89"/>
        <v>3601.3899475196376</v>
      </c>
      <c r="AO385" s="21">
        <f>(Q386-Q384)/($B386-$B384)</f>
        <v>748.82078723167069</v>
      </c>
      <c r="AP385" s="28">
        <f t="shared" si="90"/>
        <v>13513.09985339671</v>
      </c>
      <c r="AQ385" s="12">
        <v>83.85</v>
      </c>
      <c r="AR385" s="12">
        <v>0.31</v>
      </c>
      <c r="AS385" s="12">
        <v>7065</v>
      </c>
      <c r="AT385" s="27">
        <v>1862317</v>
      </c>
      <c r="AU385" s="20">
        <v>906.8</v>
      </c>
      <c r="AV385" s="21">
        <v>0</v>
      </c>
      <c r="AW385" s="21">
        <v>9.41</v>
      </c>
      <c r="AX385" s="21">
        <v>0</v>
      </c>
      <c r="AY385" s="21">
        <v>0</v>
      </c>
      <c r="AZ385" s="22">
        <f>AX385*AD385</f>
        <v>0</v>
      </c>
      <c r="BA385">
        <f>AX385*AA385</f>
        <v>0</v>
      </c>
    </row>
    <row r="386" spans="2:53" x14ac:dyDescent="0.25">
      <c r="B386" s="27">
        <v>589.70000000000005</v>
      </c>
      <c r="C386" s="20">
        <v>59575</v>
      </c>
      <c r="D386" s="21">
        <v>99028</v>
      </c>
      <c r="E386" s="22">
        <v>158604</v>
      </c>
      <c r="F386" s="20">
        <v>213.4</v>
      </c>
      <c r="G386" s="21">
        <v>901223</v>
      </c>
      <c r="H386" s="22">
        <v>0.57899999999999996</v>
      </c>
      <c r="I386" s="12">
        <v>6561721</v>
      </c>
      <c r="J386" s="20">
        <v>32.01</v>
      </c>
      <c r="K386" s="29">
        <f>DEGREES(ATAN([1]!Req()^2/[1]!Rpo()^2*TAN(RADIANS(J386))))</f>
        <v>32.183233258549443</v>
      </c>
      <c r="L386" s="21">
        <v>-61.5</v>
      </c>
      <c r="M386" s="22">
        <v>189583</v>
      </c>
      <c r="N386" s="21">
        <f>[1]!Req()/SQRT(1-[1]!e_WGS84()^2*SIN(RADIANS(K386))^2)</f>
        <v>6384202.1613038378</v>
      </c>
      <c r="O386" s="20">
        <f t="shared" si="76"/>
        <v>2654776.2798584551</v>
      </c>
      <c r="P386" s="21">
        <f t="shared" si="77"/>
        <v>-4889489.6611755146</v>
      </c>
      <c r="Q386" s="22">
        <f>(N386*(1-[1]!e_WGS84()^2)+M386)*SIN(RADIANS(K386))</f>
        <v>3478622.5398237808</v>
      </c>
      <c r="R386" s="22">
        <f t="shared" si="78"/>
        <v>-32.115466430783272</v>
      </c>
      <c r="S386" s="20">
        <v>83.42</v>
      </c>
      <c r="T386" s="21">
        <v>79.48</v>
      </c>
      <c r="U386" s="20">
        <f t="shared" si="79"/>
        <v>0.97671478343882068</v>
      </c>
      <c r="V386" s="21">
        <f t="shared" si="80"/>
        <v>0.1126642680880526</v>
      </c>
      <c r="W386" s="22">
        <f t="shared" si="81"/>
        <v>0.18257873509322201</v>
      </c>
      <c r="X386" s="21">
        <f t="array" ref="X386:Z386">[1]!env_to_ecef(K386:M386,U386:W386)</f>
        <v>-0.7559870998835676</v>
      </c>
      <c r="Y386" s="21">
        <v>-0.65458377614091279</v>
      </c>
      <c r="Z386" s="21">
        <v>1.8933628115314349E-3</v>
      </c>
      <c r="AA386" s="27">
        <f t="shared" si="82"/>
        <v>10.200818779065653</v>
      </c>
      <c r="AB386" s="20">
        <v>83.55</v>
      </c>
      <c r="AC386" s="21">
        <v>0.32</v>
      </c>
      <c r="AD386" s="22">
        <v>6673</v>
      </c>
      <c r="AE386" s="20">
        <f t="shared" si="83"/>
        <v>6630.6582677294364</v>
      </c>
      <c r="AF386" s="21">
        <f t="shared" si="84"/>
        <v>749.60720914198373</v>
      </c>
      <c r="AG386" s="21">
        <f t="shared" si="85"/>
        <v>37.268868961137315</v>
      </c>
      <c r="AH386" s="21">
        <f t="shared" si="86"/>
        <v>6673.0000000000009</v>
      </c>
      <c r="AI386" s="20">
        <f t="array" ref="AI386:AK386">[1]!env_to_ecef(K386:M386,AE386:AG386)</f>
        <v>-5621.5737022512676</v>
      </c>
      <c r="AJ386" s="21">
        <v>-3542.4752490782853</v>
      </c>
      <c r="AK386" s="21">
        <v>-614.57889633855837</v>
      </c>
      <c r="AL386" s="21">
        <f t="shared" si="87"/>
        <v>6673.0000000000009</v>
      </c>
      <c r="AM386" s="20">
        <f t="shared" si="88"/>
        <v>5558.5792703187326</v>
      </c>
      <c r="AN386" s="21">
        <f t="shared" si="89"/>
        <v>3499.9127230350859</v>
      </c>
      <c r="AO386" s="21">
        <f>(Q387-Q385)/($B387-$B385)</f>
        <v>748.08959637407679</v>
      </c>
      <c r="AP386" s="28">
        <f t="shared" si="90"/>
        <v>13283.369838292714</v>
      </c>
      <c r="AQ386" s="12">
        <v>83.92</v>
      </c>
      <c r="AR386" s="12">
        <v>0.3</v>
      </c>
      <c r="AS386" s="12">
        <v>7076</v>
      </c>
      <c r="AT386" s="27">
        <v>1875266</v>
      </c>
      <c r="AU386" s="20">
        <v>907</v>
      </c>
      <c r="AV386" s="21">
        <v>0</v>
      </c>
      <c r="AW386" s="21">
        <v>9.43</v>
      </c>
      <c r="AX386" s="21">
        <v>0</v>
      </c>
      <c r="AY386" s="21">
        <v>0</v>
      </c>
      <c r="AZ386" s="22">
        <f>AX386*AD386</f>
        <v>0</v>
      </c>
      <c r="BA386">
        <f>AX386*AA386</f>
        <v>0</v>
      </c>
    </row>
    <row r="387" spans="2:53" x14ac:dyDescent="0.25">
      <c r="B387" s="27">
        <v>591.70000000000005</v>
      </c>
      <c r="C387" s="20">
        <v>59575</v>
      </c>
      <c r="D387" s="21">
        <v>98601</v>
      </c>
      <c r="E387" s="22">
        <v>158177</v>
      </c>
      <c r="F387" s="20">
        <v>213.4</v>
      </c>
      <c r="G387" s="21">
        <v>901223</v>
      </c>
      <c r="H387" s="22">
        <v>0.58099999999999996</v>
      </c>
      <c r="I387" s="12">
        <v>6561795</v>
      </c>
      <c r="J387" s="20">
        <v>32.020000000000003</v>
      </c>
      <c r="K387" s="29">
        <f>DEGREES(ATAN([1]!Req()^2/[1]!Rpo()^2*TAN(RADIANS(J387))))</f>
        <v>32.193262531914037</v>
      </c>
      <c r="L387" s="21">
        <v>-61.37</v>
      </c>
      <c r="M387" s="22">
        <v>189661</v>
      </c>
      <c r="N387" s="21">
        <f>[1]!Req()/SQRT(1-[1]!e_WGS84()^2*SIN(RADIANS(K387))^2)</f>
        <v>6384205.540397618</v>
      </c>
      <c r="O387" s="20">
        <f t="shared" ref="O387:O450" si="91">(N387+M387)*COS(RADIANS(K387))*COS(RADIANS(L387))</f>
        <v>2665602.6240960974</v>
      </c>
      <c r="P387" s="21">
        <f t="shared" ref="P387:P451" si="92">(N387+M387)*COS(RADIANS(K387))*SIN(RADIANS(L387))</f>
        <v>-4882975.9982105875</v>
      </c>
      <c r="Q387" s="22">
        <f>(N387*(1-[1]!e_WGS84()^2)+M387)*SIN(RADIANS(K387))</f>
        <v>3479633.394154774</v>
      </c>
      <c r="R387" s="22">
        <f t="shared" si="78"/>
        <v>-31.478932987898588</v>
      </c>
      <c r="S387" s="20">
        <v>83.5</v>
      </c>
      <c r="T387" s="21">
        <v>79.709999999999994</v>
      </c>
      <c r="U387" s="20">
        <f t="shared" si="79"/>
        <v>0.97759147429415238</v>
      </c>
      <c r="V387" s="21">
        <f t="shared" si="80"/>
        <v>0.1113824792942068</v>
      </c>
      <c r="W387" s="22">
        <f t="shared" si="81"/>
        <v>0.17863049206017767</v>
      </c>
      <c r="X387" s="21">
        <f t="array" ref="X387:Z387">[1]!env_to_ecef(K387:M387,U387:W387)</f>
        <v>-0.75719778032893703</v>
      </c>
      <c r="Y387" s="21">
        <v>-0.65318503468012656</v>
      </c>
      <c r="Z387" s="21">
        <v>9.1210462815002891E-4</v>
      </c>
      <c r="AA387" s="27">
        <f t="shared" si="82"/>
        <v>9.9808372555318368</v>
      </c>
      <c r="AB387" s="20">
        <v>83.63</v>
      </c>
      <c r="AC387" s="21">
        <v>0.31</v>
      </c>
      <c r="AD387" s="22">
        <v>6684</v>
      </c>
      <c r="AE387" s="20">
        <f t="shared" si="83"/>
        <v>6642.6367441928041</v>
      </c>
      <c r="AF387" s="21">
        <f t="shared" si="84"/>
        <v>741.56946291945144</v>
      </c>
      <c r="AG387" s="21">
        <f t="shared" si="85"/>
        <v>36.16374379111776</v>
      </c>
      <c r="AH387" s="21">
        <f t="shared" si="86"/>
        <v>6684.0000000000009</v>
      </c>
      <c r="AI387" s="20">
        <f t="array" ref="AI387:AK387">[1]!env_to_ecef(K387:M387,AE387:AG387)</f>
        <v>-5626.4839628787731</v>
      </c>
      <c r="AJ387" s="21">
        <v>-3556.475384368493</v>
      </c>
      <c r="AK387" s="21">
        <v>-608.29027268975517</v>
      </c>
      <c r="AL387" s="21">
        <f t="shared" si="87"/>
        <v>6684.0000000000018</v>
      </c>
      <c r="AM387" s="20">
        <f t="shared" si="88"/>
        <v>5621.7384849033551</v>
      </c>
      <c r="AN387" s="21">
        <f t="shared" si="89"/>
        <v>3380.0304080073256</v>
      </c>
      <c r="AO387" s="21">
        <f>(Q388-Q386)/($B388-$B386)</f>
        <v>505.13963800901547</v>
      </c>
      <c r="AP387" s="28">
        <f t="shared" si="90"/>
        <v>13261.875697219142</v>
      </c>
      <c r="AQ387" s="12">
        <v>84</v>
      </c>
      <c r="AR387" s="12">
        <v>0.28999999999999998</v>
      </c>
      <c r="AS387" s="12">
        <v>7087</v>
      </c>
      <c r="AT387" s="27">
        <v>1888236</v>
      </c>
      <c r="AU387" s="20">
        <v>907.3</v>
      </c>
      <c r="AV387" s="21">
        <v>0</v>
      </c>
      <c r="AW387" s="21">
        <v>9.44</v>
      </c>
      <c r="AX387" s="21">
        <v>0</v>
      </c>
      <c r="AY387" s="21">
        <v>0</v>
      </c>
      <c r="AZ387" s="22">
        <f>AX387*AD387</f>
        <v>0</v>
      </c>
      <c r="BA387">
        <f>AX387*AA387</f>
        <v>0</v>
      </c>
    </row>
    <row r="388" spans="2:53" x14ac:dyDescent="0.25">
      <c r="B388" s="27">
        <v>593.70000000000005</v>
      </c>
      <c r="C388" s="20">
        <v>59575</v>
      </c>
      <c r="D388" s="21">
        <v>98175</v>
      </c>
      <c r="E388" s="22">
        <v>157750</v>
      </c>
      <c r="F388" s="20">
        <v>213.4</v>
      </c>
      <c r="G388" s="21">
        <v>901223</v>
      </c>
      <c r="H388" s="22">
        <v>0.58299999999999996</v>
      </c>
      <c r="I388" s="12">
        <v>6561866</v>
      </c>
      <c r="J388" s="20">
        <v>32.03</v>
      </c>
      <c r="K388" s="29">
        <f>DEGREES(ATAN([1]!Req()^2/[1]!Rpo()^2*TAN(RADIANS(J388))))</f>
        <v>32.203291784074281</v>
      </c>
      <c r="L388" s="21">
        <v>-61.23</v>
      </c>
      <c r="M388" s="22">
        <v>189737</v>
      </c>
      <c r="N388" s="21">
        <f>[1]!Req()/SQRT(1-[1]!e_WGS84()^2*SIN(RADIANS(K388))^2)</f>
        <v>6384208.9200567976</v>
      </c>
      <c r="O388" s="20">
        <f t="shared" si="91"/>
        <v>2677263.2337980685</v>
      </c>
      <c r="P388" s="21">
        <f t="shared" si="92"/>
        <v>-4875969.5395434853</v>
      </c>
      <c r="Q388" s="22">
        <f>(N388*(1-[1]!e_WGS84()^2)+M388)*SIN(RADIANS(K388))</f>
        <v>3480643.0983758168</v>
      </c>
      <c r="R388" s="22">
        <f t="shared" ref="R388:R451" si="93">SQRT(O388^2+P388^2+Q388^2)-I388</f>
        <v>-29.842957217246294</v>
      </c>
      <c r="S388" s="20">
        <v>83.58</v>
      </c>
      <c r="T388" s="21">
        <v>79.930000000000007</v>
      </c>
      <c r="U388" s="20">
        <f t="shared" ref="U388:U451" si="94">SIN(RADIANS(S388))*SIN(RADIANS(T388))</f>
        <v>0.97842042182139755</v>
      </c>
      <c r="V388" s="21">
        <f t="shared" ref="V388:V451" si="95">COS(RADIANS(S388))*SIN(RADIANS(T388))</f>
        <v>0.11009327831714634</v>
      </c>
      <c r="W388" s="22">
        <f t="shared" ref="W388:W451" si="96">COS(RADIANS(T388))</f>
        <v>0.17485121741704243</v>
      </c>
      <c r="X388" s="21">
        <f t="array" ref="X388:Z388">[1]!env_to_ecef(K388:M388,U388:W388)</f>
        <v>-0.75819598454238124</v>
      </c>
      <c r="Y388" s="21">
        <v>-0.65202672365508951</v>
      </c>
      <c r="Z388" s="21">
        <v>2.5756914366958927E-5</v>
      </c>
      <c r="AA388" s="27">
        <f t="shared" ref="AA388:AA451" si="97">DEGREES(ACOS((X388*AI388+Y388*AJ388+Z388*AK388)/AD388))</f>
        <v>9.7709923565668273</v>
      </c>
      <c r="AB388" s="20">
        <v>83.72</v>
      </c>
      <c r="AC388" s="21">
        <v>0.3</v>
      </c>
      <c r="AD388" s="22">
        <v>6695</v>
      </c>
      <c r="AE388" s="20">
        <f t="shared" ref="AE388:AE451" si="98">SIN(RADIANS(AB388))*COS(RADIANS(AC388))*AD388</f>
        <v>6654.7334172897808</v>
      </c>
      <c r="AF388" s="21">
        <f t="shared" ref="AF388:AF451" si="99">COS(RADIANS(AB388))*COS(RADIANS(AC388))*AD388</f>
        <v>732.33824654762861</v>
      </c>
      <c r="AG388" s="21">
        <f t="shared" ref="AG388:AG451" si="100">SIN(RADIANS(AC388))*AD388</f>
        <v>35.054777851354082</v>
      </c>
      <c r="AH388" s="21">
        <f t="shared" ref="AH388:AH451" si="101">SQRT(AE388^2+AF388^2+AG388^2)</f>
        <v>6694.9999999999991</v>
      </c>
      <c r="AI388" s="20">
        <f t="array" ref="AI388:AK388">[1]!env_to_ecef(K388:M388,AE388:AG388)</f>
        <v>-5631.1486495388299</v>
      </c>
      <c r="AJ388" s="21">
        <v>-3570.9934380233099</v>
      </c>
      <c r="AK388" s="21">
        <v>-600.99563425324936</v>
      </c>
      <c r="AL388" s="21">
        <f t="shared" ref="AL388:AL451" si="102">SQRT(AI388^2+AJ388^2+AK388^2)</f>
        <v>6694.9999999999991</v>
      </c>
      <c r="AM388" s="20">
        <f t="shared" ref="AM388:AM451" si="103">(O389-O387)/($B389-$B387)</f>
        <v>5825.3950524736429</v>
      </c>
      <c r="AN388" s="21">
        <f t="shared" ref="AN388:AN451" si="104">(P389-P387)/($B389-$B387)</f>
        <v>3510.7819038254675</v>
      </c>
      <c r="AO388" s="21">
        <f>(Q389-Q387)/($B389-$B387)</f>
        <v>504.4310842914274</v>
      </c>
      <c r="AP388" s="28">
        <f t="shared" si="90"/>
        <v>13513.915192075592</v>
      </c>
      <c r="AQ388" s="12">
        <v>84.07</v>
      </c>
      <c r="AR388" s="12">
        <v>0.28000000000000003</v>
      </c>
      <c r="AS388" s="12">
        <v>7098</v>
      </c>
      <c r="AT388" s="27">
        <v>1901227</v>
      </c>
      <c r="AU388" s="20">
        <v>907.5</v>
      </c>
      <c r="AV388" s="21">
        <v>0</v>
      </c>
      <c r="AW388" s="21">
        <v>9.4499999999999993</v>
      </c>
      <c r="AX388" s="21">
        <v>0</v>
      </c>
      <c r="AY388" s="21">
        <v>0</v>
      </c>
      <c r="AZ388" s="22">
        <f>AX388*AD388</f>
        <v>0</v>
      </c>
      <c r="BA388">
        <f>AX388*AA388</f>
        <v>0</v>
      </c>
    </row>
    <row r="389" spans="2:53" x14ac:dyDescent="0.25">
      <c r="B389" s="27">
        <v>595.70000000000005</v>
      </c>
      <c r="C389" s="20">
        <v>59575</v>
      </c>
      <c r="D389" s="21">
        <v>97748</v>
      </c>
      <c r="E389" s="22">
        <v>157323</v>
      </c>
      <c r="F389" s="20">
        <v>213.4</v>
      </c>
      <c r="G389" s="21">
        <v>901223</v>
      </c>
      <c r="H389" s="22">
        <v>0.58399999999999996</v>
      </c>
      <c r="I389" s="12">
        <v>6561935</v>
      </c>
      <c r="J389" s="20">
        <v>32.04</v>
      </c>
      <c r="K389" s="29">
        <f>DEGREES(ATAN([1]!Req()^2/[1]!Rpo()^2*TAN(RADIANS(J389))))</f>
        <v>32.213321015026693</v>
      </c>
      <c r="L389" s="21">
        <v>-61.09</v>
      </c>
      <c r="M389" s="22">
        <v>189810</v>
      </c>
      <c r="N389" s="21">
        <f>[1]!Req()/SQRT(1-[1]!e_WGS84()^2*SIN(RADIANS(K389))^2)</f>
        <v>6384212.3002809612</v>
      </c>
      <c r="O389" s="20">
        <f t="shared" si="91"/>
        <v>2688904.204305992</v>
      </c>
      <c r="P389" s="21">
        <f t="shared" si="92"/>
        <v>-4868932.8705952857</v>
      </c>
      <c r="Q389" s="22">
        <f>(N389*(1-[1]!e_WGS84()^2)+M389)*SIN(RADIANS(K389))</f>
        <v>3481651.1184919397</v>
      </c>
      <c r="R389" s="22">
        <f t="shared" si="93"/>
        <v>-29.207534379325807</v>
      </c>
      <c r="S389" s="20">
        <v>83.66</v>
      </c>
      <c r="T389" s="21">
        <v>80.150000000000006</v>
      </c>
      <c r="U389" s="20">
        <f t="shared" si="94"/>
        <v>0.97923324621185137</v>
      </c>
      <c r="V389" s="21">
        <f t="shared" si="95"/>
        <v>0.10880037646726454</v>
      </c>
      <c r="W389" s="22">
        <f t="shared" si="96"/>
        <v>0.17106936486110261</v>
      </c>
      <c r="X389" s="21">
        <f t="array" ref="X389:Z389">[1]!env_to_ecef(K389:M389,U389:W389)</f>
        <v>-0.75919209576743862</v>
      </c>
      <c r="Y389" s="21">
        <v>-0.65086605518385854</v>
      </c>
      <c r="Z389" s="21">
        <v>-8.6019395880349014E-4</v>
      </c>
      <c r="AA389" s="27">
        <f t="shared" si="97"/>
        <v>9.5610146283286195</v>
      </c>
      <c r="AB389" s="20">
        <v>83.8</v>
      </c>
      <c r="AC389" s="21">
        <v>0.28999999999999998</v>
      </c>
      <c r="AD389" s="22">
        <v>6706</v>
      </c>
      <c r="AE389" s="20">
        <f t="shared" si="98"/>
        <v>6666.6909687588386</v>
      </c>
      <c r="AF389" s="21">
        <f t="shared" si="99"/>
        <v>724.2344024294141</v>
      </c>
      <c r="AG389" s="21">
        <f t="shared" si="100"/>
        <v>33.941971172059915</v>
      </c>
      <c r="AH389" s="21">
        <f t="shared" si="101"/>
        <v>6706</v>
      </c>
      <c r="AI389" s="20">
        <f t="array" ref="AI389:AK389">[1]!env_to_ecef(K389:M389,AE389:AG389)</f>
        <v>-5635.3663848069955</v>
      </c>
      <c r="AJ389" s="21">
        <v>-3586.0092706071173</v>
      </c>
      <c r="AK389" s="21">
        <v>-594.65891072710406</v>
      </c>
      <c r="AL389" s="21">
        <f t="shared" si="102"/>
        <v>6706</v>
      </c>
      <c r="AM389" s="20">
        <f t="shared" si="103"/>
        <v>5741.5071113593876</v>
      </c>
      <c r="AN389" s="21">
        <f t="shared" si="104"/>
        <v>3659.1832341330592</v>
      </c>
      <c r="AO389" s="21">
        <f>(Q390-Q388)/($B390-$B388)</f>
        <v>745.95005126611795</v>
      </c>
      <c r="AP389" s="28">
        <f t="shared" ref="AP389:AP451" si="105">SQRT((AM389-AI389)^2+(AJ389-AN389)^2+(AK389-AO389)^2)</f>
        <v>13554.456734502231</v>
      </c>
      <c r="AQ389" s="12">
        <v>84.15</v>
      </c>
      <c r="AR389" s="12">
        <v>0.27</v>
      </c>
      <c r="AS389" s="12">
        <v>7109</v>
      </c>
      <c r="AT389" s="27">
        <v>1914240</v>
      </c>
      <c r="AU389" s="20">
        <v>907.7</v>
      </c>
      <c r="AV389" s="21">
        <v>0</v>
      </c>
      <c r="AW389" s="21">
        <v>9.4700000000000006</v>
      </c>
      <c r="AX389" s="21">
        <v>0</v>
      </c>
      <c r="AY389" s="21">
        <v>0</v>
      </c>
      <c r="AZ389" s="22">
        <f>AX389*AD389</f>
        <v>0</v>
      </c>
      <c r="BA389">
        <f>AX389*AA389</f>
        <v>0</v>
      </c>
    </row>
    <row r="390" spans="2:53" x14ac:dyDescent="0.25">
      <c r="B390" s="27">
        <v>597.70000000000005</v>
      </c>
      <c r="C390" s="20">
        <v>59575</v>
      </c>
      <c r="D390" s="21">
        <v>97321</v>
      </c>
      <c r="E390" s="22">
        <v>156896</v>
      </c>
      <c r="F390" s="20">
        <v>213.4</v>
      </c>
      <c r="G390" s="21">
        <v>901223</v>
      </c>
      <c r="H390" s="22">
        <v>0.58599999999999997</v>
      </c>
      <c r="I390" s="12">
        <v>6562002</v>
      </c>
      <c r="J390" s="20">
        <v>32.06</v>
      </c>
      <c r="K390" s="29">
        <f>DEGREES(ATAN([1]!Req()^2/[1]!Rpo()^2*TAN(RADIANS(J390))))</f>
        <v>32.233379413293925</v>
      </c>
      <c r="L390" s="21">
        <v>-60.95</v>
      </c>
      <c r="M390" s="22">
        <v>189881</v>
      </c>
      <c r="N390" s="21">
        <f>[1]!Req()/SQRT(1-[1]!e_WGS84()^2*SIN(RADIANS(K390))^2)</f>
        <v>6384219.0624225698</v>
      </c>
      <c r="O390" s="20">
        <f t="shared" si="91"/>
        <v>2700229.262243506</v>
      </c>
      <c r="P390" s="21">
        <f t="shared" si="92"/>
        <v>-4861332.806606953</v>
      </c>
      <c r="Q390" s="22">
        <f>(N390*(1-[1]!e_WGS84()^2)+M390)*SIN(RADIANS(K390))</f>
        <v>3483626.8985808813</v>
      </c>
      <c r="R390" s="22">
        <f t="shared" si="93"/>
        <v>-31.938060873188078</v>
      </c>
      <c r="S390" s="20">
        <v>83.74</v>
      </c>
      <c r="T390" s="21">
        <v>80.38</v>
      </c>
      <c r="U390" s="20">
        <f t="shared" si="94"/>
        <v>0.98005893453857917</v>
      </c>
      <c r="V390" s="21">
        <f t="shared" si="95"/>
        <v>0.10750701732476121</v>
      </c>
      <c r="W390" s="22">
        <f t="shared" si="96"/>
        <v>0.16711291409414977</v>
      </c>
      <c r="X390" s="21">
        <f t="array" ref="X390:Z390">[1]!env_to_ecef(K390:M390,U390:W390)</f>
        <v>-0.76028116769784071</v>
      </c>
      <c r="Y390" s="21">
        <v>-0.64959163051625313</v>
      </c>
      <c r="Z390" s="21">
        <v>-1.8054382414291886E-3</v>
      </c>
      <c r="AA390" s="27">
        <f t="shared" si="97"/>
        <v>9.3410390214586076</v>
      </c>
      <c r="AB390" s="20">
        <v>83.88</v>
      </c>
      <c r="AC390" s="21">
        <v>0.28000000000000003</v>
      </c>
      <c r="AD390" s="22">
        <v>6717</v>
      </c>
      <c r="AE390" s="20">
        <f t="shared" si="98"/>
        <v>6678.6386586597637</v>
      </c>
      <c r="AF390" s="21">
        <f t="shared" si="99"/>
        <v>716.09857224673544</v>
      </c>
      <c r="AG390" s="21">
        <f t="shared" si="100"/>
        <v>32.82532378368284</v>
      </c>
      <c r="AH390" s="21">
        <f t="shared" si="101"/>
        <v>6717</v>
      </c>
      <c r="AI390" s="20">
        <f t="array" ref="AI390:AK390">[1]!env_to_ecef(K390:M390,AE390:AG390)</f>
        <v>-5639.4965919219749</v>
      </c>
      <c r="AJ390" s="21">
        <v>-3601.1325778009573</v>
      </c>
      <c r="AK390" s="21">
        <v>-588.22729178529994</v>
      </c>
      <c r="AL390" s="21">
        <f t="shared" si="102"/>
        <v>6717</v>
      </c>
      <c r="AM390" s="20">
        <f t="shared" si="103"/>
        <v>5519.5648236334091</v>
      </c>
      <c r="AN390" s="21">
        <f t="shared" si="104"/>
        <v>3555.6097119466867</v>
      </c>
      <c r="AO390" s="21">
        <f>(Q391-Q389)/($B391-$B389)</f>
        <v>745.21599808824249</v>
      </c>
      <c r="AP390" s="28">
        <f t="shared" si="105"/>
        <v>13323.726313809815</v>
      </c>
      <c r="AQ390" s="12">
        <v>84.23</v>
      </c>
      <c r="AR390" s="12">
        <v>0.26</v>
      </c>
      <c r="AS390" s="12">
        <v>7121</v>
      </c>
      <c r="AT390" s="27">
        <v>1927275</v>
      </c>
      <c r="AU390" s="20">
        <v>907.8</v>
      </c>
      <c r="AV390" s="21">
        <v>0</v>
      </c>
      <c r="AW390" s="21">
        <v>9.48</v>
      </c>
      <c r="AX390" s="21">
        <v>0</v>
      </c>
      <c r="AY390" s="21">
        <v>0</v>
      </c>
      <c r="AZ390" s="22">
        <f>AX390*AD390</f>
        <v>0</v>
      </c>
      <c r="BA390">
        <f>AX390*AA390</f>
        <v>0</v>
      </c>
    </row>
    <row r="391" spans="2:53" x14ac:dyDescent="0.25">
      <c r="B391" s="27">
        <v>599.70000000000005</v>
      </c>
      <c r="C391" s="20">
        <v>59575</v>
      </c>
      <c r="D391" s="21">
        <v>96894</v>
      </c>
      <c r="E391" s="22">
        <v>156469</v>
      </c>
      <c r="F391" s="20">
        <v>213.4</v>
      </c>
      <c r="G391" s="21">
        <v>901223</v>
      </c>
      <c r="H391" s="22">
        <v>0.58699999999999997</v>
      </c>
      <c r="I391" s="12">
        <v>6562066</v>
      </c>
      <c r="J391" s="20">
        <v>32.07</v>
      </c>
      <c r="K391" s="29">
        <f>DEGREES(ATAN([1]!Req()^2/[1]!Rpo()^2*TAN(RADIANS(J391))))</f>
        <v>32.243408580601731</v>
      </c>
      <c r="L391" s="21">
        <v>-60.82</v>
      </c>
      <c r="M391" s="22">
        <v>189949</v>
      </c>
      <c r="N391" s="21">
        <f>[1]!Req()/SQRT(1-[1]!e_WGS84()^2*SIN(RADIANS(K391))^2)</f>
        <v>6384222.4443391822</v>
      </c>
      <c r="O391" s="20">
        <f t="shared" si="91"/>
        <v>2710982.4636005256</v>
      </c>
      <c r="P391" s="21">
        <f t="shared" si="92"/>
        <v>-4854710.4317474989</v>
      </c>
      <c r="Q391" s="22">
        <f>(N391*(1-[1]!e_WGS84()^2)+M391)*SIN(RADIANS(K391))</f>
        <v>3484631.9824842927</v>
      </c>
      <c r="R391" s="22">
        <f t="shared" si="93"/>
        <v>-31.304311476647854</v>
      </c>
      <c r="S391" s="20">
        <v>83.82</v>
      </c>
      <c r="T391" s="21">
        <v>80.599999999999994</v>
      </c>
      <c r="U391" s="20">
        <f t="shared" si="94"/>
        <v>0.98083879840759092</v>
      </c>
      <c r="V391" s="21">
        <f t="shared" si="95"/>
        <v>0.10620678695922119</v>
      </c>
      <c r="W391" s="22">
        <f t="shared" si="96"/>
        <v>0.16332596224162232</v>
      </c>
      <c r="X391" s="21">
        <f t="array" ref="X391:Z391">[1]!env_to_ecef(K391:M391,U391:W391)</f>
        <v>-0.7613859108118457</v>
      </c>
      <c r="Y391" s="21">
        <v>-0.64829333754249352</v>
      </c>
      <c r="Z391" s="21">
        <v>-2.6913407867700384E-3</v>
      </c>
      <c r="AA391" s="27">
        <f t="shared" si="97"/>
        <v>9.13106339234578</v>
      </c>
      <c r="AB391" s="20">
        <v>83.96</v>
      </c>
      <c r="AC391" s="21">
        <v>0.27</v>
      </c>
      <c r="AD391" s="22">
        <v>6728</v>
      </c>
      <c r="AE391" s="20">
        <f t="shared" si="98"/>
        <v>6690.5764199524883</v>
      </c>
      <c r="AF391" s="21">
        <f t="shared" si="99"/>
        <v>707.93076792008253</v>
      </c>
      <c r="AG391" s="21">
        <f t="shared" si="100"/>
        <v>31.704835716904388</v>
      </c>
      <c r="AH391" s="21">
        <f t="shared" si="101"/>
        <v>6728.0000000000009</v>
      </c>
      <c r="AI391" s="20">
        <f t="array" ref="AI391:AK391">[1]!env_to_ecef(K391:M391,AE391:AG391)</f>
        <v>-5644.2705969040071</v>
      </c>
      <c r="AJ391" s="21">
        <v>-3615.1970457190764</v>
      </c>
      <c r="AK391" s="21">
        <v>-581.8451250538626</v>
      </c>
      <c r="AL391" s="21">
        <f t="shared" si="102"/>
        <v>6727.9999999999991</v>
      </c>
      <c r="AM391" s="20">
        <f t="shared" si="103"/>
        <v>5583.9639459402533</v>
      </c>
      <c r="AN391" s="21">
        <f t="shared" si="104"/>
        <v>3436.1292145806365</v>
      </c>
      <c r="AO391" s="21">
        <f>(Q392-Q390)/($B392-$B390)</f>
        <v>502.38668886711821</v>
      </c>
      <c r="AP391" s="28">
        <f t="shared" si="105"/>
        <v>13303.007614995633</v>
      </c>
      <c r="AQ391" s="12">
        <v>84.3</v>
      </c>
      <c r="AR391" s="12">
        <v>0.25</v>
      </c>
      <c r="AS391" s="12">
        <v>7132</v>
      </c>
      <c r="AT391" s="27">
        <v>1940331</v>
      </c>
      <c r="AU391" s="20">
        <v>908</v>
      </c>
      <c r="AV391" s="21">
        <v>0</v>
      </c>
      <c r="AW391" s="21">
        <v>9.5</v>
      </c>
      <c r="AX391" s="21">
        <v>0</v>
      </c>
      <c r="AY391" s="21">
        <v>0</v>
      </c>
      <c r="AZ391" s="22">
        <f>AX391*AD391</f>
        <v>0</v>
      </c>
      <c r="BA391">
        <f>AX391*AA391</f>
        <v>0</v>
      </c>
    </row>
    <row r="392" spans="2:53" x14ac:dyDescent="0.25">
      <c r="B392" s="27">
        <v>601.70000000000005</v>
      </c>
      <c r="C392" s="20">
        <v>59575</v>
      </c>
      <c r="D392" s="21">
        <v>96467</v>
      </c>
      <c r="E392" s="22">
        <v>156043</v>
      </c>
      <c r="F392" s="20">
        <v>213.4</v>
      </c>
      <c r="G392" s="21">
        <v>901223</v>
      </c>
      <c r="H392" s="22">
        <v>0.58899999999999997</v>
      </c>
      <c r="I392" s="12">
        <v>6562128</v>
      </c>
      <c r="J392" s="20">
        <v>32.08</v>
      </c>
      <c r="K392" s="29">
        <f>DEGREES(ATAN([1]!Req()^2/[1]!Rpo()^2*TAN(RADIANS(J392))))</f>
        <v>32.253437726687665</v>
      </c>
      <c r="L392" s="21">
        <v>-60.68</v>
      </c>
      <c r="M392" s="22">
        <v>190016</v>
      </c>
      <c r="N392" s="21">
        <f>[1]!Req()/SQRT(1-[1]!e_WGS84()^2*SIN(RADIANS(K392))^2)</f>
        <v>6384225.8268191125</v>
      </c>
      <c r="O392" s="20">
        <f t="shared" si="91"/>
        <v>2722565.118027267</v>
      </c>
      <c r="P392" s="21">
        <f t="shared" si="92"/>
        <v>-4847588.2897486305</v>
      </c>
      <c r="Q392" s="22">
        <f>(N392*(1-[1]!e_WGS84()^2)+M392)*SIN(RADIANS(K392))</f>
        <v>3485636.4453363498</v>
      </c>
      <c r="R392" s="22">
        <f t="shared" si="93"/>
        <v>-29.671121965162456</v>
      </c>
      <c r="S392" s="20">
        <v>83.91</v>
      </c>
      <c r="T392" s="21">
        <v>80.819999999999993</v>
      </c>
      <c r="U392" s="20">
        <f t="shared" si="94"/>
        <v>0.9816207717444595</v>
      </c>
      <c r="V392" s="21">
        <f t="shared" si="95"/>
        <v>0.10473171904900132</v>
      </c>
      <c r="W392" s="22">
        <f t="shared" si="96"/>
        <v>0.15953660239848638</v>
      </c>
      <c r="X392" s="21">
        <f t="array" ref="X392:Z392">[1]!env_to_ecef(K392:M392,U392:W392)</f>
        <v>-0.76243588267953932</v>
      </c>
      <c r="Y392" s="21">
        <v>-0.64705466998627925</v>
      </c>
      <c r="Z392" s="21">
        <v>-3.4320331610983718E-3</v>
      </c>
      <c r="AA392" s="27">
        <f t="shared" si="97"/>
        <v>8.9209389056094857</v>
      </c>
      <c r="AB392" s="20">
        <v>84.04</v>
      </c>
      <c r="AC392" s="21">
        <v>0.26</v>
      </c>
      <c r="AD392" s="22">
        <v>6740</v>
      </c>
      <c r="AE392" s="20">
        <f t="shared" si="98"/>
        <v>6703.4987699983603</v>
      </c>
      <c r="AF392" s="21">
        <f t="shared" si="99"/>
        <v>699.83483455913961</v>
      </c>
      <c r="AG392" s="21">
        <f t="shared" si="100"/>
        <v>30.585044843121253</v>
      </c>
      <c r="AH392" s="21">
        <f t="shared" si="101"/>
        <v>6740</v>
      </c>
      <c r="AI392" s="20">
        <f t="array" ref="AI392:AK392">[1]!env_to_ecef(K392:M392,AE392:AG392)</f>
        <v>-5649.2167049761283</v>
      </c>
      <c r="AJ392" s="21">
        <v>-3630.8017511941757</v>
      </c>
      <c r="AK392" s="21">
        <v>-575.5252068710555</v>
      </c>
      <c r="AL392" s="21">
        <f t="shared" si="102"/>
        <v>6740.0000000000009</v>
      </c>
      <c r="AM392" s="20">
        <f t="shared" si="103"/>
        <v>5786.3385144654894</v>
      </c>
      <c r="AN392" s="21">
        <f t="shared" si="104"/>
        <v>3568.5666409665719</v>
      </c>
      <c r="AO392" s="21">
        <f>(Q393-Q391)/($B393-$B391)</f>
        <v>501.80913732526824</v>
      </c>
      <c r="AP392" s="28">
        <f t="shared" si="105"/>
        <v>13555.938835511415</v>
      </c>
      <c r="AQ392" s="12">
        <v>84.38</v>
      </c>
      <c r="AR392" s="12">
        <v>0.24</v>
      </c>
      <c r="AS392" s="12">
        <v>7143</v>
      </c>
      <c r="AT392" s="27">
        <v>1953409</v>
      </c>
      <c r="AU392" s="20">
        <v>908.2</v>
      </c>
      <c r="AV392" s="21">
        <v>0</v>
      </c>
      <c r="AW392" s="21">
        <v>9.51</v>
      </c>
      <c r="AX392" s="21">
        <v>0</v>
      </c>
      <c r="AY392" s="21">
        <v>0</v>
      </c>
      <c r="AZ392" s="22">
        <f>AX392*AD392</f>
        <v>0</v>
      </c>
      <c r="BA392">
        <f>AX392*AA392</f>
        <v>0</v>
      </c>
    </row>
    <row r="393" spans="2:53" x14ac:dyDescent="0.25">
      <c r="B393" s="27">
        <v>603.70000000000005</v>
      </c>
      <c r="C393" s="20">
        <v>59575</v>
      </c>
      <c r="D393" s="21">
        <v>96040</v>
      </c>
      <c r="E393" s="22">
        <v>155616</v>
      </c>
      <c r="F393" s="20">
        <v>213.4</v>
      </c>
      <c r="G393" s="21">
        <v>901223</v>
      </c>
      <c r="H393" s="22">
        <v>0.59099999999999997</v>
      </c>
      <c r="I393" s="12">
        <v>6562188</v>
      </c>
      <c r="J393" s="20">
        <v>32.090000000000003</v>
      </c>
      <c r="K393" s="29">
        <f>DEGREES(ATAN([1]!Req()^2/[1]!Rpo()^2*TAN(RADIANS(J393))))</f>
        <v>32.26346685154823</v>
      </c>
      <c r="L393" s="21">
        <v>-60.54</v>
      </c>
      <c r="M393" s="22">
        <v>190080</v>
      </c>
      <c r="N393" s="21">
        <f>[1]!Req()/SQRT(1-[1]!e_WGS84()^2*SIN(RADIANS(K393))^2)</f>
        <v>6384229.2098619435</v>
      </c>
      <c r="O393" s="20">
        <f t="shared" si="91"/>
        <v>2734127.8176583876</v>
      </c>
      <c r="P393" s="21">
        <f t="shared" si="92"/>
        <v>-4840436.1651836326</v>
      </c>
      <c r="Q393" s="22">
        <f>(N393*(1-[1]!e_WGS84()^2)+M393)*SIN(RADIANS(K393))</f>
        <v>3486639.2190335938</v>
      </c>
      <c r="R393" s="22">
        <f t="shared" si="93"/>
        <v>-29.038483276963234</v>
      </c>
      <c r="S393" s="20">
        <v>83.99</v>
      </c>
      <c r="T393" s="21">
        <v>81.05</v>
      </c>
      <c r="U393" s="20">
        <f t="shared" si="94"/>
        <v>0.98239503696710007</v>
      </c>
      <c r="V393" s="21">
        <f t="shared" si="95"/>
        <v>0.10342723665519193</v>
      </c>
      <c r="W393" s="22">
        <f t="shared" si="96"/>
        <v>0.15557248490745701</v>
      </c>
      <c r="X393" s="21">
        <f t="array" ref="X393:Z393">[1]!env_to_ecef(K393:M393,U393:W393)</f>
        <v>-0.76351748912289263</v>
      </c>
      <c r="Y393" s="21">
        <v>-0.6457720813671195</v>
      </c>
      <c r="Z393" s="21">
        <v>-4.4116584468491538E-3</v>
      </c>
      <c r="AA393" s="27">
        <f t="shared" si="97"/>
        <v>8.7011169269338122</v>
      </c>
      <c r="AB393" s="20">
        <v>84.13</v>
      </c>
      <c r="AC393" s="21">
        <v>0.25</v>
      </c>
      <c r="AD393" s="22">
        <v>6751</v>
      </c>
      <c r="AE393" s="20">
        <f t="shared" si="98"/>
        <v>6715.537222783526</v>
      </c>
      <c r="AF393" s="21">
        <f t="shared" si="99"/>
        <v>690.42965765979602</v>
      </c>
      <c r="AG393" s="21">
        <f t="shared" si="100"/>
        <v>29.456700981324101</v>
      </c>
      <c r="AH393" s="21">
        <f t="shared" si="101"/>
        <v>6751</v>
      </c>
      <c r="AI393" s="20">
        <f t="array" ref="AI393:AK393">[1]!env_to_ecef(K393:M393,AE393:AG393)</f>
        <v>-5653.6989272231503</v>
      </c>
      <c r="AJ393" s="21">
        <v>-3645.4007495431952</v>
      </c>
      <c r="AK393" s="21">
        <v>-568.10458152148976</v>
      </c>
      <c r="AL393" s="21">
        <f t="shared" si="102"/>
        <v>6751</v>
      </c>
      <c r="AM393" s="20">
        <f t="shared" si="103"/>
        <v>5700.8047489271266</v>
      </c>
      <c r="AN393" s="21">
        <f t="shared" si="104"/>
        <v>3716.5100295229349</v>
      </c>
      <c r="AO393" s="21">
        <f>(Q394-Q392)/($B394-$B392)</f>
        <v>743.06745752203278</v>
      </c>
      <c r="AP393" s="28">
        <f t="shared" si="105"/>
        <v>13595.64842758924</v>
      </c>
      <c r="AQ393" s="12">
        <v>84.46</v>
      </c>
      <c r="AR393" s="12">
        <v>0.24</v>
      </c>
      <c r="AS393" s="12">
        <v>7154</v>
      </c>
      <c r="AT393" s="27">
        <v>1966509</v>
      </c>
      <c r="AU393" s="20">
        <v>908.4</v>
      </c>
      <c r="AV393" s="21">
        <v>0</v>
      </c>
      <c r="AW393" s="21">
        <v>9.52</v>
      </c>
      <c r="AX393" s="21">
        <v>0</v>
      </c>
      <c r="AY393" s="21">
        <v>0</v>
      </c>
      <c r="AZ393" s="22">
        <f>AX393*AD393</f>
        <v>0</v>
      </c>
      <c r="BA393">
        <f>AX393*AA393</f>
        <v>0</v>
      </c>
    </row>
    <row r="394" spans="2:53" x14ac:dyDescent="0.25">
      <c r="B394" s="27">
        <v>605.70000000000005</v>
      </c>
      <c r="C394" s="20">
        <v>59575</v>
      </c>
      <c r="D394" s="21">
        <v>95614</v>
      </c>
      <c r="E394" s="22">
        <v>155189</v>
      </c>
      <c r="F394" s="20">
        <v>213.4</v>
      </c>
      <c r="G394" s="21">
        <v>901223</v>
      </c>
      <c r="H394" s="22">
        <v>0.59199999999999997</v>
      </c>
      <c r="I394" s="12">
        <v>6562246</v>
      </c>
      <c r="J394" s="20">
        <v>32.11</v>
      </c>
      <c r="K394" s="29">
        <f>DEGREES(ATAN([1]!Req()^2/[1]!Rpo()^2*TAN(RADIANS(J394))))</f>
        <v>32.283525037579246</v>
      </c>
      <c r="L394" s="21">
        <v>-60.4</v>
      </c>
      <c r="M394" s="22">
        <v>190141</v>
      </c>
      <c r="N394" s="21">
        <f>[1]!Req()/SQRT(1-[1]!e_WGS84()^2*SIN(RADIANS(K394))^2)</f>
        <v>6384235.9776346376</v>
      </c>
      <c r="O394" s="20">
        <f t="shared" si="91"/>
        <v>2745368.3370229756</v>
      </c>
      <c r="P394" s="21">
        <f t="shared" si="92"/>
        <v>-4832722.2496305387</v>
      </c>
      <c r="Q394" s="22">
        <f>(N394*(1-[1]!e_WGS84()^2)+M394)*SIN(RADIANS(K394))</f>
        <v>3488608.7151664379</v>
      </c>
      <c r="R394" s="22">
        <f t="shared" si="93"/>
        <v>-32.774605873972178</v>
      </c>
      <c r="S394" s="20">
        <v>84.07</v>
      </c>
      <c r="T394" s="21">
        <v>81.27</v>
      </c>
      <c r="U394" s="20">
        <f t="shared" si="94"/>
        <v>0.98312540542554394</v>
      </c>
      <c r="V394" s="21">
        <f t="shared" si="95"/>
        <v>0.1021164163617022</v>
      </c>
      <c r="W394" s="22">
        <f t="shared" si="96"/>
        <v>0.15177837367788358</v>
      </c>
      <c r="X394" s="21">
        <f t="array" ref="X394:Z394">[1]!env_to_ecef(K394:M394,U394:W394)</f>
        <v>-0.76450177426210919</v>
      </c>
      <c r="Y394" s="21">
        <v>-0.64460012533195765</v>
      </c>
      <c r="Z394" s="21">
        <v>-5.2645581116882445E-3</v>
      </c>
      <c r="AA394" s="27">
        <f t="shared" si="97"/>
        <v>8.4911450247500628</v>
      </c>
      <c r="AB394" s="20">
        <v>84.21</v>
      </c>
      <c r="AC394" s="21">
        <v>0.24</v>
      </c>
      <c r="AD394" s="22">
        <v>6762</v>
      </c>
      <c r="AE394" s="20">
        <f t="shared" si="98"/>
        <v>6727.4434962627793</v>
      </c>
      <c r="AF394" s="21">
        <f t="shared" si="99"/>
        <v>682.16253661039116</v>
      </c>
      <c r="AG394" s="21">
        <f t="shared" si="100"/>
        <v>28.324516534441038</v>
      </c>
      <c r="AH394" s="21">
        <f t="shared" si="101"/>
        <v>6762</v>
      </c>
      <c r="AI394" s="20">
        <f t="array" ref="AI394:AK394">[1]!env_to_ecef(K394:M394,AE394:AG394)</f>
        <v>-5657.6826913000605</v>
      </c>
      <c r="AJ394" s="21">
        <v>-3660.5868134476132</v>
      </c>
      <c r="AK394" s="21">
        <v>-561.58235885501585</v>
      </c>
      <c r="AL394" s="21">
        <f t="shared" si="102"/>
        <v>6762.0000000000009</v>
      </c>
      <c r="AM394" s="20">
        <f t="shared" si="103"/>
        <v>5690.6287073860876</v>
      </c>
      <c r="AN394" s="21">
        <f t="shared" si="104"/>
        <v>3730.9429258008022</v>
      </c>
      <c r="AO394" s="21">
        <f>(Q395-Q393)/($B395-$B393)</f>
        <v>742.46422041370533</v>
      </c>
      <c r="AP394" s="28">
        <f t="shared" si="105"/>
        <v>13605.859802623507</v>
      </c>
      <c r="AQ394" s="12">
        <v>84.54</v>
      </c>
      <c r="AR394" s="12">
        <v>0.23</v>
      </c>
      <c r="AS394" s="12">
        <v>7166</v>
      </c>
      <c r="AT394" s="27">
        <v>1979631</v>
      </c>
      <c r="AU394" s="20">
        <v>908.5</v>
      </c>
      <c r="AV394" s="21">
        <v>0</v>
      </c>
      <c r="AW394" s="21">
        <v>9.5399999999999991</v>
      </c>
      <c r="AX394" s="21">
        <v>0</v>
      </c>
      <c r="AY394" s="21">
        <v>0</v>
      </c>
      <c r="AZ394" s="22">
        <f>AX394*AD394</f>
        <v>0</v>
      </c>
      <c r="BA394">
        <f>AX394*AA394</f>
        <v>0</v>
      </c>
    </row>
    <row r="395" spans="2:53" x14ac:dyDescent="0.25">
      <c r="B395" s="27">
        <v>607.70000000000005</v>
      </c>
      <c r="C395" s="20">
        <v>59575</v>
      </c>
      <c r="D395" s="21">
        <v>95187</v>
      </c>
      <c r="E395" s="22">
        <v>154762</v>
      </c>
      <c r="F395" s="20">
        <v>213.4</v>
      </c>
      <c r="G395" s="21">
        <v>901223</v>
      </c>
      <c r="H395" s="22">
        <v>0.59399999999999997</v>
      </c>
      <c r="I395" s="12">
        <v>6562301</v>
      </c>
      <c r="J395" s="20">
        <v>32.119999999999997</v>
      </c>
      <c r="K395" s="29">
        <f>DEGREES(ATAN([1]!Req()^2/[1]!Rpo()^2*TAN(RADIANS(J395))))</f>
        <v>32.293554098742717</v>
      </c>
      <c r="L395" s="21">
        <v>-60.26</v>
      </c>
      <c r="M395" s="22">
        <v>190201</v>
      </c>
      <c r="N395" s="21">
        <f>[1]!Req()/SQRT(1-[1]!e_WGS84()^2*SIN(RADIANS(K395))^2)</f>
        <v>6384239.3623636691</v>
      </c>
      <c r="O395" s="20">
        <f t="shared" si="91"/>
        <v>2756890.3324879319</v>
      </c>
      <c r="P395" s="21">
        <f t="shared" si="92"/>
        <v>-4825512.3934804294</v>
      </c>
      <c r="Q395" s="22">
        <f>(N395*(1-[1]!e_WGS84()^2)+M395)*SIN(RADIANS(K395))</f>
        <v>3489609.0759152486</v>
      </c>
      <c r="R395" s="22">
        <f t="shared" si="93"/>
        <v>-31.143638657405972</v>
      </c>
      <c r="S395" s="20">
        <v>84.15</v>
      </c>
      <c r="T395" s="21">
        <v>81.5</v>
      </c>
      <c r="U395" s="20">
        <f t="shared" si="94"/>
        <v>0.9838652089501243</v>
      </c>
      <c r="V395" s="21">
        <f t="shared" si="95"/>
        <v>0.10080490364583487</v>
      </c>
      <c r="W395" s="22">
        <f t="shared" si="96"/>
        <v>0.14780941112961055</v>
      </c>
      <c r="X395" s="21">
        <f t="array" ref="X395:Z395">[1]!env_to_ecef(K395:M395,U395:W395)</f>
        <v>-0.76557825193156859</v>
      </c>
      <c r="Y395" s="21">
        <v>-0.64331248106724115</v>
      </c>
      <c r="Z395" s="21">
        <v>-6.2443472448447251E-3</v>
      </c>
      <c r="AA395" s="27">
        <f t="shared" si="97"/>
        <v>8.2711759760751047</v>
      </c>
      <c r="AB395" s="20">
        <v>84.29</v>
      </c>
      <c r="AC395" s="21">
        <v>0.23</v>
      </c>
      <c r="AD395" s="22">
        <v>6774</v>
      </c>
      <c r="AE395" s="20">
        <f t="shared" si="98"/>
        <v>6740.3345957792089</v>
      </c>
      <c r="AF395" s="21">
        <f t="shared" si="99"/>
        <v>673.96298457059288</v>
      </c>
      <c r="AG395" s="21">
        <f t="shared" si="100"/>
        <v>27.192505780593226</v>
      </c>
      <c r="AH395" s="21">
        <f t="shared" si="101"/>
        <v>6773.9999999999991</v>
      </c>
      <c r="AI395" s="20">
        <f t="array" ref="AI395:AK395">[1]!env_to_ecef(K395:M395,AE395:AG395)</f>
        <v>-5662.5134915634271</v>
      </c>
      <c r="AJ395" s="21">
        <v>-3676.2458223229823</v>
      </c>
      <c r="AK395" s="21">
        <v>-555.18790667213193</v>
      </c>
      <c r="AL395" s="21">
        <f t="shared" si="102"/>
        <v>6774</v>
      </c>
      <c r="AM395" s="20">
        <f t="shared" si="103"/>
        <v>5755.9491873645457</v>
      </c>
      <c r="AN395" s="21">
        <f t="shared" si="104"/>
        <v>3612.3794164133724</v>
      </c>
      <c r="AO395" s="21">
        <f>(Q396-Q394)/($B396-$B394)</f>
        <v>499.75709145609289</v>
      </c>
      <c r="AP395" s="28">
        <f t="shared" si="105"/>
        <v>13587.430101748134</v>
      </c>
      <c r="AQ395" s="12">
        <v>84.61</v>
      </c>
      <c r="AR395" s="12">
        <v>0.22</v>
      </c>
      <c r="AS395" s="12">
        <v>7177</v>
      </c>
      <c r="AT395" s="27">
        <v>1992775</v>
      </c>
      <c r="AU395" s="20">
        <v>908.7</v>
      </c>
      <c r="AV395" s="21">
        <v>0</v>
      </c>
      <c r="AW395" s="21">
        <v>9.5500000000000007</v>
      </c>
      <c r="AX395" s="21">
        <v>0</v>
      </c>
      <c r="AY395" s="21">
        <v>0</v>
      </c>
      <c r="AZ395" s="22">
        <f>AX395*AD395</f>
        <v>0</v>
      </c>
      <c r="BA395">
        <f>AX395*AA395</f>
        <v>0</v>
      </c>
    </row>
    <row r="396" spans="2:53" x14ac:dyDescent="0.25">
      <c r="B396" s="27">
        <v>609.70000000000005</v>
      </c>
      <c r="C396" s="20">
        <v>59575</v>
      </c>
      <c r="D396" s="21">
        <v>94760</v>
      </c>
      <c r="E396" s="22">
        <v>154335</v>
      </c>
      <c r="F396" s="20">
        <v>213.4</v>
      </c>
      <c r="G396" s="21">
        <v>901223</v>
      </c>
      <c r="H396" s="22">
        <v>0.59499999999999997</v>
      </c>
      <c r="I396" s="12">
        <v>6562354</v>
      </c>
      <c r="J396" s="20">
        <v>32.130000000000003</v>
      </c>
      <c r="K396" s="29">
        <f>DEGREES(ATAN([1]!Req()^2/[1]!Rpo()^2*TAN(RADIANS(J396))))</f>
        <v>32.303583138666859</v>
      </c>
      <c r="L396" s="21">
        <v>-60.12</v>
      </c>
      <c r="M396" s="22">
        <v>190258</v>
      </c>
      <c r="N396" s="21">
        <f>[1]!Req()/SQRT(1-[1]!e_WGS84()^2*SIN(RADIANS(K396))^2)</f>
        <v>6384242.7476539323</v>
      </c>
      <c r="O396" s="20">
        <f t="shared" si="91"/>
        <v>2768392.1337724337</v>
      </c>
      <c r="P396" s="21">
        <f t="shared" si="92"/>
        <v>-4818272.7319648853</v>
      </c>
      <c r="Q396" s="22">
        <f>(N396*(1-[1]!e_WGS84()^2)+M396)*SIN(RADIANS(K396))</f>
        <v>3490607.7435322623</v>
      </c>
      <c r="R396" s="22">
        <f t="shared" si="93"/>
        <v>-30.513220576569438</v>
      </c>
      <c r="S396" s="20">
        <v>84.24</v>
      </c>
      <c r="T396" s="21">
        <v>81.72</v>
      </c>
      <c r="U396" s="20">
        <f t="shared" si="94"/>
        <v>0.98457976558411531</v>
      </c>
      <c r="V396" s="21">
        <f t="shared" si="95"/>
        <v>9.931555623877128E-2</v>
      </c>
      <c r="W396" s="22">
        <f t="shared" si="96"/>
        <v>0.14401078255225211</v>
      </c>
      <c r="X396" s="21">
        <f t="array" ref="X396:Z396">[1]!env_to_ecef(K396:M396,U396:W396)</f>
        <v>-0.76661912740211846</v>
      </c>
      <c r="Y396" s="21">
        <v>-0.64206412000911972</v>
      </c>
      <c r="Z396" s="21">
        <v>-6.9842177893433E-3</v>
      </c>
      <c r="AA396" s="27">
        <f t="shared" si="97"/>
        <v>8.0610408135926157</v>
      </c>
      <c r="AB396" s="20">
        <v>84.37</v>
      </c>
      <c r="AC396" s="21">
        <v>0.22</v>
      </c>
      <c r="AD396" s="22">
        <v>6785</v>
      </c>
      <c r="AE396" s="20">
        <f t="shared" si="98"/>
        <v>6752.2205325916593</v>
      </c>
      <c r="AF396" s="21">
        <f t="shared" si="99"/>
        <v>665.63063952702271</v>
      </c>
      <c r="AG396" s="21">
        <f t="shared" si="100"/>
        <v>26.05246572706114</v>
      </c>
      <c r="AH396" s="21">
        <f t="shared" si="101"/>
        <v>6785.0000000000009</v>
      </c>
      <c r="AI396" s="20">
        <f t="array" ref="AI396:AK396">[1]!env_to_ecef(K396:M396,AE396:AG396)</f>
        <v>-5666.4697613956305</v>
      </c>
      <c r="AJ396" s="21">
        <v>-3691.3801792564223</v>
      </c>
      <c r="AK396" s="21">
        <v>-548.68735668117438</v>
      </c>
      <c r="AL396" s="21">
        <f t="shared" si="102"/>
        <v>6785</v>
      </c>
      <c r="AM396" s="20">
        <f t="shared" si="103"/>
        <v>5745.9372601624345</v>
      </c>
      <c r="AN396" s="21">
        <f t="shared" si="104"/>
        <v>3627.0842324786354</v>
      </c>
      <c r="AO396" s="21">
        <f>(Q397-Q395)/($B397-$B395)</f>
        <v>499.04382287617773</v>
      </c>
      <c r="AP396" s="28">
        <f t="shared" si="105"/>
        <v>13597.819530945286</v>
      </c>
      <c r="AQ396" s="12">
        <v>84.69</v>
      </c>
      <c r="AR396" s="12">
        <v>0.21</v>
      </c>
      <c r="AS396" s="12">
        <v>7189</v>
      </c>
      <c r="AT396" s="27">
        <v>2005941</v>
      </c>
      <c r="AU396" s="20">
        <v>908.8</v>
      </c>
      <c r="AV396" s="21">
        <v>0</v>
      </c>
      <c r="AW396" s="21">
        <v>9.57</v>
      </c>
      <c r="AX396" s="21">
        <v>0</v>
      </c>
      <c r="AY396" s="21">
        <v>0</v>
      </c>
      <c r="AZ396" s="22">
        <f>AX396*AD396</f>
        <v>0</v>
      </c>
      <c r="BA396">
        <f>AX396*AA396</f>
        <v>0</v>
      </c>
    </row>
    <row r="397" spans="2:53" x14ac:dyDescent="0.25">
      <c r="B397" s="27">
        <v>611.70000000000005</v>
      </c>
      <c r="C397" s="20">
        <v>59575</v>
      </c>
      <c r="D397" s="21">
        <v>94333</v>
      </c>
      <c r="E397" s="22">
        <v>153908</v>
      </c>
      <c r="F397" s="20">
        <v>213.4</v>
      </c>
      <c r="G397" s="21">
        <v>901223</v>
      </c>
      <c r="H397" s="22">
        <v>0.59699999999999998</v>
      </c>
      <c r="I397" s="12">
        <v>6562405</v>
      </c>
      <c r="J397" s="20">
        <v>32.14</v>
      </c>
      <c r="K397" s="29">
        <f>DEGREES(ATAN([1]!Req()^2/[1]!Rpo()^2*TAN(RADIANS(J397))))</f>
        <v>32.313612157348146</v>
      </c>
      <c r="L397" s="21">
        <v>-59.98</v>
      </c>
      <c r="M397" s="22">
        <v>190313</v>
      </c>
      <c r="N397" s="21">
        <f>[1]!Req()/SQRT(1-[1]!e_WGS84()^2*SIN(RADIANS(K397))^2)</f>
        <v>6384246.1335050128</v>
      </c>
      <c r="O397" s="20">
        <f t="shared" si="91"/>
        <v>2779874.0815285817</v>
      </c>
      <c r="P397" s="21">
        <f t="shared" si="92"/>
        <v>-4811004.0565505149</v>
      </c>
      <c r="Q397" s="22">
        <f>(N397*(1-[1]!e_WGS84()^2)+M397)*SIN(RADIANS(K397))</f>
        <v>3491605.2512067533</v>
      </c>
      <c r="R397" s="22">
        <f t="shared" si="93"/>
        <v>-29.883355534635484</v>
      </c>
      <c r="S397" s="20">
        <v>84.32</v>
      </c>
      <c r="T397" s="21">
        <v>81.94</v>
      </c>
      <c r="U397" s="20">
        <f t="shared" si="94"/>
        <v>0.9852604628109648</v>
      </c>
      <c r="V397" s="21">
        <f t="shared" si="95"/>
        <v>9.7994733004663478E-2</v>
      </c>
      <c r="W397" s="22">
        <f t="shared" si="96"/>
        <v>0.14021003075696098</v>
      </c>
      <c r="X397" s="21">
        <f t="array" ref="X397:Z397">[1]!env_to_ecef(K397:M397,U397:W397)</f>
        <v>-0.76759703715036953</v>
      </c>
      <c r="Y397" s="21">
        <v>-0.64088444089969154</v>
      </c>
      <c r="Z397" s="21">
        <v>-7.8690514462480127E-3</v>
      </c>
      <c r="AA397" s="27">
        <f t="shared" si="97"/>
        <v>7.8512398449666101</v>
      </c>
      <c r="AB397" s="20">
        <v>84.46</v>
      </c>
      <c r="AC397" s="21">
        <v>0.21</v>
      </c>
      <c r="AD397" s="22">
        <v>6797</v>
      </c>
      <c r="AE397" s="20">
        <f t="shared" si="98"/>
        <v>6765.206063313829</v>
      </c>
      <c r="AF397" s="21">
        <f t="shared" si="99"/>
        <v>656.18236846432819</v>
      </c>
      <c r="AG397" s="21">
        <f t="shared" si="100"/>
        <v>24.91225036711915</v>
      </c>
      <c r="AH397" s="21">
        <f t="shared" si="101"/>
        <v>6797</v>
      </c>
      <c r="AI397" s="20">
        <f t="array" ref="AI397:AK397">[1]!env_to_ecef(K397:M397,AE397:AG397)</f>
        <v>-5671.6375338481175</v>
      </c>
      <c r="AJ397" s="21">
        <v>-3706.5873532479904</v>
      </c>
      <c r="AK397" s="21">
        <v>-541.24567193402811</v>
      </c>
      <c r="AL397" s="21">
        <f t="shared" si="102"/>
        <v>6797.0000000000009</v>
      </c>
      <c r="AM397" s="20">
        <f t="shared" si="103"/>
        <v>5735.9913039079402</v>
      </c>
      <c r="AN397" s="21">
        <f t="shared" si="104"/>
        <v>3641.5770336301066</v>
      </c>
      <c r="AO397" s="21">
        <f>(Q398-Q396)/($B398-$B396)</f>
        <v>498.46362166584004</v>
      </c>
      <c r="AP397" s="28">
        <f t="shared" si="105"/>
        <v>13609.206845800571</v>
      </c>
      <c r="AQ397" s="12">
        <v>84.77</v>
      </c>
      <c r="AR397" s="12">
        <v>0.2</v>
      </c>
      <c r="AS397" s="12">
        <v>7200</v>
      </c>
      <c r="AT397" s="27">
        <v>2019129</v>
      </c>
      <c r="AU397" s="20">
        <v>909</v>
      </c>
      <c r="AV397" s="21">
        <v>0</v>
      </c>
      <c r="AW397" s="21">
        <v>9.58</v>
      </c>
      <c r="AX397" s="21">
        <v>0</v>
      </c>
      <c r="AY397" s="21">
        <v>0</v>
      </c>
      <c r="AZ397" s="22">
        <f>AX397*AD397</f>
        <v>0</v>
      </c>
      <c r="BA397">
        <f>AX397*AA397</f>
        <v>0</v>
      </c>
    </row>
    <row r="398" spans="2:53" x14ac:dyDescent="0.25">
      <c r="B398" s="27">
        <v>613.70000000000005</v>
      </c>
      <c r="C398" s="20">
        <v>59575</v>
      </c>
      <c r="D398" s="21">
        <v>93906</v>
      </c>
      <c r="E398" s="22">
        <v>153482</v>
      </c>
      <c r="F398" s="20">
        <v>213.4</v>
      </c>
      <c r="G398" s="21">
        <v>901223</v>
      </c>
      <c r="H398" s="22">
        <v>0.59899999999999998</v>
      </c>
      <c r="I398" s="12">
        <v>6562454</v>
      </c>
      <c r="J398" s="20">
        <v>32.15</v>
      </c>
      <c r="K398" s="29">
        <f>DEGREES(ATAN([1]!Req()^2/[1]!Rpo()^2*TAN(RADIANS(J398))))</f>
        <v>32.323641154783139</v>
      </c>
      <c r="L398" s="21">
        <v>-59.84</v>
      </c>
      <c r="M398" s="22">
        <v>190366</v>
      </c>
      <c r="N398" s="21">
        <f>[1]!Req()/SQRT(1-[1]!e_WGS84()^2*SIN(RADIANS(K398))^2)</f>
        <v>6384249.5199164925</v>
      </c>
      <c r="O398" s="20">
        <f t="shared" si="91"/>
        <v>2791336.0989880655</v>
      </c>
      <c r="P398" s="21">
        <f t="shared" si="92"/>
        <v>-4803706.4238303648</v>
      </c>
      <c r="Q398" s="22">
        <f>(N398*(1-[1]!e_WGS84()^2)+M398)*SIN(RADIANS(K398))</f>
        <v>3492601.5980189256</v>
      </c>
      <c r="R398" s="22">
        <f t="shared" si="93"/>
        <v>-29.25404310785234</v>
      </c>
      <c r="S398" s="20">
        <v>84.4</v>
      </c>
      <c r="T398" s="21">
        <v>82.17</v>
      </c>
      <c r="U398" s="20">
        <f t="shared" si="94"/>
        <v>0.9859485407876587</v>
      </c>
      <c r="V398" s="21">
        <f t="shared" si="95"/>
        <v>9.667309966055819E-2</v>
      </c>
      <c r="W398" s="22">
        <f t="shared" si="96"/>
        <v>0.1362343081632017</v>
      </c>
      <c r="X398" s="21">
        <f t="array" ref="X398:Z398">[1]!env_to_ecef(K398:M398,U398:W398)</f>
        <v>-0.76866600067313107</v>
      </c>
      <c r="Y398" s="21">
        <v>-0.63958915721001541</v>
      </c>
      <c r="Z398" s="21">
        <v>-8.8481290992059314E-3</v>
      </c>
      <c r="AA398" s="27">
        <f t="shared" si="97"/>
        <v>7.6312760828751065</v>
      </c>
      <c r="AB398" s="20">
        <v>84.54</v>
      </c>
      <c r="AC398" s="21">
        <v>0.2</v>
      </c>
      <c r="AD398" s="22">
        <v>6808</v>
      </c>
      <c r="AE398" s="20">
        <f t="shared" si="98"/>
        <v>6777.0699219554053</v>
      </c>
      <c r="AF398" s="21">
        <f t="shared" si="99"/>
        <v>647.78277868945941</v>
      </c>
      <c r="AG398" s="21">
        <f t="shared" si="100"/>
        <v>23.764354834843168</v>
      </c>
      <c r="AH398" s="21">
        <f t="shared" si="101"/>
        <v>6808</v>
      </c>
      <c r="AI398" s="20">
        <f t="array" ref="AI398:AK398">[1]!env_to_ecef(K398:M398,AE398:AG398)</f>
        <v>-5675.5177536716456</v>
      </c>
      <c r="AJ398" s="21">
        <v>-3721.7552348949448</v>
      </c>
      <c r="AK398" s="21">
        <v>-534.69636176996107</v>
      </c>
      <c r="AL398" s="21">
        <f t="shared" si="102"/>
        <v>6808</v>
      </c>
      <c r="AM398" s="20">
        <f t="shared" si="103"/>
        <v>5725.9004302058602</v>
      </c>
      <c r="AN398" s="21">
        <f t="shared" si="104"/>
        <v>3656.2238666752819</v>
      </c>
      <c r="AO398" s="21">
        <f>(Q399-Q397)/($B399-$B397)</f>
        <v>497.74924836168066</v>
      </c>
      <c r="AP398" s="28">
        <f t="shared" si="105"/>
        <v>13619.576210908317</v>
      </c>
      <c r="AQ398" s="12">
        <v>84.85</v>
      </c>
      <c r="AR398" s="12">
        <v>0.19</v>
      </c>
      <c r="AS398" s="12">
        <v>7212</v>
      </c>
      <c r="AT398" s="27">
        <v>2032340</v>
      </c>
      <c r="AU398" s="20">
        <v>909.1</v>
      </c>
      <c r="AV398" s="21">
        <v>0</v>
      </c>
      <c r="AW398" s="21">
        <v>9.6</v>
      </c>
      <c r="AX398" s="21">
        <v>0</v>
      </c>
      <c r="AY398" s="21">
        <v>0</v>
      </c>
      <c r="AZ398" s="22">
        <f>AX398*AD398</f>
        <v>0</v>
      </c>
      <c r="BA398">
        <f>AX398*AA398</f>
        <v>0</v>
      </c>
    </row>
    <row r="399" spans="2:53" x14ac:dyDescent="0.25">
      <c r="B399" s="27">
        <v>615.70000000000005</v>
      </c>
      <c r="C399" s="20">
        <v>59575</v>
      </c>
      <c r="D399" s="21">
        <v>93479</v>
      </c>
      <c r="E399" s="22">
        <v>153055</v>
      </c>
      <c r="F399" s="20">
        <v>213.4</v>
      </c>
      <c r="G399" s="21">
        <v>901223</v>
      </c>
      <c r="H399" s="22">
        <v>0.6</v>
      </c>
      <c r="I399" s="12">
        <v>6562501</v>
      </c>
      <c r="J399" s="20">
        <v>32.159999999999997</v>
      </c>
      <c r="K399" s="29">
        <f>DEGREES(ATAN([1]!Req()^2/[1]!Rpo()^2*TAN(RADIANS(J399))))</f>
        <v>32.333670130968322</v>
      </c>
      <c r="L399" s="21">
        <v>-59.7</v>
      </c>
      <c r="M399" s="22">
        <v>190416</v>
      </c>
      <c r="N399" s="21">
        <f>[1]!Req()/SQRT(1-[1]!e_WGS84()^2*SIN(RADIANS(K399))^2)</f>
        <v>6384252.9068879541</v>
      </c>
      <c r="O399" s="20">
        <f t="shared" si="91"/>
        <v>2802777.6832494051</v>
      </c>
      <c r="P399" s="21">
        <f t="shared" si="92"/>
        <v>-4796379.1610838138</v>
      </c>
      <c r="Q399" s="22">
        <f>(N399*(1-[1]!e_WGS84()^2)+M399)*SIN(RADIANS(K399))</f>
        <v>3493596.2482002</v>
      </c>
      <c r="R399" s="22">
        <f t="shared" si="93"/>
        <v>-29.625278546474874</v>
      </c>
      <c r="S399" s="20">
        <v>84.49</v>
      </c>
      <c r="T399" s="21">
        <v>82.39</v>
      </c>
      <c r="U399" s="20">
        <f t="shared" si="94"/>
        <v>0.98661259274496571</v>
      </c>
      <c r="V399" s="21">
        <f t="shared" si="95"/>
        <v>9.5173783332146905E-2</v>
      </c>
      <c r="W399" s="22">
        <f t="shared" si="96"/>
        <v>0.13242938798960738</v>
      </c>
      <c r="X399" s="21">
        <f t="array" ref="X399:Z399">[1]!env_to_ecef(K399:M399,U399:W399)</f>
        <v>-0.7697000758230772</v>
      </c>
      <c r="Y399" s="21">
        <v>-0.63833367446240252</v>
      </c>
      <c r="Z399" s="21">
        <v>-9.5871437496537898E-3</v>
      </c>
      <c r="AA399" s="27">
        <f t="shared" si="97"/>
        <v>7.4211318526423131</v>
      </c>
      <c r="AB399" s="20">
        <v>84.62</v>
      </c>
      <c r="AC399" s="21">
        <v>0.19</v>
      </c>
      <c r="AD399" s="22">
        <v>6820</v>
      </c>
      <c r="AE399" s="20">
        <f t="shared" si="98"/>
        <v>6789.9188884397645</v>
      </c>
      <c r="AF399" s="21">
        <f t="shared" si="99"/>
        <v>639.44507808966762</v>
      </c>
      <c r="AG399" s="21">
        <f t="shared" si="100"/>
        <v>22.615934997222627</v>
      </c>
      <c r="AH399" s="21">
        <f t="shared" si="101"/>
        <v>6819.9999999999991</v>
      </c>
      <c r="AI399" s="20">
        <f t="array" ref="AI399:AK399">[1]!env_to_ecef(K399:M399,AE399:AG399)</f>
        <v>-5680.1928461972111</v>
      </c>
      <c r="AJ399" s="21">
        <v>-3737.4874425826101</v>
      </c>
      <c r="AK399" s="21">
        <v>-528.20152077337673</v>
      </c>
      <c r="AL399" s="21">
        <f t="shared" si="102"/>
        <v>6819.9999999999982</v>
      </c>
      <c r="AM399" s="20">
        <f t="shared" si="103"/>
        <v>5715.8774385950528</v>
      </c>
      <c r="AN399" s="21">
        <f t="shared" si="104"/>
        <v>3670.6595833750907</v>
      </c>
      <c r="AO399" s="21">
        <f>(Q400-Q398)/($B400-$B398)</f>
        <v>497.16809058224317</v>
      </c>
      <c r="AP399" s="28">
        <f t="shared" si="105"/>
        <v>13630.936986649991</v>
      </c>
      <c r="AQ399" s="12">
        <v>84.92</v>
      </c>
      <c r="AR399" s="12">
        <v>0.18</v>
      </c>
      <c r="AS399" s="12">
        <v>7223</v>
      </c>
      <c r="AT399" s="27">
        <v>2045573</v>
      </c>
      <c r="AU399" s="20">
        <v>909.3</v>
      </c>
      <c r="AV399" s="21">
        <v>0</v>
      </c>
      <c r="AW399" s="21">
        <v>9.61</v>
      </c>
      <c r="AX399" s="21">
        <v>0</v>
      </c>
      <c r="AY399" s="21">
        <v>0</v>
      </c>
      <c r="AZ399" s="22">
        <f>AX399*AD399</f>
        <v>0</v>
      </c>
      <c r="BA399">
        <f>AX399*AA399</f>
        <v>0</v>
      </c>
    </row>
    <row r="400" spans="2:53" x14ac:dyDescent="0.25">
      <c r="B400" s="27">
        <v>617.70000000000005</v>
      </c>
      <c r="C400" s="20">
        <v>59575</v>
      </c>
      <c r="D400" s="21">
        <v>93053</v>
      </c>
      <c r="E400" s="22">
        <v>152628</v>
      </c>
      <c r="F400" s="20">
        <v>213.4</v>
      </c>
      <c r="G400" s="21">
        <v>901223</v>
      </c>
      <c r="H400" s="22">
        <v>0.60199999999999998</v>
      </c>
      <c r="I400" s="12">
        <v>6562546</v>
      </c>
      <c r="J400" s="20">
        <v>32.17</v>
      </c>
      <c r="K400" s="29">
        <f>DEGREES(ATAN([1]!Req()^2/[1]!Rpo()^2*TAN(RADIANS(J400))))</f>
        <v>32.343699085900241</v>
      </c>
      <c r="L400" s="21">
        <v>-59.56</v>
      </c>
      <c r="M400" s="22">
        <v>190465</v>
      </c>
      <c r="N400" s="21">
        <f>[1]!Req()/SQRT(1-[1]!e_WGS84()^2*SIN(RADIANS(K400))^2)</f>
        <v>6384256.2944189794</v>
      </c>
      <c r="O400" s="20">
        <f t="shared" si="91"/>
        <v>2814199.6087424457</v>
      </c>
      <c r="P400" s="21">
        <f t="shared" si="92"/>
        <v>-4789023.7854968645</v>
      </c>
      <c r="Q400" s="22">
        <f>(N400*(1-[1]!e_WGS84()^2)+M400)*SIN(RADIANS(K400))</f>
        <v>3494590.2703812546</v>
      </c>
      <c r="R400" s="22">
        <f t="shared" si="93"/>
        <v>-28.997070088982582</v>
      </c>
      <c r="S400" s="20">
        <v>84.57</v>
      </c>
      <c r="T400" s="21">
        <v>82.61</v>
      </c>
      <c r="U400" s="20">
        <f t="shared" si="94"/>
        <v>0.98724345389977231</v>
      </c>
      <c r="V400" s="21">
        <f t="shared" si="95"/>
        <v>9.3843546808561329E-2</v>
      </c>
      <c r="W400" s="22">
        <f t="shared" si="96"/>
        <v>0.12862251534796579</v>
      </c>
      <c r="X400" s="21">
        <f t="array" ref="X400:Z400">[1]!env_to_ecef(K400:M400,U400:W400)</f>
        <v>-0.77067111758641405</v>
      </c>
      <c r="Y400" s="21">
        <v>-0.63714706082088823</v>
      </c>
      <c r="Z400" s="21">
        <v>-1.0471456699583659E-2</v>
      </c>
      <c r="AA400" s="27">
        <f t="shared" si="97"/>
        <v>7.2113513638316098</v>
      </c>
      <c r="AB400" s="20">
        <v>84.71</v>
      </c>
      <c r="AC400" s="21">
        <v>0.18</v>
      </c>
      <c r="AD400" s="22">
        <v>6832</v>
      </c>
      <c r="AE400" s="20">
        <f t="shared" si="98"/>
        <v>6802.8676069547028</v>
      </c>
      <c r="AF400" s="21">
        <f t="shared" si="99"/>
        <v>629.88542441950574</v>
      </c>
      <c r="AG400" s="21">
        <f t="shared" si="100"/>
        <v>21.463325703529176</v>
      </c>
      <c r="AH400" s="21">
        <f t="shared" si="101"/>
        <v>6832</v>
      </c>
      <c r="AI400" s="20">
        <f t="array" ref="AI400:AK400">[1]!env_to_ecef(K400:M400,AE400:AG400)</f>
        <v>-5685.2450104277004</v>
      </c>
      <c r="AJ400" s="21">
        <v>-3752.7466127967664</v>
      </c>
      <c r="AK400" s="21">
        <v>-520.67843391995996</v>
      </c>
      <c r="AL400" s="21">
        <f t="shared" si="102"/>
        <v>6832.0000000000009</v>
      </c>
      <c r="AM400" s="20">
        <f t="shared" si="103"/>
        <v>5627.8401322305435</v>
      </c>
      <c r="AN400" s="21">
        <f t="shared" si="104"/>
        <v>3817.0202666150872</v>
      </c>
      <c r="AO400" s="21">
        <f>(Q401-Q399)/($B401-$B399)</f>
        <v>738.4878257921664</v>
      </c>
      <c r="AP400" s="28">
        <f t="shared" si="105"/>
        <v>13670.141393682541</v>
      </c>
      <c r="AQ400" s="12">
        <v>85</v>
      </c>
      <c r="AR400" s="12">
        <v>0.17</v>
      </c>
      <c r="AS400" s="12">
        <v>7235</v>
      </c>
      <c r="AT400" s="27">
        <v>2058828</v>
      </c>
      <c r="AU400" s="20">
        <v>909.4</v>
      </c>
      <c r="AV400" s="21">
        <v>0</v>
      </c>
      <c r="AW400" s="21">
        <v>9.6300000000000008</v>
      </c>
      <c r="AX400" s="21">
        <v>0</v>
      </c>
      <c r="AY400" s="21">
        <v>0</v>
      </c>
      <c r="AZ400" s="22">
        <f>AX400*AD400</f>
        <v>0</v>
      </c>
      <c r="BA400">
        <f>AX400*AA400</f>
        <v>0</v>
      </c>
    </row>
    <row r="401" spans="2:53" x14ac:dyDescent="0.25">
      <c r="B401" s="27">
        <v>619.70000000000005</v>
      </c>
      <c r="C401" s="20">
        <v>59575</v>
      </c>
      <c r="D401" s="21">
        <v>92626</v>
      </c>
      <c r="E401" s="22">
        <v>152201</v>
      </c>
      <c r="F401" s="20">
        <v>213.4</v>
      </c>
      <c r="G401" s="21">
        <v>901223</v>
      </c>
      <c r="H401" s="22">
        <v>0.60399999999999998</v>
      </c>
      <c r="I401" s="12">
        <v>6562589</v>
      </c>
      <c r="J401" s="20">
        <v>32.19</v>
      </c>
      <c r="K401" s="29">
        <f>DEGREES(ATAN([1]!Req()^2/[1]!Rpo()^2*TAN(RADIANS(J401))))</f>
        <v>32.363756931990345</v>
      </c>
      <c r="L401" s="21">
        <v>-59.42</v>
      </c>
      <c r="M401" s="22">
        <v>190511</v>
      </c>
      <c r="N401" s="21">
        <f>[1]!Req()/SQRT(1-[1]!e_WGS84()^2*SIN(RADIANS(K401))^2)</f>
        <v>6384263.071158058</v>
      </c>
      <c r="O401" s="20">
        <f t="shared" si="91"/>
        <v>2825289.0437783273</v>
      </c>
      <c r="P401" s="21">
        <f t="shared" si="92"/>
        <v>-4781111.0800173534</v>
      </c>
      <c r="Q401" s="22">
        <f>(N401*(1-[1]!e_WGS84()^2)+M401)*SIN(RADIANS(K401))</f>
        <v>3496550.1995033687</v>
      </c>
      <c r="R401" s="22">
        <f t="shared" si="93"/>
        <v>-32.742107378318906</v>
      </c>
      <c r="S401" s="20">
        <v>84.65</v>
      </c>
      <c r="T401" s="21">
        <v>82.84</v>
      </c>
      <c r="U401" s="20">
        <f t="shared" si="94"/>
        <v>0.98787963967103809</v>
      </c>
      <c r="V401" s="21">
        <f t="shared" si="95"/>
        <v>9.2512400518045546E-2</v>
      </c>
      <c r="W401" s="22">
        <f t="shared" si="96"/>
        <v>0.12464057635380443</v>
      </c>
      <c r="X401" s="21">
        <f t="array" ref="X401:Z401">[1]!env_to_ecef(K401:M401,U401:W401)</f>
        <v>-0.77173142910177472</v>
      </c>
      <c r="Y401" s="21">
        <v>-0.63584598542821835</v>
      </c>
      <c r="Z401" s="21">
        <v>-1.1422965961180101E-2</v>
      </c>
      <c r="AA401" s="27">
        <f t="shared" si="97"/>
        <v>6.9913943814645085</v>
      </c>
      <c r="AB401" s="20">
        <v>84.79</v>
      </c>
      <c r="AC401" s="21">
        <v>0.17</v>
      </c>
      <c r="AD401" s="22">
        <v>6843</v>
      </c>
      <c r="AE401" s="20">
        <f t="shared" si="98"/>
        <v>6814.6985943155169</v>
      </c>
      <c r="AF401" s="21">
        <f t="shared" si="99"/>
        <v>621.38541509134325</v>
      </c>
      <c r="AG401" s="21">
        <f t="shared" si="100"/>
        <v>20.303559931137752</v>
      </c>
      <c r="AH401" s="21">
        <f t="shared" si="101"/>
        <v>6843.0000000000009</v>
      </c>
      <c r="AI401" s="20">
        <f t="array" ref="AI401:AK401">[1]!env_to_ecef(K401:M401,AE401:AG401)</f>
        <v>-5688.96430467147</v>
      </c>
      <c r="AJ401" s="21">
        <v>-3768.0423367488202</v>
      </c>
      <c r="AK401" s="21">
        <v>-513.99522239254679</v>
      </c>
      <c r="AL401" s="21">
        <f t="shared" si="102"/>
        <v>6843.0000000000018</v>
      </c>
      <c r="AM401" s="20">
        <f t="shared" si="103"/>
        <v>5617.2887009847909</v>
      </c>
      <c r="AN401" s="21">
        <f t="shared" si="104"/>
        <v>3831.4265764129814</v>
      </c>
      <c r="AO401" s="21">
        <f>(Q402-Q400)/($B402-$B400)</f>
        <v>737.74658119073138</v>
      </c>
      <c r="AP401" s="28">
        <f t="shared" si="105"/>
        <v>13680.282977075502</v>
      </c>
      <c r="AQ401" s="12">
        <v>85.08</v>
      </c>
      <c r="AR401" s="12">
        <v>0.16</v>
      </c>
      <c r="AS401" s="12">
        <v>7247</v>
      </c>
      <c r="AT401" s="27">
        <v>2072106</v>
      </c>
      <c r="AU401" s="20">
        <v>909.5</v>
      </c>
      <c r="AV401" s="21">
        <v>0</v>
      </c>
      <c r="AW401" s="21">
        <v>9.64</v>
      </c>
      <c r="AX401" s="21">
        <v>0</v>
      </c>
      <c r="AY401" s="21">
        <v>0</v>
      </c>
      <c r="AZ401" s="22">
        <f>AX401*AD401</f>
        <v>0</v>
      </c>
      <c r="BA401">
        <f>AX401*AA401</f>
        <v>0</v>
      </c>
    </row>
    <row r="402" spans="2:53" x14ac:dyDescent="0.25">
      <c r="B402" s="27">
        <v>621.70000000000005</v>
      </c>
      <c r="C402" s="20">
        <v>59575</v>
      </c>
      <c r="D402" s="21">
        <v>92199</v>
      </c>
      <c r="E402" s="22">
        <v>151774</v>
      </c>
      <c r="F402" s="20">
        <v>213.4</v>
      </c>
      <c r="G402" s="21">
        <v>901223</v>
      </c>
      <c r="H402" s="22">
        <v>0.60499999999999998</v>
      </c>
      <c r="I402" s="12">
        <v>6562629</v>
      </c>
      <c r="J402" s="20">
        <v>32.200000000000003</v>
      </c>
      <c r="K402" s="29">
        <f>DEGREES(ATAN([1]!Req()^2/[1]!Rpo()^2*TAN(RADIANS(J402))))</f>
        <v>32.373785823141588</v>
      </c>
      <c r="L402" s="21">
        <v>-59.28</v>
      </c>
      <c r="M402" s="22">
        <v>190555</v>
      </c>
      <c r="N402" s="21">
        <f>[1]!Req()/SQRT(1-[1]!e_WGS84()^2*SIN(RADIANS(K402))^2)</f>
        <v>6384266.460365274</v>
      </c>
      <c r="O402" s="20">
        <f t="shared" si="91"/>
        <v>2836668.7635463849</v>
      </c>
      <c r="P402" s="21">
        <f t="shared" si="92"/>
        <v>-4773698.0791912125</v>
      </c>
      <c r="Q402" s="22">
        <f>(N402*(1-[1]!e_WGS84()^2)+M402)*SIN(RADIANS(K402))</f>
        <v>3497541.2567060175</v>
      </c>
      <c r="R402" s="22">
        <f t="shared" si="93"/>
        <v>-32.115555980242789</v>
      </c>
      <c r="S402" s="20">
        <v>84.74</v>
      </c>
      <c r="T402" s="21">
        <v>83.06</v>
      </c>
      <c r="U402" s="20">
        <f t="shared" si="94"/>
        <v>0.98849302449066045</v>
      </c>
      <c r="V402" s="21">
        <f t="shared" si="95"/>
        <v>9.1003733191580269E-2</v>
      </c>
      <c r="W402" s="22">
        <f t="shared" si="96"/>
        <v>0.12082988487333049</v>
      </c>
      <c r="X402" s="21">
        <f t="array" ref="X402:Z402">[1]!env_to_ecef(K402:M402,U402:W402)</f>
        <v>-0.77275851340021917</v>
      </c>
      <c r="Y402" s="21">
        <v>-0.63458361432562371</v>
      </c>
      <c r="Z402" s="21">
        <v>-1.2162088509438548E-2</v>
      </c>
      <c r="AA402" s="27">
        <f t="shared" si="97"/>
        <v>6.7712417771013449</v>
      </c>
      <c r="AB402" s="20">
        <v>84.87</v>
      </c>
      <c r="AC402" s="21">
        <v>0.17</v>
      </c>
      <c r="AD402" s="22">
        <v>6855</v>
      </c>
      <c r="AE402" s="20">
        <f t="shared" si="98"/>
        <v>6827.5114489433254</v>
      </c>
      <c r="AF402" s="21">
        <f t="shared" si="99"/>
        <v>612.94268323504093</v>
      </c>
      <c r="AG402" s="21">
        <f t="shared" si="100"/>
        <v>20.339164595637772</v>
      </c>
      <c r="AH402" s="21">
        <f t="shared" si="101"/>
        <v>6855</v>
      </c>
      <c r="AI402" s="20">
        <f t="array" ref="AI402:AK402">[1]!env_to_ecef(K402:M402,AE402:AG402)</f>
        <v>-5693.0031330719585</v>
      </c>
      <c r="AJ402" s="21">
        <v>-3784.6941586620419</v>
      </c>
      <c r="AK402" s="21">
        <v>-506.78442381578458</v>
      </c>
      <c r="AL402" s="21">
        <f t="shared" si="102"/>
        <v>6855.0000000000009</v>
      </c>
      <c r="AM402" s="20">
        <f t="shared" si="103"/>
        <v>5684.7814269602532</v>
      </c>
      <c r="AN402" s="21">
        <f t="shared" si="104"/>
        <v>3713.666702325223</v>
      </c>
      <c r="AO402" s="21">
        <f>(Q403-Q401)/($B403-$B401)</f>
        <v>495.23708121967502</v>
      </c>
      <c r="AP402" s="28">
        <f t="shared" si="105"/>
        <v>13663.215002064726</v>
      </c>
      <c r="AQ402" s="12">
        <v>85.16</v>
      </c>
      <c r="AR402" s="12">
        <v>0.16</v>
      </c>
      <c r="AS402" s="12">
        <v>7258</v>
      </c>
      <c r="AT402" s="27">
        <v>2085407</v>
      </c>
      <c r="AU402" s="20">
        <v>909.6</v>
      </c>
      <c r="AV402" s="21">
        <v>0</v>
      </c>
      <c r="AW402" s="21">
        <v>9.66</v>
      </c>
      <c r="AX402" s="21">
        <v>0</v>
      </c>
      <c r="AY402" s="21">
        <v>0</v>
      </c>
      <c r="AZ402" s="22">
        <f>AX402*AD402</f>
        <v>0</v>
      </c>
      <c r="BA402">
        <f>AX402*AA402</f>
        <v>0</v>
      </c>
    </row>
    <row r="403" spans="2:53" x14ac:dyDescent="0.25">
      <c r="B403" s="27">
        <v>623.70000000000005</v>
      </c>
      <c r="C403" s="20">
        <v>59575</v>
      </c>
      <c r="D403" s="21">
        <v>91772</v>
      </c>
      <c r="E403" s="22">
        <v>151347</v>
      </c>
      <c r="F403" s="20">
        <v>213.4</v>
      </c>
      <c r="G403" s="21">
        <v>901223</v>
      </c>
      <c r="H403" s="22">
        <v>0.60699999999999998</v>
      </c>
      <c r="I403" s="12">
        <v>6562668</v>
      </c>
      <c r="J403" s="20">
        <v>32.21</v>
      </c>
      <c r="K403" s="29">
        <f>DEGREES(ATAN([1]!Req()^2/[1]!Rpo()^2*TAN(RADIANS(J403))))</f>
        <v>32.38381469302567</v>
      </c>
      <c r="L403" s="21">
        <v>-59.14</v>
      </c>
      <c r="M403" s="22">
        <v>190597</v>
      </c>
      <c r="N403" s="21">
        <f>[1]!Req()/SQRT(1-[1]!e_WGS84()^2*SIN(RADIANS(K403))^2)</f>
        <v>6384269.8501303867</v>
      </c>
      <c r="O403" s="20">
        <f t="shared" si="91"/>
        <v>2848028.1694861683</v>
      </c>
      <c r="P403" s="21">
        <f t="shared" si="92"/>
        <v>-4766256.4132080525</v>
      </c>
      <c r="Q403" s="22">
        <f>(N403*(1-[1]!e_WGS84()^2)+M403)*SIN(RADIANS(K403))</f>
        <v>3498531.1478282474</v>
      </c>
      <c r="R403" s="22">
        <f t="shared" si="93"/>
        <v>-32.489554667845368</v>
      </c>
      <c r="S403" s="20">
        <v>84.82</v>
      </c>
      <c r="T403" s="21">
        <v>83.28</v>
      </c>
      <c r="U403" s="20">
        <f t="shared" si="94"/>
        <v>0.9890738957554791</v>
      </c>
      <c r="V403" s="21">
        <f t="shared" si="95"/>
        <v>8.9664675528055404E-2</v>
      </c>
      <c r="W403" s="22">
        <f t="shared" si="96"/>
        <v>0.11701741194167754</v>
      </c>
      <c r="X403" s="21">
        <f t="array" ref="X403:Z403">[1]!env_to_ecef(K403:M403,U403:W403)</f>
        <v>-0.77372248892003526</v>
      </c>
      <c r="Y403" s="21">
        <v>-0.63339031488327624</v>
      </c>
      <c r="Z403" s="21">
        <v>-1.3046806178151071E-2</v>
      </c>
      <c r="AA403" s="27">
        <f t="shared" si="97"/>
        <v>6.5614867112708115</v>
      </c>
      <c r="AB403" s="20">
        <v>84.96</v>
      </c>
      <c r="AC403" s="21">
        <v>0.16</v>
      </c>
      <c r="AD403" s="22">
        <v>6867</v>
      </c>
      <c r="AE403" s="20">
        <f t="shared" si="98"/>
        <v>6840.4228223865384</v>
      </c>
      <c r="AF403" s="21">
        <f t="shared" si="99"/>
        <v>603.27181448738588</v>
      </c>
      <c r="AG403" s="21">
        <f t="shared" si="100"/>
        <v>19.176256634089672</v>
      </c>
      <c r="AH403" s="21">
        <f t="shared" si="101"/>
        <v>6867.0000000000018</v>
      </c>
      <c r="AI403" s="20">
        <f t="array" ref="AI403:AK403">[1]!env_to_ecef(K403:M403,AE403:AG403)</f>
        <v>-5697.9368916566855</v>
      </c>
      <c r="AJ403" s="21">
        <v>-3800.0030988417489</v>
      </c>
      <c r="AK403" s="21">
        <v>-499.17995501709913</v>
      </c>
      <c r="AL403" s="21">
        <f t="shared" si="102"/>
        <v>6867.0000000000009</v>
      </c>
      <c r="AM403" s="20">
        <f t="shared" si="103"/>
        <v>5674.6055772624677</v>
      </c>
      <c r="AN403" s="21">
        <f t="shared" si="104"/>
        <v>3727.9848164180294</v>
      </c>
      <c r="AO403" s="21">
        <f>(Q404-Q402)/($B404-$B402)</f>
        <v>494.65381140355021</v>
      </c>
      <c r="AP403" s="28">
        <f t="shared" si="105"/>
        <v>13674.539473596355</v>
      </c>
      <c r="AQ403" s="12">
        <v>85.24</v>
      </c>
      <c r="AR403" s="12">
        <v>0.15</v>
      </c>
      <c r="AS403" s="12">
        <v>7270</v>
      </c>
      <c r="AT403" s="27">
        <v>2098730</v>
      </c>
      <c r="AU403" s="20">
        <v>909.7</v>
      </c>
      <c r="AV403" s="21">
        <v>0</v>
      </c>
      <c r="AW403" s="21">
        <v>9.67</v>
      </c>
      <c r="AX403" s="21">
        <v>0</v>
      </c>
      <c r="AY403" s="21">
        <v>0</v>
      </c>
      <c r="AZ403" s="22">
        <f>AX403*AD403</f>
        <v>0</v>
      </c>
      <c r="BA403">
        <f>AX403*AA403</f>
        <v>0</v>
      </c>
    </row>
    <row r="404" spans="2:53" x14ac:dyDescent="0.25">
      <c r="B404" s="27">
        <v>625.70000000000005</v>
      </c>
      <c r="C404" s="20">
        <v>59575</v>
      </c>
      <c r="D404" s="21">
        <v>91345</v>
      </c>
      <c r="E404" s="22">
        <v>150921</v>
      </c>
      <c r="F404" s="20">
        <v>213.4</v>
      </c>
      <c r="G404" s="21">
        <v>901223</v>
      </c>
      <c r="H404" s="22">
        <v>0.60899999999999999</v>
      </c>
      <c r="I404" s="12">
        <v>6562704</v>
      </c>
      <c r="J404" s="20">
        <v>32.22</v>
      </c>
      <c r="K404" s="29">
        <f>DEGREES(ATAN([1]!Req()^2/[1]!Rpo()^2*TAN(RADIANS(J404))))</f>
        <v>32.393843541639129</v>
      </c>
      <c r="L404" s="21">
        <v>-59</v>
      </c>
      <c r="M404" s="22">
        <v>190637</v>
      </c>
      <c r="N404" s="21">
        <f>[1]!Req()/SQRT(1-[1]!e_WGS84()^2*SIN(RADIANS(K404))^2)</f>
        <v>6384273.2404529769</v>
      </c>
      <c r="O404" s="20">
        <f t="shared" si="91"/>
        <v>2859367.1858554347</v>
      </c>
      <c r="P404" s="21">
        <f t="shared" si="92"/>
        <v>-4758786.1399255404</v>
      </c>
      <c r="Q404" s="22">
        <f>(N404*(1-[1]!e_WGS84()^2)+M404)*SIN(RADIANS(K404))</f>
        <v>3499519.8719516317</v>
      </c>
      <c r="R404" s="22">
        <f t="shared" si="93"/>
        <v>-31.864103021100163</v>
      </c>
      <c r="S404" s="20">
        <v>84.91</v>
      </c>
      <c r="T404" s="21">
        <v>83.51</v>
      </c>
      <c r="U404" s="20">
        <f t="shared" si="94"/>
        <v>0.98967343456775336</v>
      </c>
      <c r="V404" s="21">
        <f t="shared" si="95"/>
        <v>8.8151897241178612E-2</v>
      </c>
      <c r="W404" s="22">
        <f t="shared" si="96"/>
        <v>0.11302980104223641</v>
      </c>
      <c r="X404" s="21">
        <f t="array" ref="X404:Z404">[1]!env_to_ecef(K404:M404,U404:W404)</f>
        <v>-0.77483683362016964</v>
      </c>
      <c r="Y404" s="21">
        <v>-0.63200888102462582</v>
      </c>
      <c r="Z404" s="21">
        <v>-1.3880042199858188E-2</v>
      </c>
      <c r="AA404" s="27">
        <f t="shared" si="97"/>
        <v>6.3413268293297111</v>
      </c>
      <c r="AB404" s="20">
        <v>85.04</v>
      </c>
      <c r="AC404" s="21">
        <v>0.15</v>
      </c>
      <c r="AD404" s="22">
        <v>6879</v>
      </c>
      <c r="AE404" s="20">
        <f t="shared" si="98"/>
        <v>6853.2167333969574</v>
      </c>
      <c r="AF404" s="21">
        <f t="shared" si="99"/>
        <v>594.75799722974</v>
      </c>
      <c r="AG404" s="21">
        <f t="shared" si="100"/>
        <v>18.009159314548377</v>
      </c>
      <c r="AH404" s="21">
        <f t="shared" si="101"/>
        <v>6879.0000000000009</v>
      </c>
      <c r="AI404" s="20">
        <f t="array" ref="AI404:AK404">[1]!env_to_ecef(K404:M404,AE404:AG404)</f>
        <v>-5702.4129857903226</v>
      </c>
      <c r="AJ404" s="21">
        <v>-3815.8242712863721</v>
      </c>
      <c r="AK404" s="21">
        <v>-492.55686996704407</v>
      </c>
      <c r="AL404" s="21">
        <f t="shared" si="102"/>
        <v>6879.0000000000009</v>
      </c>
      <c r="AM404" s="20">
        <f t="shared" si="103"/>
        <v>5664.3918988982914</v>
      </c>
      <c r="AN404" s="21">
        <f t="shared" si="104"/>
        <v>3742.273949849885</v>
      </c>
      <c r="AO404" s="21">
        <f>(Q405-Q403)/($B405-$B403)</f>
        <v>494.07008242467418</v>
      </c>
      <c r="AP404" s="28">
        <f t="shared" si="105"/>
        <v>13685.851626775358</v>
      </c>
      <c r="AQ404" s="12">
        <v>85.32</v>
      </c>
      <c r="AR404" s="12">
        <v>0.14000000000000001</v>
      </c>
      <c r="AS404" s="12">
        <v>7282</v>
      </c>
      <c r="AT404" s="27">
        <v>2112076</v>
      </c>
      <c r="AU404" s="20">
        <v>909.8</v>
      </c>
      <c r="AV404" s="21">
        <v>0</v>
      </c>
      <c r="AW404" s="21">
        <v>9.69</v>
      </c>
      <c r="AX404" s="21">
        <v>0</v>
      </c>
      <c r="AY404" s="21">
        <v>0</v>
      </c>
      <c r="AZ404" s="22">
        <f>AX404*AD404</f>
        <v>0</v>
      </c>
      <c r="BA404">
        <f>AX404*AA404</f>
        <v>0</v>
      </c>
    </row>
    <row r="405" spans="2:53" x14ac:dyDescent="0.25">
      <c r="B405" s="27">
        <v>627.70000000000005</v>
      </c>
      <c r="C405" s="20">
        <v>59575</v>
      </c>
      <c r="D405" s="21">
        <v>90918</v>
      </c>
      <c r="E405" s="22">
        <v>150494</v>
      </c>
      <c r="F405" s="20">
        <v>213.4</v>
      </c>
      <c r="G405" s="21">
        <v>901223</v>
      </c>
      <c r="H405" s="22">
        <v>0.61099999999999999</v>
      </c>
      <c r="I405" s="12">
        <v>6562739</v>
      </c>
      <c r="J405" s="20">
        <v>32.229999999999997</v>
      </c>
      <c r="K405" s="29">
        <f>DEGREES(ATAN([1]!Req()^2/[1]!Rpo()^2*TAN(RADIANS(J405))))</f>
        <v>32.403872368978497</v>
      </c>
      <c r="L405" s="21">
        <v>-58.86</v>
      </c>
      <c r="M405" s="22">
        <v>190675</v>
      </c>
      <c r="N405" s="21">
        <f>[1]!Req()/SQRT(1-[1]!e_WGS84()^2*SIN(RADIANS(K405))^2)</f>
        <v>6384276.6313326275</v>
      </c>
      <c r="O405" s="20">
        <f t="shared" si="91"/>
        <v>2870685.7370817615</v>
      </c>
      <c r="P405" s="21">
        <f t="shared" si="92"/>
        <v>-4751287.317408653</v>
      </c>
      <c r="Q405" s="22">
        <f>(N405*(1-[1]!e_WGS84()^2)+M405)*SIN(RADIANS(K405))</f>
        <v>3500507.4281579461</v>
      </c>
      <c r="R405" s="22">
        <f t="shared" si="93"/>
        <v>-32.239200617186725</v>
      </c>
      <c r="S405" s="20">
        <v>84.99</v>
      </c>
      <c r="T405" s="21">
        <v>83.73</v>
      </c>
      <c r="U405" s="20">
        <f t="shared" si="94"/>
        <v>0.99022060067360984</v>
      </c>
      <c r="V405" s="21">
        <f t="shared" si="95"/>
        <v>8.680722856477173E-2</v>
      </c>
      <c r="W405" s="22">
        <f t="shared" si="96"/>
        <v>0.10921385933341457</v>
      </c>
      <c r="X405" s="21">
        <f t="array" ref="X405:Z405">[1]!env_to_ecef(K405:M405,U405:W405)</f>
        <v>-0.7757960142330308</v>
      </c>
      <c r="Y405" s="21">
        <v>-0.63081102443720161</v>
      </c>
      <c r="Z405" s="21">
        <v>-1.4764679090028716E-2</v>
      </c>
      <c r="AA405" s="27">
        <f t="shared" si="97"/>
        <v>6.1315919562612136</v>
      </c>
      <c r="AB405" s="20">
        <v>85.13</v>
      </c>
      <c r="AC405" s="21">
        <v>0.14000000000000001</v>
      </c>
      <c r="AD405" s="22">
        <v>6890</v>
      </c>
      <c r="AE405" s="20">
        <f t="shared" si="98"/>
        <v>6865.1058053267216</v>
      </c>
      <c r="AF405" s="21">
        <f t="shared" si="99"/>
        <v>584.92636288048664</v>
      </c>
      <c r="AG405" s="21">
        <f t="shared" si="100"/>
        <v>16.835429212066611</v>
      </c>
      <c r="AH405" s="21">
        <f t="shared" si="101"/>
        <v>6890</v>
      </c>
      <c r="AI405" s="20">
        <f t="array" ref="AI405:AK405">[1]!env_to_ecef(K405:M405,AE405:AG405)</f>
        <v>-5706.4405288581756</v>
      </c>
      <c r="AJ405" s="21">
        <v>-3830.6108671909356</v>
      </c>
      <c r="AK405" s="21">
        <v>-484.82664403220207</v>
      </c>
      <c r="AL405" s="21">
        <f t="shared" si="102"/>
        <v>6889.9999999999991</v>
      </c>
      <c r="AM405" s="20">
        <f t="shared" si="103"/>
        <v>5654.1404769222718</v>
      </c>
      <c r="AN405" s="21">
        <f t="shared" si="104"/>
        <v>3756.5339990914799</v>
      </c>
      <c r="AO405" s="21">
        <f>(Q406-Q404)/($B406-$B404)</f>
        <v>493.4858943852596</v>
      </c>
      <c r="AP405" s="28">
        <f t="shared" si="105"/>
        <v>13696.155060223287</v>
      </c>
      <c r="AQ405" s="12">
        <v>85.4</v>
      </c>
      <c r="AR405" s="12">
        <v>0.13</v>
      </c>
      <c r="AS405" s="12">
        <v>7294</v>
      </c>
      <c r="AT405" s="27">
        <v>2125445</v>
      </c>
      <c r="AU405" s="20">
        <v>909.9</v>
      </c>
      <c r="AV405" s="21">
        <v>0</v>
      </c>
      <c r="AW405" s="21">
        <v>9.7100000000000009</v>
      </c>
      <c r="AX405" s="21">
        <v>0</v>
      </c>
      <c r="AY405" s="21">
        <v>0</v>
      </c>
      <c r="AZ405" s="22">
        <f>AX405*AD405</f>
        <v>0</v>
      </c>
      <c r="BA405">
        <f>AX405*AA405</f>
        <v>0</v>
      </c>
    </row>
    <row r="406" spans="2:53" x14ac:dyDescent="0.25">
      <c r="B406" s="27">
        <v>629.70000000000005</v>
      </c>
      <c r="C406" s="20">
        <v>59575</v>
      </c>
      <c r="D406" s="21">
        <v>90492</v>
      </c>
      <c r="E406" s="22">
        <v>150067</v>
      </c>
      <c r="F406" s="20">
        <v>213.4</v>
      </c>
      <c r="G406" s="21">
        <v>901223</v>
      </c>
      <c r="H406" s="22">
        <v>0.61199999999999999</v>
      </c>
      <c r="I406" s="12">
        <v>6562771</v>
      </c>
      <c r="J406" s="20">
        <v>32.24</v>
      </c>
      <c r="K406" s="29">
        <f>DEGREES(ATAN([1]!Req()^2/[1]!Rpo()^2*TAN(RADIANS(J406))))</f>
        <v>32.413901175040316</v>
      </c>
      <c r="L406" s="21">
        <v>-58.72</v>
      </c>
      <c r="M406" s="22">
        <v>190711</v>
      </c>
      <c r="N406" s="21">
        <f>[1]!Req()/SQRT(1-[1]!e_WGS84()^2*SIN(RADIANS(K406))^2)</f>
        <v>6384280.0227689212</v>
      </c>
      <c r="O406" s="20">
        <f t="shared" si="91"/>
        <v>2881983.7477631238</v>
      </c>
      <c r="P406" s="21">
        <f t="shared" si="92"/>
        <v>-4743760.0039291745</v>
      </c>
      <c r="Q406" s="22">
        <f>(N406*(1-[1]!e_WGS84()^2)+M406)*SIN(RADIANS(K406))</f>
        <v>3501493.8155291728</v>
      </c>
      <c r="R406" s="22">
        <f t="shared" si="93"/>
        <v>-31.614847033284605</v>
      </c>
      <c r="S406" s="20">
        <v>85.08</v>
      </c>
      <c r="T406" s="21">
        <v>83.95</v>
      </c>
      <c r="U406" s="20">
        <f t="shared" si="94"/>
        <v>0.99076623977615796</v>
      </c>
      <c r="V406" s="21">
        <f t="shared" si="95"/>
        <v>8.528702421304106E-2</v>
      </c>
      <c r="W406" s="22">
        <f t="shared" si="96"/>
        <v>0.10539630743387976</v>
      </c>
      <c r="X406" s="21">
        <f t="array" ref="X406:Z406">[1]!env_to_ecef(K406:M406,U406:W406)</f>
        <v>-0.77681375237212036</v>
      </c>
      <c r="Y406" s="21">
        <v>-0.6295395456869155</v>
      </c>
      <c r="Z406" s="21">
        <v>-1.5503371951237715E-2</v>
      </c>
      <c r="AA406" s="27">
        <f t="shared" si="97"/>
        <v>5.921421769178318</v>
      </c>
      <c r="AB406" s="20">
        <v>85.21</v>
      </c>
      <c r="AC406" s="21">
        <v>0.13</v>
      </c>
      <c r="AD406" s="22">
        <v>6902</v>
      </c>
      <c r="AE406" s="20">
        <f t="shared" si="98"/>
        <v>6877.8767065004804</v>
      </c>
      <c r="AF406" s="21">
        <f t="shared" si="99"/>
        <v>576.34258091441802</v>
      </c>
      <c r="AG406" s="21">
        <f t="shared" si="100"/>
        <v>15.660127809956823</v>
      </c>
      <c r="AH406" s="21">
        <f t="shared" si="101"/>
        <v>6902.0000000000009</v>
      </c>
      <c r="AI406" s="20">
        <f t="array" ref="AI406:AK406">[1]!env_to_ecef(K406:M406,AE406:AG406)</f>
        <v>-5710.8382118944482</v>
      </c>
      <c r="AJ406" s="21">
        <v>-3846.4660078102688</v>
      </c>
      <c r="AK406" s="21">
        <v>-478.15287129366237</v>
      </c>
      <c r="AL406" s="21">
        <f t="shared" si="102"/>
        <v>6902.0000000000009</v>
      </c>
      <c r="AM406" s="20">
        <f t="shared" si="103"/>
        <v>5643.8513966787141</v>
      </c>
      <c r="AN406" s="21">
        <f t="shared" si="104"/>
        <v>3770.7648608686868</v>
      </c>
      <c r="AO406" s="21">
        <f>(Q407-Q405)/($B407-$B405)</f>
        <v>492.90124738751911</v>
      </c>
      <c r="AP406" s="28">
        <f t="shared" si="105"/>
        <v>13707.447914006552</v>
      </c>
      <c r="AQ406" s="12">
        <v>85.48</v>
      </c>
      <c r="AR406" s="12">
        <v>0.12</v>
      </c>
      <c r="AS406" s="12">
        <v>7306</v>
      </c>
      <c r="AT406" s="27">
        <v>2138837</v>
      </c>
      <c r="AU406" s="20">
        <v>910</v>
      </c>
      <c r="AV406" s="21">
        <v>0</v>
      </c>
      <c r="AW406" s="21">
        <v>9.7200000000000006</v>
      </c>
      <c r="AX406" s="21">
        <v>0</v>
      </c>
      <c r="AY406" s="21">
        <v>0</v>
      </c>
      <c r="AZ406" s="22">
        <f>AX406*AD406</f>
        <v>0</v>
      </c>
      <c r="BA406">
        <f>AX406*AA406</f>
        <v>0</v>
      </c>
    </row>
    <row r="407" spans="2:53" x14ac:dyDescent="0.25">
      <c r="B407" s="27">
        <v>631.70000000000005</v>
      </c>
      <c r="C407" s="20">
        <v>59575</v>
      </c>
      <c r="D407" s="21">
        <v>90065</v>
      </c>
      <c r="E407" s="22">
        <v>149640</v>
      </c>
      <c r="F407" s="20">
        <v>213.4</v>
      </c>
      <c r="G407" s="21">
        <v>901223</v>
      </c>
      <c r="H407" s="22">
        <v>0.61399999999999999</v>
      </c>
      <c r="I407" s="12">
        <v>6562802</v>
      </c>
      <c r="J407" s="20">
        <v>32.25</v>
      </c>
      <c r="K407" s="29">
        <f>DEGREES(ATAN([1]!Req()^2/[1]!Rpo()^2*TAN(RADIANS(J407))))</f>
        <v>32.423929959821123</v>
      </c>
      <c r="L407" s="21">
        <v>-58.58</v>
      </c>
      <c r="M407" s="22">
        <v>190745</v>
      </c>
      <c r="N407" s="21">
        <f>[1]!Req()/SQRT(1-[1]!e_WGS84()^2*SIN(RADIANS(K407))^2)</f>
        <v>6384283.4147614399</v>
      </c>
      <c r="O407" s="20">
        <f t="shared" si="91"/>
        <v>2893261.1426684763</v>
      </c>
      <c r="P407" s="21">
        <f t="shared" si="92"/>
        <v>-4736204.2579651782</v>
      </c>
      <c r="Q407" s="22">
        <f>(N407*(1-[1]!e_WGS84()^2)+M407)*SIN(RADIANS(K407))</f>
        <v>3502479.0331474962</v>
      </c>
      <c r="R407" s="22">
        <f t="shared" si="93"/>
        <v>-31.991041846573353</v>
      </c>
      <c r="S407" s="20">
        <v>85.16</v>
      </c>
      <c r="T407" s="21">
        <v>84.18</v>
      </c>
      <c r="U407" s="20">
        <f t="shared" si="94"/>
        <v>0.99129795155372702</v>
      </c>
      <c r="V407" s="21">
        <f t="shared" si="95"/>
        <v>8.3938592178733937E-2</v>
      </c>
      <c r="W407" s="22">
        <f t="shared" si="96"/>
        <v>0.10140356989986493</v>
      </c>
      <c r="X407" s="21">
        <f t="array" ref="X407:Z407">[1]!env_to_ecef(K407:M407,U407:W407)</f>
        <v>-0.77785937396252569</v>
      </c>
      <c r="Y407" s="21">
        <v>-0.62822219377133859</v>
      </c>
      <c r="Z407" s="21">
        <v>-1.6482402487324146E-2</v>
      </c>
      <c r="AA407" s="27">
        <f t="shared" si="97"/>
        <v>5.7017129993746591</v>
      </c>
      <c r="AB407" s="20">
        <v>85.3</v>
      </c>
      <c r="AC407" s="21">
        <v>0.12</v>
      </c>
      <c r="AD407" s="22">
        <v>6914</v>
      </c>
      <c r="AE407" s="20">
        <f t="shared" si="98"/>
        <v>6890.7357793575775</v>
      </c>
      <c r="AF407" s="21">
        <f t="shared" si="99"/>
        <v>566.52160614491311</v>
      </c>
      <c r="AG407" s="21">
        <f t="shared" si="100"/>
        <v>14.48063715141075</v>
      </c>
      <c r="AH407" s="21">
        <f t="shared" si="101"/>
        <v>6914</v>
      </c>
      <c r="AI407" s="20">
        <f t="array" ref="AI407:AK407">[1]!env_to_ecef(K407:M407,AE407:AG407)</f>
        <v>-5715.6165124812742</v>
      </c>
      <c r="AJ407" s="21">
        <v>-3861.8403720069177</v>
      </c>
      <c r="AK407" s="21">
        <v>-470.43896882471807</v>
      </c>
      <c r="AL407" s="21">
        <f t="shared" si="102"/>
        <v>6914</v>
      </c>
      <c r="AM407" s="20">
        <f t="shared" si="103"/>
        <v>5839.8386593892938</v>
      </c>
      <c r="AN407" s="21">
        <f t="shared" si="104"/>
        <v>3911.7179357912391</v>
      </c>
      <c r="AO407" s="21">
        <f>(Q408-Q406)/($B408-$B406)</f>
        <v>492.31614153250121</v>
      </c>
      <c r="AP407" s="28">
        <f t="shared" si="105"/>
        <v>13960.073438072126</v>
      </c>
      <c r="AQ407" s="12">
        <v>85.56</v>
      </c>
      <c r="AR407" s="12">
        <v>0.12</v>
      </c>
      <c r="AS407" s="12">
        <v>7318</v>
      </c>
      <c r="AT407" s="27">
        <v>2152252</v>
      </c>
      <c r="AU407" s="20">
        <v>910.1</v>
      </c>
      <c r="AV407" s="21">
        <v>0</v>
      </c>
      <c r="AW407" s="21">
        <v>9.74</v>
      </c>
      <c r="AX407" s="21">
        <v>0</v>
      </c>
      <c r="AY407" s="21">
        <v>0</v>
      </c>
      <c r="AZ407" s="22">
        <f>AX407*AD407</f>
        <v>0</v>
      </c>
      <c r="BA407">
        <f>AX407*AA407</f>
        <v>0</v>
      </c>
    </row>
    <row r="408" spans="2:53" x14ac:dyDescent="0.25">
      <c r="B408" s="27">
        <v>633.70000000000005</v>
      </c>
      <c r="C408" s="20">
        <v>59575</v>
      </c>
      <c r="D408" s="21">
        <v>89638</v>
      </c>
      <c r="E408" s="22">
        <v>149213</v>
      </c>
      <c r="F408" s="20">
        <v>213.4</v>
      </c>
      <c r="G408" s="21">
        <v>901223</v>
      </c>
      <c r="H408" s="22">
        <v>0.61599999999999999</v>
      </c>
      <c r="I408" s="12">
        <v>6562831</v>
      </c>
      <c r="J408" s="20">
        <v>32.26</v>
      </c>
      <c r="K408" s="29">
        <f>DEGREES(ATAN([1]!Req()^2/[1]!Rpo()^2*TAN(RADIANS(J408))))</f>
        <v>32.433958723317467</v>
      </c>
      <c r="L408" s="21">
        <v>-58.43</v>
      </c>
      <c r="M408" s="22">
        <v>190777</v>
      </c>
      <c r="N408" s="21">
        <f>[1]!Req()/SQRT(1-[1]!e_WGS84()^2*SIN(RADIANS(K408))^2)</f>
        <v>6384286.8073097663</v>
      </c>
      <c r="O408" s="20">
        <f t="shared" si="91"/>
        <v>2905343.102400681</v>
      </c>
      <c r="P408" s="21">
        <f t="shared" si="92"/>
        <v>-4728113.1321860095</v>
      </c>
      <c r="Q408" s="22">
        <f>(N408*(1-[1]!e_WGS84()^2)+M408)*SIN(RADIANS(K408))</f>
        <v>3503463.0800953028</v>
      </c>
      <c r="R408" s="22">
        <f t="shared" si="93"/>
        <v>-32.367784634232521</v>
      </c>
      <c r="S408" s="20">
        <v>85.24</v>
      </c>
      <c r="T408" s="21">
        <v>84.4</v>
      </c>
      <c r="U408" s="20">
        <f t="shared" si="94"/>
        <v>0.99179489507493657</v>
      </c>
      <c r="V408" s="21">
        <f t="shared" si="95"/>
        <v>8.2586099180741973E-2</v>
      </c>
      <c r="W408" s="22">
        <f t="shared" si="96"/>
        <v>9.7582899759149452E-2</v>
      </c>
      <c r="X408" s="21">
        <f t="array" ref="X408:Z408">[1]!env_to_ecef(K408:M408,U408:W408)</f>
        <v>-0.77870193100501517</v>
      </c>
      <c r="Y408" s="21">
        <v>-0.62715363717745054</v>
      </c>
      <c r="Z408" s="21">
        <v>-1.7367153599693007E-2</v>
      </c>
      <c r="AA408" s="27">
        <f t="shared" si="97"/>
        <v>5.4917789742297094</v>
      </c>
      <c r="AB408" s="20">
        <v>85.38</v>
      </c>
      <c r="AC408" s="21">
        <v>0.11</v>
      </c>
      <c r="AD408" s="22">
        <v>6926</v>
      </c>
      <c r="AE408" s="20">
        <f t="shared" si="98"/>
        <v>6903.483477569649</v>
      </c>
      <c r="AF408" s="21">
        <f t="shared" si="99"/>
        <v>557.86653049829499</v>
      </c>
      <c r="AG408" s="21">
        <f t="shared" si="100"/>
        <v>13.296957270762777</v>
      </c>
      <c r="AH408" s="21">
        <f t="shared" si="101"/>
        <v>6926</v>
      </c>
      <c r="AI408" s="20">
        <f t="array" ref="AI408:AK408">[1]!env_to_ecef(K408:M408,AE408:AG408)</f>
        <v>-5719.2578919440675</v>
      </c>
      <c r="AJ408" s="21">
        <v>-3878.728520453345</v>
      </c>
      <c r="AK408" s="21">
        <v>-463.71352153815457</v>
      </c>
      <c r="AL408" s="21">
        <f t="shared" si="102"/>
        <v>6926.0000000000009</v>
      </c>
      <c r="AM408" s="20">
        <f t="shared" si="103"/>
        <v>5829.1423218960408</v>
      </c>
      <c r="AN408" s="21">
        <f t="shared" si="104"/>
        <v>3926.3803451491985</v>
      </c>
      <c r="AO408" s="21">
        <f>(Q409-Q407)/($B409-$B407)</f>
        <v>491.7305769227678</v>
      </c>
      <c r="AP408" s="28">
        <f t="shared" si="105"/>
        <v>13971.332983227245</v>
      </c>
      <c r="AQ408" s="12">
        <v>85.64</v>
      </c>
      <c r="AR408" s="12">
        <v>0.11</v>
      </c>
      <c r="AS408" s="12">
        <v>7330</v>
      </c>
      <c r="AT408" s="27">
        <v>2165690</v>
      </c>
      <c r="AU408" s="20">
        <v>910.2</v>
      </c>
      <c r="AV408" s="21">
        <v>0</v>
      </c>
      <c r="AW408" s="21">
        <v>9.75</v>
      </c>
      <c r="AX408" s="21">
        <v>0</v>
      </c>
      <c r="AY408" s="21">
        <v>0</v>
      </c>
      <c r="AZ408" s="22">
        <f>AX408*AD408</f>
        <v>0</v>
      </c>
      <c r="BA408">
        <f>AX408*AA408</f>
        <v>0</v>
      </c>
    </row>
    <row r="409" spans="2:53" x14ac:dyDescent="0.25">
      <c r="B409" s="27">
        <v>635.70000000000005</v>
      </c>
      <c r="C409" s="20">
        <v>59575</v>
      </c>
      <c r="D409" s="21">
        <v>89211</v>
      </c>
      <c r="E409" s="22">
        <v>148786</v>
      </c>
      <c r="F409" s="20">
        <v>213.4</v>
      </c>
      <c r="G409" s="21">
        <v>901223</v>
      </c>
      <c r="H409" s="22">
        <v>0.61799999999999999</v>
      </c>
      <c r="I409" s="12">
        <v>6562857</v>
      </c>
      <c r="J409" s="20">
        <v>32.270000000000003</v>
      </c>
      <c r="K409" s="29">
        <f>DEGREES(ATAN([1]!Req()^2/[1]!Rpo()^2*TAN(RADIANS(J409))))</f>
        <v>32.443987465525908</v>
      </c>
      <c r="L409" s="21">
        <v>-58.29</v>
      </c>
      <c r="M409" s="22">
        <v>190807</v>
      </c>
      <c r="N409" s="21">
        <f>[1]!Req()/SQRT(1-[1]!e_WGS84()^2*SIN(RADIANS(K409))^2)</f>
        <v>6384290.2004134813</v>
      </c>
      <c r="O409" s="20">
        <f t="shared" si="91"/>
        <v>2916577.7119560605</v>
      </c>
      <c r="P409" s="21">
        <f t="shared" si="92"/>
        <v>-4720498.7365845814</v>
      </c>
      <c r="Q409" s="22">
        <f>(N409*(1-[1]!e_WGS84()^2)+M409)*SIN(RADIANS(K409))</f>
        <v>3504445.9554551872</v>
      </c>
      <c r="R409" s="22">
        <f t="shared" si="93"/>
        <v>-31.745074977166951</v>
      </c>
      <c r="S409" s="20">
        <v>85.33</v>
      </c>
      <c r="T409" s="21">
        <v>84.62</v>
      </c>
      <c r="U409" s="20">
        <f t="shared" si="94"/>
        <v>0.99228953179214308</v>
      </c>
      <c r="V409" s="21">
        <f t="shared" si="95"/>
        <v>8.1057998889479316E-2</v>
      </c>
      <c r="W409" s="22">
        <f t="shared" si="96"/>
        <v>9.376079090836642E-2</v>
      </c>
      <c r="X409" s="21">
        <f t="array" ref="X409:Z409">[1]!env_to_ecef(K409:M409,U409:W409)</f>
        <v>-0.77971268826929707</v>
      </c>
      <c r="Y409" s="21">
        <v>-0.62587562786022344</v>
      </c>
      <c r="Z409" s="21">
        <v>-1.8105860996837156E-2</v>
      </c>
      <c r="AA409" s="27">
        <f t="shared" si="97"/>
        <v>5.271853674271882</v>
      </c>
      <c r="AB409" s="20">
        <v>85.47</v>
      </c>
      <c r="AC409" s="21">
        <v>0.11</v>
      </c>
      <c r="AD409" s="22">
        <v>6938</v>
      </c>
      <c r="AE409" s="20">
        <f t="shared" si="98"/>
        <v>6916.3137464224101</v>
      </c>
      <c r="AF409" s="21">
        <f t="shared" si="99"/>
        <v>547.96965131798447</v>
      </c>
      <c r="AG409" s="21">
        <f t="shared" si="100"/>
        <v>13.319995602736377</v>
      </c>
      <c r="AH409" s="21">
        <f t="shared" si="101"/>
        <v>6938.0000000000009</v>
      </c>
      <c r="AI409" s="20">
        <f t="array" ref="AI409:AK409">[1]!env_to_ecef(K409:M409,AE409:AG409)</f>
        <v>-5723.4161270673931</v>
      </c>
      <c r="AJ409" s="21">
        <v>-3895.0043117247815</v>
      </c>
      <c r="AK409" s="21">
        <v>-455.29468267293214</v>
      </c>
      <c r="AL409" s="21">
        <f t="shared" si="102"/>
        <v>6938</v>
      </c>
      <c r="AM409" s="20">
        <f t="shared" si="103"/>
        <v>5612.0934355003992</v>
      </c>
      <c r="AN409" s="21">
        <f t="shared" si="104"/>
        <v>3814.2608456858434</v>
      </c>
      <c r="AO409" s="21">
        <f>(Q410-Q408)/($B410-$B408)</f>
        <v>491.14455366053153</v>
      </c>
      <c r="AP409" s="28">
        <f t="shared" si="105"/>
        <v>13741.262443400272</v>
      </c>
      <c r="AQ409" s="12">
        <v>85.72</v>
      </c>
      <c r="AR409" s="12">
        <v>0.1</v>
      </c>
      <c r="AS409" s="12">
        <v>7342</v>
      </c>
      <c r="AT409" s="27">
        <v>2179152</v>
      </c>
      <c r="AU409" s="20">
        <v>910.3</v>
      </c>
      <c r="AV409" s="21">
        <v>0</v>
      </c>
      <c r="AW409" s="21">
        <v>9.77</v>
      </c>
      <c r="AX409" s="21">
        <v>0</v>
      </c>
      <c r="AY409" s="21">
        <v>0</v>
      </c>
      <c r="AZ409" s="22">
        <f>AX409*AD409</f>
        <v>0</v>
      </c>
      <c r="BA409">
        <f>AX409*AA409</f>
        <v>0</v>
      </c>
    </row>
    <row r="410" spans="2:53" x14ac:dyDescent="0.25">
      <c r="B410" s="27">
        <v>637.70000000000005</v>
      </c>
      <c r="C410" s="20">
        <v>59575</v>
      </c>
      <c r="D410" s="21">
        <v>88784</v>
      </c>
      <c r="E410" s="22">
        <v>148360</v>
      </c>
      <c r="F410" s="20">
        <v>213.4</v>
      </c>
      <c r="G410" s="21">
        <v>901223</v>
      </c>
      <c r="H410" s="22">
        <v>0.61899999999999999</v>
      </c>
      <c r="I410" s="12">
        <v>6562882</v>
      </c>
      <c r="J410" s="20">
        <v>32.28</v>
      </c>
      <c r="K410" s="29">
        <f>DEGREES(ATAN([1]!Req()^2/[1]!Rpo()^2*TAN(RADIANS(J410))))</f>
        <v>32.454016186442978</v>
      </c>
      <c r="L410" s="21">
        <v>-58.15</v>
      </c>
      <c r="M410" s="22">
        <v>190835</v>
      </c>
      <c r="N410" s="21">
        <f>[1]!Req()/SQRT(1-[1]!e_WGS84()^2*SIN(RADIANS(K410))^2)</f>
        <v>6384293.5940721687</v>
      </c>
      <c r="O410" s="20">
        <f t="shared" si="91"/>
        <v>2927791.4761426826</v>
      </c>
      <c r="P410" s="21">
        <f t="shared" si="92"/>
        <v>-4712856.0888032662</v>
      </c>
      <c r="Q410" s="22">
        <f>(N410*(1-[1]!e_WGS84()^2)+M410)*SIN(RADIANS(K410))</f>
        <v>3505427.6583099449</v>
      </c>
      <c r="R410" s="22">
        <f t="shared" si="93"/>
        <v>-32.122912446968257</v>
      </c>
      <c r="S410" s="20">
        <v>85.42</v>
      </c>
      <c r="T410" s="21">
        <v>84.85</v>
      </c>
      <c r="U410" s="20">
        <f t="shared" si="94"/>
        <v>0.99278281422511405</v>
      </c>
      <c r="V410" s="21">
        <f t="shared" si="95"/>
        <v>7.9528628468202023E-2</v>
      </c>
      <c r="W410" s="22">
        <f t="shared" si="96"/>
        <v>8.976347271150549E-2</v>
      </c>
      <c r="X410" s="21">
        <f t="array" ref="X410:Z410">[1]!env_to_ecef(K410:M410,U410:W410)</f>
        <v>-0.78081141352676731</v>
      </c>
      <c r="Y410" s="21">
        <v>-0.62447966604389982</v>
      </c>
      <c r="Z410" s="21">
        <v>-1.8938933550513182E-2</v>
      </c>
      <c r="AA410" s="27">
        <f t="shared" si="97"/>
        <v>5.0516683940675282</v>
      </c>
      <c r="AB410" s="20">
        <v>85.55</v>
      </c>
      <c r="AC410" s="21">
        <v>0.1</v>
      </c>
      <c r="AD410" s="22">
        <v>6950</v>
      </c>
      <c r="AE410" s="20">
        <f t="shared" si="98"/>
        <v>6929.038133555182</v>
      </c>
      <c r="AF410" s="21">
        <f t="shared" si="99"/>
        <v>539.24336440825527</v>
      </c>
      <c r="AG410" s="21">
        <f t="shared" si="100"/>
        <v>12.130032142993246</v>
      </c>
      <c r="AH410" s="21">
        <f t="shared" si="101"/>
        <v>6950.0000000000009</v>
      </c>
      <c r="AI410" s="20">
        <f t="array" ref="AI410:AK410">[1]!env_to_ecef(K410:M410,AE410:AG410)</f>
        <v>-5727.6491470833425</v>
      </c>
      <c r="AJ410" s="21">
        <v>-3910.9293405339299</v>
      </c>
      <c r="AK410" s="21">
        <v>-448.51637792427448</v>
      </c>
      <c r="AL410" s="21">
        <f t="shared" si="102"/>
        <v>6950.0000000000009</v>
      </c>
      <c r="AM410" s="20">
        <f t="shared" si="103"/>
        <v>5807.0551397326635</v>
      </c>
      <c r="AN410" s="21">
        <f t="shared" si="104"/>
        <v>3956.4485252792947</v>
      </c>
      <c r="AO410" s="21">
        <f>(Q411-Q409)/($B411-$B409)</f>
        <v>490.69226440868806</v>
      </c>
      <c r="AP410" s="28">
        <f t="shared" si="105"/>
        <v>13993.825436299123</v>
      </c>
      <c r="AQ410" s="12">
        <v>85.8</v>
      </c>
      <c r="AR410" s="12">
        <v>0.09</v>
      </c>
      <c r="AS410" s="12">
        <v>7354</v>
      </c>
      <c r="AT410" s="27">
        <v>2192636</v>
      </c>
      <c r="AU410" s="20">
        <v>910.4</v>
      </c>
      <c r="AV410" s="21">
        <v>0</v>
      </c>
      <c r="AW410" s="21">
        <v>9.7899999999999991</v>
      </c>
      <c r="AX410" s="21">
        <v>0</v>
      </c>
      <c r="AY410" s="21">
        <v>0</v>
      </c>
      <c r="AZ410" s="22">
        <f>AX410*AD410</f>
        <v>0</v>
      </c>
      <c r="BA410">
        <f>AX410*AA410</f>
        <v>0</v>
      </c>
    </row>
    <row r="411" spans="2:53" x14ac:dyDescent="0.25">
      <c r="B411" s="27">
        <v>639.70000000000005</v>
      </c>
      <c r="C411" s="20">
        <v>59575</v>
      </c>
      <c r="D411" s="21">
        <v>88357</v>
      </c>
      <c r="E411" s="22">
        <v>147933</v>
      </c>
      <c r="F411" s="20">
        <v>213.4</v>
      </c>
      <c r="G411" s="21">
        <v>901223</v>
      </c>
      <c r="H411" s="22">
        <v>0.621</v>
      </c>
      <c r="I411" s="12">
        <v>6562905</v>
      </c>
      <c r="J411" s="20">
        <v>32.29</v>
      </c>
      <c r="K411" s="29">
        <f>DEGREES(ATAN([1]!Req()^2/[1]!Rpo()^2*TAN(RADIANS(J411))))</f>
        <v>32.464044886065238</v>
      </c>
      <c r="L411" s="21">
        <v>-58</v>
      </c>
      <c r="M411" s="22">
        <v>190862</v>
      </c>
      <c r="N411" s="21">
        <f>[1]!Req()/SQRT(1-[1]!e_WGS84()^2*SIN(RADIANS(K411))^2)</f>
        <v>6384296.9882854093</v>
      </c>
      <c r="O411" s="20">
        <f t="shared" si="91"/>
        <v>2939805.9325149911</v>
      </c>
      <c r="P411" s="21">
        <f t="shared" si="92"/>
        <v>-4704672.9424834643</v>
      </c>
      <c r="Q411" s="22">
        <f>(N411*(1-[1]!e_WGS84()^2)+M411)*SIN(RADIANS(K411))</f>
        <v>3506408.724512822</v>
      </c>
      <c r="R411" s="22">
        <f t="shared" si="93"/>
        <v>-31.501300973817706</v>
      </c>
      <c r="S411" s="20">
        <v>85.5</v>
      </c>
      <c r="T411" s="21">
        <v>85.07</v>
      </c>
      <c r="U411" s="20">
        <f t="shared" si="94"/>
        <v>0.99322917367578467</v>
      </c>
      <c r="V411" s="21">
        <f t="shared" si="95"/>
        <v>7.8168831236289704E-2</v>
      </c>
      <c r="W411" s="22">
        <f t="shared" si="96"/>
        <v>8.5938596581922072E-2</v>
      </c>
      <c r="X411" s="21">
        <f t="array" ref="X411:Z411">[1]!env_to_ecef(K411:M411,U411:W411)</f>
        <v>-0.78164755418844056</v>
      </c>
      <c r="Y411" s="21">
        <v>-0.62340525392858637</v>
      </c>
      <c r="Z411" s="21">
        <v>-1.9823985609948282E-2</v>
      </c>
      <c r="AA411" s="27">
        <f t="shared" si="97"/>
        <v>4.8420192800045569</v>
      </c>
      <c r="AB411" s="20">
        <v>85.64</v>
      </c>
      <c r="AC411" s="21">
        <v>0.09</v>
      </c>
      <c r="AD411" s="22">
        <v>6962</v>
      </c>
      <c r="AE411" s="20">
        <f t="shared" si="98"/>
        <v>6941.8438898309532</v>
      </c>
      <c r="AF411" s="21">
        <f t="shared" si="99"/>
        <v>529.27102296985845</v>
      </c>
      <c r="AG411" s="21">
        <f t="shared" si="100"/>
        <v>10.935879529944577</v>
      </c>
      <c r="AH411" s="21">
        <f t="shared" si="101"/>
        <v>6962</v>
      </c>
      <c r="AI411" s="20">
        <f t="array" ref="AI411:AK411">[1]!env_to_ecef(K411:M411,AE411:AG411)</f>
        <v>-5731.5795361761711</v>
      </c>
      <c r="AJ411" s="21">
        <v>-3927.3695384882967</v>
      </c>
      <c r="AK411" s="21">
        <v>-440.69096727838416</v>
      </c>
      <c r="AL411" s="21">
        <f t="shared" si="102"/>
        <v>6961.9999999999991</v>
      </c>
      <c r="AM411" s="20">
        <f t="shared" si="103"/>
        <v>5878.0315074480604</v>
      </c>
      <c r="AN411" s="21">
        <f t="shared" si="104"/>
        <v>3840.8346333941445</v>
      </c>
      <c r="AO411" s="21">
        <f>(Q412-Q410)/($B412-$B410)</f>
        <v>248.48717218823731</v>
      </c>
      <c r="AP411" s="28">
        <f t="shared" si="105"/>
        <v>13985.815355145089</v>
      </c>
      <c r="AQ411" s="12">
        <v>85.88</v>
      </c>
      <c r="AR411" s="12">
        <v>0.09</v>
      </c>
      <c r="AS411" s="12">
        <v>7366</v>
      </c>
      <c r="AT411" s="27">
        <v>2206144</v>
      </c>
      <c r="AU411" s="20">
        <v>910.4</v>
      </c>
      <c r="AV411" s="21">
        <v>0</v>
      </c>
      <c r="AW411" s="21">
        <v>9.8000000000000007</v>
      </c>
      <c r="AX411" s="21">
        <v>0</v>
      </c>
      <c r="AY411" s="21">
        <v>0</v>
      </c>
      <c r="AZ411" s="22">
        <f>AX411*AD411</f>
        <v>0</v>
      </c>
      <c r="BA411">
        <f>AX411*AA411</f>
        <v>0</v>
      </c>
    </row>
    <row r="412" spans="2:53" x14ac:dyDescent="0.25">
      <c r="B412" s="27">
        <v>641.70000000000005</v>
      </c>
      <c r="C412" s="20">
        <v>59575</v>
      </c>
      <c r="D412" s="21">
        <v>87931</v>
      </c>
      <c r="E412" s="22">
        <v>147506</v>
      </c>
      <c r="F412" s="20">
        <v>213.4</v>
      </c>
      <c r="G412" s="21">
        <v>901223</v>
      </c>
      <c r="H412" s="22">
        <v>0.623</v>
      </c>
      <c r="I412" s="12">
        <v>6562926</v>
      </c>
      <c r="J412" s="20">
        <v>32.29</v>
      </c>
      <c r="K412" s="29">
        <f>DEGREES(ATAN([1]!Req()^2/[1]!Rpo()^2*TAN(RADIANS(J412))))</f>
        <v>32.464044886065238</v>
      </c>
      <c r="L412" s="21">
        <v>-57.86</v>
      </c>
      <c r="M412" s="22">
        <v>190886</v>
      </c>
      <c r="N412" s="21">
        <f>[1]!Req()/SQRT(1-[1]!e_WGS84()^2*SIN(RADIANS(K412))^2)</f>
        <v>6384296.9882854093</v>
      </c>
      <c r="O412" s="20">
        <f t="shared" si="91"/>
        <v>2951303.6021724748</v>
      </c>
      <c r="P412" s="21">
        <f t="shared" si="92"/>
        <v>-4697492.7502696896</v>
      </c>
      <c r="Q412" s="22">
        <f>(N412*(1-[1]!e_WGS84()^2)+M412)*SIN(RADIANS(K412))</f>
        <v>3506421.6069986979</v>
      </c>
      <c r="R412" s="22">
        <f t="shared" si="93"/>
        <v>-28.501405354589224</v>
      </c>
      <c r="S412" s="20">
        <v>85.59</v>
      </c>
      <c r="T412" s="21">
        <v>85.17</v>
      </c>
      <c r="U412" s="20">
        <f t="shared" si="94"/>
        <v>0.99349876963066852</v>
      </c>
      <c r="V412" s="21">
        <f t="shared" si="95"/>
        <v>7.6619991291986864E-2</v>
      </c>
      <c r="W412" s="22">
        <f t="shared" si="96"/>
        <v>8.4199594279092543E-2</v>
      </c>
      <c r="X412" s="21">
        <f t="array" ref="X412:Z412">[1]!env_to_ecef(K412:M412,U412:W412)</f>
        <v>-0.7815730773439411</v>
      </c>
      <c r="Y412" s="21">
        <v>-0.62351038304497719</v>
      </c>
      <c r="Z412" s="21">
        <v>-1.9450629969947668E-2</v>
      </c>
      <c r="AA412" s="27">
        <f t="shared" si="97"/>
        <v>4.751774329195757</v>
      </c>
      <c r="AB412" s="20">
        <v>85.72</v>
      </c>
      <c r="AC412" s="21">
        <v>0.08</v>
      </c>
      <c r="AD412" s="22">
        <v>6974</v>
      </c>
      <c r="AE412" s="20">
        <f t="shared" si="98"/>
        <v>6954.5444454952731</v>
      </c>
      <c r="AF412" s="21">
        <f t="shared" si="99"/>
        <v>520.47356896241547</v>
      </c>
      <c r="AG412" s="21">
        <f t="shared" si="100"/>
        <v>9.7375377987541629</v>
      </c>
      <c r="AH412" s="21">
        <f t="shared" si="101"/>
        <v>6974.0000000000009</v>
      </c>
      <c r="AI412" s="20">
        <f t="array" ref="AI412:AK412">[1]!env_to_ecef(K412:M412,AE412:AG412)</f>
        <v>-5735.7703164532004</v>
      </c>
      <c r="AJ412" s="21">
        <v>-3943.2645933349977</v>
      </c>
      <c r="AK412" s="21">
        <v>-433.91153919310005</v>
      </c>
      <c r="AL412" s="21">
        <f t="shared" si="102"/>
        <v>6973.9999999999991</v>
      </c>
      <c r="AM412" s="20">
        <f t="shared" si="103"/>
        <v>5662.1167034639511</v>
      </c>
      <c r="AN412" s="21">
        <f t="shared" si="104"/>
        <v>3727.4608981255442</v>
      </c>
      <c r="AO412" s="21">
        <f>(Q413-Q411)/($B413-$B411)</f>
        <v>247.79185889067594</v>
      </c>
      <c r="AP412" s="28">
        <f t="shared" si="105"/>
        <v>13755.601681027894</v>
      </c>
      <c r="AQ412" s="12">
        <v>85.96</v>
      </c>
      <c r="AR412" s="12">
        <v>0.08</v>
      </c>
      <c r="AS412" s="12">
        <v>7378</v>
      </c>
      <c r="AT412" s="27">
        <v>2219676</v>
      </c>
      <c r="AU412" s="20">
        <v>910.5</v>
      </c>
      <c r="AV412" s="21">
        <v>0</v>
      </c>
      <c r="AW412" s="21">
        <v>9.82</v>
      </c>
      <c r="AX412" s="21">
        <v>0</v>
      </c>
      <c r="AY412" s="21">
        <v>0</v>
      </c>
      <c r="AZ412" s="22">
        <f>AX412*AD412</f>
        <v>0</v>
      </c>
      <c r="BA412">
        <f>AX412*AA412</f>
        <v>0</v>
      </c>
    </row>
    <row r="413" spans="2:53" x14ac:dyDescent="0.25">
      <c r="B413" s="27">
        <v>643.70000000000005</v>
      </c>
      <c r="C413" s="20">
        <v>59575</v>
      </c>
      <c r="D413" s="21">
        <v>87504</v>
      </c>
      <c r="E413" s="22">
        <v>147079</v>
      </c>
      <c r="F413" s="20">
        <v>213.4</v>
      </c>
      <c r="G413" s="21">
        <v>901223</v>
      </c>
      <c r="H413" s="22">
        <v>0.625</v>
      </c>
      <c r="I413" s="12">
        <v>6562946</v>
      </c>
      <c r="J413" s="20">
        <v>32.299999999999997</v>
      </c>
      <c r="K413" s="29">
        <f>DEGREES(ATAN([1]!Req()^2/[1]!Rpo()^2*TAN(RADIANS(J413))))</f>
        <v>32.474073564389236</v>
      </c>
      <c r="L413" s="21">
        <v>-57.72</v>
      </c>
      <c r="M413" s="22">
        <v>190908</v>
      </c>
      <c r="N413" s="21">
        <f>[1]!Req()/SQRT(1-[1]!e_WGS84()^2*SIN(RADIANS(K413))^2)</f>
        <v>6384300.3830527868</v>
      </c>
      <c r="O413" s="20">
        <f t="shared" si="91"/>
        <v>2962454.399328847</v>
      </c>
      <c r="P413" s="21">
        <f t="shared" si="92"/>
        <v>-4689763.0988909621</v>
      </c>
      <c r="Q413" s="22">
        <f>(N413*(1-[1]!e_WGS84()^2)+M413)*SIN(RADIANS(K413))</f>
        <v>3507399.8919483847</v>
      </c>
      <c r="R413" s="22">
        <f t="shared" si="93"/>
        <v>-29.880327149294317</v>
      </c>
      <c r="S413" s="20">
        <v>85.67</v>
      </c>
      <c r="T413" s="21">
        <v>85.26</v>
      </c>
      <c r="U413" s="20">
        <f t="shared" si="94"/>
        <v>0.99373543989003266</v>
      </c>
      <c r="V413" s="21">
        <f t="shared" si="95"/>
        <v>7.5242624037608952E-2</v>
      </c>
      <c r="W413" s="22">
        <f t="shared" si="96"/>
        <v>8.2634272759542521E-2</v>
      </c>
      <c r="X413" s="21">
        <f t="array" ref="X413:Z413">[1]!env_to_ecef(K413:M413,U413:W413)</f>
        <v>-0.78134570487865118</v>
      </c>
      <c r="Y413" s="21">
        <v>-0.62380583385363753</v>
      </c>
      <c r="Z413" s="21">
        <v>-1.9109451008643294E-2</v>
      </c>
      <c r="AA413" s="27">
        <f t="shared" si="97"/>
        <v>4.6620976501257321</v>
      </c>
      <c r="AB413" s="20">
        <v>85.81</v>
      </c>
      <c r="AC413" s="21">
        <v>0.08</v>
      </c>
      <c r="AD413" s="22">
        <v>6987</v>
      </c>
      <c r="AE413" s="20">
        <f t="shared" si="98"/>
        <v>6968.3186648462743</v>
      </c>
      <c r="AF413" s="21">
        <f t="shared" si="99"/>
        <v>510.49859126441299</v>
      </c>
      <c r="AG413" s="21">
        <f t="shared" si="100"/>
        <v>9.7556892170770482</v>
      </c>
      <c r="AH413" s="21">
        <f t="shared" si="101"/>
        <v>6987.0000000000009</v>
      </c>
      <c r="AI413" s="20">
        <f t="array" ref="AI413:AK413">[1]!env_to_ecef(K413:M413,AE413:AG413)</f>
        <v>-5740.5749179300947</v>
      </c>
      <c r="AJ413" s="21">
        <v>-3960.173309317971</v>
      </c>
      <c r="AK413" s="21">
        <v>-425.43621354728447</v>
      </c>
      <c r="AL413" s="21">
        <f t="shared" si="102"/>
        <v>6987.0000000000009</v>
      </c>
      <c r="AM413" s="20">
        <f t="shared" si="103"/>
        <v>5774.5041953701293</v>
      </c>
      <c r="AN413" s="21">
        <f t="shared" si="104"/>
        <v>4001.4160385467112</v>
      </c>
      <c r="AO413" s="21">
        <f>(Q414-Q412)/($B414-$B412)</f>
        <v>488.98277959809639</v>
      </c>
      <c r="AP413" s="28">
        <f t="shared" si="105"/>
        <v>14029.259211541443</v>
      </c>
      <c r="AQ413" s="12">
        <v>86.04</v>
      </c>
      <c r="AR413" s="12">
        <v>7.0000000000000007E-2</v>
      </c>
      <c r="AS413" s="12">
        <v>7390</v>
      </c>
      <c r="AT413" s="27">
        <v>2233231</v>
      </c>
      <c r="AU413" s="20">
        <v>910.5</v>
      </c>
      <c r="AV413" s="21">
        <v>0</v>
      </c>
      <c r="AW413" s="21">
        <v>9.83</v>
      </c>
      <c r="AX413" s="21">
        <v>0</v>
      </c>
      <c r="AY413" s="21">
        <v>0</v>
      </c>
      <c r="AZ413" s="22">
        <f>AX413*AD413</f>
        <v>0</v>
      </c>
      <c r="BA413">
        <f>AX413*AA413</f>
        <v>0</v>
      </c>
    </row>
    <row r="414" spans="2:53" x14ac:dyDescent="0.25">
      <c r="B414" s="27">
        <v>645.70000000000005</v>
      </c>
      <c r="C414" s="20">
        <v>59575</v>
      </c>
      <c r="D414" s="21">
        <v>87077</v>
      </c>
      <c r="E414" s="22">
        <v>146652</v>
      </c>
      <c r="F414" s="20">
        <v>213.4</v>
      </c>
      <c r="G414" s="21">
        <v>901223</v>
      </c>
      <c r="H414" s="22">
        <v>0.627</v>
      </c>
      <c r="I414" s="12">
        <v>6562963</v>
      </c>
      <c r="J414" s="20">
        <v>32.31</v>
      </c>
      <c r="K414" s="29">
        <f>DEGREES(ATAN([1]!Req()^2/[1]!Rpo()^2*TAN(RADIANS(J414))))</f>
        <v>32.484102221411547</v>
      </c>
      <c r="L414" s="21">
        <v>-57.57</v>
      </c>
      <c r="M414" s="22">
        <v>190929</v>
      </c>
      <c r="N414" s="21">
        <f>[1]!Req()/SQRT(1-[1]!e_WGS84()^2*SIN(RADIANS(K414))^2)</f>
        <v>6384303.7783738803</v>
      </c>
      <c r="O414" s="20">
        <f t="shared" si="91"/>
        <v>2974401.6189539554</v>
      </c>
      <c r="P414" s="21">
        <f t="shared" si="92"/>
        <v>-4681487.0861155028</v>
      </c>
      <c r="Q414" s="22">
        <f>(N414*(1-[1]!e_WGS84()^2)+M414)*SIN(RADIANS(K414))</f>
        <v>3508377.5381170902</v>
      </c>
      <c r="R414" s="22">
        <f t="shared" si="93"/>
        <v>-29.259799154475331</v>
      </c>
      <c r="S414" s="20">
        <v>85.76</v>
      </c>
      <c r="T414" s="21">
        <v>85.36</v>
      </c>
      <c r="U414" s="20">
        <f t="shared" si="94"/>
        <v>0.99399472019814494</v>
      </c>
      <c r="V414" s="21">
        <f t="shared" si="95"/>
        <v>7.3692126766154678E-2</v>
      </c>
      <c r="W414" s="22">
        <f t="shared" si="96"/>
        <v>8.0894787662076764E-2</v>
      </c>
      <c r="X414" s="21">
        <f t="array" ref="X414:Z414">[1]!env_to_ecef(K414:M414,U414:W414)</f>
        <v>-0.78116040359855332</v>
      </c>
      <c r="Y414" s="21">
        <v>-0.6240497712009232</v>
      </c>
      <c r="Z414" s="21">
        <v>-1.8716487753343967E-2</v>
      </c>
      <c r="AA414" s="27">
        <f t="shared" si="97"/>
        <v>4.5718445373854344</v>
      </c>
      <c r="AB414" s="20">
        <v>85.89</v>
      </c>
      <c r="AC414" s="21">
        <v>7.0000000000000007E-2</v>
      </c>
      <c r="AD414" s="22">
        <v>6999</v>
      </c>
      <c r="AE414" s="20">
        <f t="shared" si="98"/>
        <v>6980.995385269397</v>
      </c>
      <c r="AF414" s="21">
        <f t="shared" si="99"/>
        <v>501.62866060118108</v>
      </c>
      <c r="AG414" s="21">
        <f t="shared" si="100"/>
        <v>8.5508894770830395</v>
      </c>
      <c r="AH414" s="21">
        <f t="shared" si="101"/>
        <v>6999</v>
      </c>
      <c r="AI414" s="20">
        <f t="array" ref="AI414:AK414">[1]!env_to_ecef(K414:M414,AE414:AG414)</f>
        <v>-5743.9470182976884</v>
      </c>
      <c r="AJ414" s="21">
        <v>-3977.1708693832511</v>
      </c>
      <c r="AK414" s="21">
        <v>-418.55170136839882</v>
      </c>
      <c r="AL414" s="21">
        <f t="shared" si="102"/>
        <v>6999.0000000000009</v>
      </c>
      <c r="AM414" s="20">
        <f t="shared" si="103"/>
        <v>5763.6855655952822</v>
      </c>
      <c r="AN414" s="21">
        <f t="shared" si="104"/>
        <v>4015.7151442202739</v>
      </c>
      <c r="AO414" s="21">
        <f>(Q415-Q413)/($B415-$B413)</f>
        <v>488.52896746259648</v>
      </c>
      <c r="AP414" s="28">
        <f t="shared" si="105"/>
        <v>14040.464018404125</v>
      </c>
      <c r="AQ414" s="12">
        <v>86.12</v>
      </c>
      <c r="AR414" s="12">
        <v>7.0000000000000007E-2</v>
      </c>
      <c r="AS414" s="12">
        <v>7402</v>
      </c>
      <c r="AT414" s="27">
        <v>2246809</v>
      </c>
      <c r="AU414" s="20">
        <v>910.6</v>
      </c>
      <c r="AV414" s="21">
        <v>0</v>
      </c>
      <c r="AW414" s="21">
        <v>9.85</v>
      </c>
      <c r="AX414" s="21">
        <v>0</v>
      </c>
      <c r="AY414" s="21">
        <v>0</v>
      </c>
      <c r="AZ414" s="22">
        <f>AX414*AD414</f>
        <v>0</v>
      </c>
      <c r="BA414">
        <f>AX414*AA414</f>
        <v>0</v>
      </c>
    </row>
    <row r="415" spans="2:53" x14ac:dyDescent="0.25">
      <c r="B415" s="27">
        <v>647.70000000000005</v>
      </c>
      <c r="C415" s="20">
        <v>59575</v>
      </c>
      <c r="D415" s="21">
        <v>86650</v>
      </c>
      <c r="E415" s="22">
        <v>146225</v>
      </c>
      <c r="F415" s="20">
        <v>213.4</v>
      </c>
      <c r="G415" s="21">
        <v>901223</v>
      </c>
      <c r="H415" s="22">
        <v>0.628</v>
      </c>
      <c r="I415" s="12">
        <v>6562979</v>
      </c>
      <c r="J415" s="20">
        <v>32.32</v>
      </c>
      <c r="K415" s="29">
        <f>DEGREES(ATAN([1]!Req()^2/[1]!Rpo()^2*TAN(RADIANS(J415))))</f>
        <v>32.494130857128731</v>
      </c>
      <c r="L415" s="21">
        <v>-57.43</v>
      </c>
      <c r="M415" s="22">
        <v>190948</v>
      </c>
      <c r="N415" s="21">
        <f>[1]!Req()/SQRT(1-[1]!e_WGS84()^2*SIN(RADIANS(K415))^2)</f>
        <v>6384307.1742482735</v>
      </c>
      <c r="O415" s="20">
        <f t="shared" si="91"/>
        <v>2985509.1415912281</v>
      </c>
      <c r="P415" s="21">
        <f t="shared" si="92"/>
        <v>-4673700.238314081</v>
      </c>
      <c r="Q415" s="22">
        <f>(N415*(1-[1]!e_WGS84()^2)+M415)*SIN(RADIANS(K415))</f>
        <v>3509354.0078182351</v>
      </c>
      <c r="R415" s="22">
        <f t="shared" si="93"/>
        <v>-29.63981659244746</v>
      </c>
      <c r="S415" s="20">
        <v>85.84</v>
      </c>
      <c r="T415" s="21">
        <v>85.46</v>
      </c>
      <c r="U415" s="20">
        <f t="shared" si="94"/>
        <v>0.99423594675579641</v>
      </c>
      <c r="V415" s="21">
        <f t="shared" si="95"/>
        <v>7.2314308855701018E-2</v>
      </c>
      <c r="W415" s="22">
        <f t="shared" si="96"/>
        <v>7.9155056145058633E-2</v>
      </c>
      <c r="X415" s="21">
        <f t="array" ref="X415:Z415">[1]!env_to_ecef(K415:M415,U415:W415)</f>
        <v>-0.78102314996002953</v>
      </c>
      <c r="Y415" s="21">
        <v>-0.62422887978884789</v>
      </c>
      <c r="Z415" s="21">
        <v>-1.8470107310818162E-2</v>
      </c>
      <c r="AA415" s="27">
        <f t="shared" si="97"/>
        <v>4.4821823271620485</v>
      </c>
      <c r="AB415" s="20">
        <v>85.98</v>
      </c>
      <c r="AC415" s="21">
        <v>0.06</v>
      </c>
      <c r="AD415" s="22">
        <v>7011</v>
      </c>
      <c r="AE415" s="20">
        <f t="shared" si="98"/>
        <v>6993.746580463182</v>
      </c>
      <c r="AF415" s="21">
        <f t="shared" si="99"/>
        <v>491.50367725361127</v>
      </c>
      <c r="AG415" s="21">
        <f t="shared" si="100"/>
        <v>7.3419006895566676</v>
      </c>
      <c r="AH415" s="21">
        <f t="shared" si="101"/>
        <v>7011.0000000000009</v>
      </c>
      <c r="AI415" s="20">
        <f t="array" ref="AI415:AK415">[1]!env_to_ecef(K415:M415,AE415:AG415)</f>
        <v>-5748.3953205438665</v>
      </c>
      <c r="AJ415" s="21">
        <v>-3992.6769592735641</v>
      </c>
      <c r="AK415" s="21">
        <v>-410.61288050351106</v>
      </c>
      <c r="AL415" s="21">
        <f t="shared" si="102"/>
        <v>7011.0000000000009</v>
      </c>
      <c r="AM415" s="20">
        <f t="shared" si="103"/>
        <v>5752.0131447465392</v>
      </c>
      <c r="AN415" s="21">
        <f t="shared" si="104"/>
        <v>4031.1657910810318</v>
      </c>
      <c r="AO415" s="21">
        <f>(Q416-Q414)/($B416-$B414)</f>
        <v>487.94050464814063</v>
      </c>
      <c r="AP415" s="28">
        <f t="shared" si="105"/>
        <v>14051.649210569867</v>
      </c>
      <c r="AQ415" s="12">
        <v>86.2</v>
      </c>
      <c r="AR415" s="12">
        <v>0.06</v>
      </c>
      <c r="AS415" s="12">
        <v>7415</v>
      </c>
      <c r="AT415" s="27">
        <v>2260412</v>
      </c>
      <c r="AU415" s="20">
        <v>910.6</v>
      </c>
      <c r="AV415" s="21">
        <v>0</v>
      </c>
      <c r="AW415" s="21">
        <v>9.8699999999999992</v>
      </c>
      <c r="AX415" s="21">
        <v>0</v>
      </c>
      <c r="AY415" s="21">
        <v>0</v>
      </c>
      <c r="AZ415" s="22">
        <f>AX415*AD415</f>
        <v>0</v>
      </c>
      <c r="BA415">
        <f>AX415*AA415</f>
        <v>0</v>
      </c>
    </row>
    <row r="416" spans="2:53" x14ac:dyDescent="0.25">
      <c r="B416" s="27">
        <v>649.70000000000005</v>
      </c>
      <c r="C416" s="20">
        <v>59575</v>
      </c>
      <c r="D416" s="21">
        <v>86223</v>
      </c>
      <c r="E416" s="22">
        <v>145799</v>
      </c>
      <c r="F416" s="20">
        <v>213.4</v>
      </c>
      <c r="G416" s="21">
        <v>901223</v>
      </c>
      <c r="H416" s="22">
        <v>0.63</v>
      </c>
      <c r="I416" s="12">
        <v>6562994</v>
      </c>
      <c r="J416" s="20">
        <v>32.33</v>
      </c>
      <c r="K416" s="29">
        <f>DEGREES(ATAN([1]!Req()^2/[1]!Rpo()^2*TAN(RADIANS(J416))))</f>
        <v>32.504159471537321</v>
      </c>
      <c r="L416" s="21">
        <v>-57.28</v>
      </c>
      <c r="M416" s="22">
        <v>190965</v>
      </c>
      <c r="N416" s="21">
        <f>[1]!Req()/SQRT(1-[1]!e_WGS84()^2*SIN(RADIANS(K416))^2)</f>
        <v>6384310.5706755482</v>
      </c>
      <c r="O416" s="20">
        <f t="shared" si="91"/>
        <v>2997409.6715329415</v>
      </c>
      <c r="P416" s="21">
        <f t="shared" si="92"/>
        <v>-4665362.4229511786</v>
      </c>
      <c r="Q416" s="22">
        <f>(N416*(1-[1]!e_WGS84()^2)+M416)*SIN(RADIANS(K416))</f>
        <v>3510329.3001356828</v>
      </c>
      <c r="R416" s="22">
        <f t="shared" si="93"/>
        <v>-31.020379044115543</v>
      </c>
      <c r="S416" s="20">
        <v>85.93</v>
      </c>
      <c r="T416" s="21">
        <v>85.56</v>
      </c>
      <c r="U416" s="20">
        <f t="shared" si="94"/>
        <v>0.9944845998498274</v>
      </c>
      <c r="V416" s="21">
        <f t="shared" si="95"/>
        <v>7.0762175680062531E-2</v>
      </c>
      <c r="W416" s="22">
        <f t="shared" si="96"/>
        <v>7.7415083508011615E-2</v>
      </c>
      <c r="X416" s="21">
        <f t="array" ref="X416:Z416">[1]!env_to_ecef(K416:M416,U416:W416)</f>
        <v>-0.78083771922812184</v>
      </c>
      <c r="Y416" s="21">
        <v>-0.62447230195107861</v>
      </c>
      <c r="Z416" s="21">
        <v>-1.8077619493327944E-2</v>
      </c>
      <c r="AA416" s="27">
        <f t="shared" si="97"/>
        <v>4.3822323323209718</v>
      </c>
      <c r="AB416" s="20">
        <v>86.07</v>
      </c>
      <c r="AC416" s="21">
        <v>0.06</v>
      </c>
      <c r="AD416" s="22">
        <v>7023</v>
      </c>
      <c r="AE416" s="20">
        <f t="shared" si="98"/>
        <v>7006.4817799172779</v>
      </c>
      <c r="AF416" s="21">
        <f t="shared" si="99"/>
        <v>481.33977552402195</v>
      </c>
      <c r="AG416" s="21">
        <f t="shared" si="100"/>
        <v>7.3544670578742659</v>
      </c>
      <c r="AH416" s="21">
        <f t="shared" si="101"/>
        <v>7023.0000000000009</v>
      </c>
      <c r="AI416" s="20">
        <f t="array" ref="AI416:AK416">[1]!env_to_ecef(K416:M416,AE416:AG416)</f>
        <v>-5751.5448852435593</v>
      </c>
      <c r="AJ416" s="21">
        <v>-4010.0706762158493</v>
      </c>
      <c r="AK416" s="21">
        <v>-401.98707041697935</v>
      </c>
      <c r="AL416" s="21">
        <f t="shared" si="102"/>
        <v>7023.0000000000009</v>
      </c>
      <c r="AM416" s="20">
        <f t="shared" si="103"/>
        <v>5741.1180742039578</v>
      </c>
      <c r="AN416" s="21">
        <f t="shared" si="104"/>
        <v>4045.4023088624235</v>
      </c>
      <c r="AO416" s="21">
        <f>(Q417-Q415)/($B417-$B415)</f>
        <v>487.48596092918888</v>
      </c>
      <c r="AP416" s="28">
        <f t="shared" si="105"/>
        <v>14062.827211705153</v>
      </c>
      <c r="AQ416" s="12">
        <v>86.28</v>
      </c>
      <c r="AR416" s="12">
        <v>0.05</v>
      </c>
      <c r="AS416" s="12">
        <v>7427</v>
      </c>
      <c r="AT416" s="27">
        <v>2274038</v>
      </c>
      <c r="AU416" s="20">
        <v>910.7</v>
      </c>
      <c r="AV416" s="21">
        <v>0</v>
      </c>
      <c r="AW416" s="21">
        <v>9.8800000000000008</v>
      </c>
      <c r="AX416" s="21">
        <v>0</v>
      </c>
      <c r="AY416" s="21">
        <v>0</v>
      </c>
      <c r="AZ416" s="22">
        <f>AX416*AD416</f>
        <v>0</v>
      </c>
      <c r="BA416">
        <f>AX416*AA416</f>
        <v>0</v>
      </c>
    </row>
    <row r="417" spans="2:53" x14ac:dyDescent="0.25">
      <c r="B417" s="27">
        <v>651.70000000000005</v>
      </c>
      <c r="C417" s="20">
        <v>59575</v>
      </c>
      <c r="D417" s="21">
        <v>85796</v>
      </c>
      <c r="E417" s="22">
        <v>145372</v>
      </c>
      <c r="F417" s="20">
        <v>213.4</v>
      </c>
      <c r="G417" s="21">
        <v>901223</v>
      </c>
      <c r="H417" s="22">
        <v>0.63200000000000001</v>
      </c>
      <c r="I417" s="12">
        <v>6563007</v>
      </c>
      <c r="J417" s="20">
        <v>32.340000000000003</v>
      </c>
      <c r="K417" s="29">
        <f>DEGREES(ATAN([1]!Req()^2/[1]!Rpo()^2*TAN(RADIANS(J417))))</f>
        <v>32.514188064633927</v>
      </c>
      <c r="L417" s="21">
        <v>-57.14</v>
      </c>
      <c r="M417" s="22">
        <v>190981</v>
      </c>
      <c r="N417" s="21">
        <f>[1]!Req()/SQRT(1-[1]!e_WGS84()^2*SIN(RADIANS(K417))^2)</f>
        <v>6384313.9676552862</v>
      </c>
      <c r="O417" s="20">
        <f t="shared" si="91"/>
        <v>3008473.6138880439</v>
      </c>
      <c r="P417" s="21">
        <f t="shared" si="92"/>
        <v>-4657518.6290786313</v>
      </c>
      <c r="Q417" s="22">
        <f>(N417*(1-[1]!e_WGS84()^2)+M417)*SIN(RADIANS(K417))</f>
        <v>3511303.9516619518</v>
      </c>
      <c r="R417" s="22">
        <f t="shared" si="93"/>
        <v>-31.40149044059217</v>
      </c>
      <c r="S417" s="20">
        <v>86.02</v>
      </c>
      <c r="T417" s="21">
        <v>85.65</v>
      </c>
      <c r="U417" s="20">
        <f t="shared" si="94"/>
        <v>0.99471460885517593</v>
      </c>
      <c r="V417" s="21">
        <f t="shared" si="95"/>
        <v>6.9208311165899691E-2</v>
      </c>
      <c r="W417" s="22">
        <f t="shared" si="96"/>
        <v>7.5848906357694021E-2</v>
      </c>
      <c r="X417" s="21">
        <f t="array" ref="X417:Z417">[1]!env_to_ecef(K417:M417,U417:W417)</f>
        <v>-0.78067077713938793</v>
      </c>
      <c r="Y417" s="21">
        <v>-0.62469487937518953</v>
      </c>
      <c r="Z417" s="21">
        <v>-1.7591060314869407E-2</v>
      </c>
      <c r="AA417" s="27">
        <f t="shared" si="97"/>
        <v>4.3019608481880978</v>
      </c>
      <c r="AB417" s="20">
        <v>86.15</v>
      </c>
      <c r="AC417" s="21">
        <v>0.05</v>
      </c>
      <c r="AD417" s="22">
        <v>7036</v>
      </c>
      <c r="AE417" s="20">
        <f t="shared" si="98"/>
        <v>7020.1188583950916</v>
      </c>
      <c r="AF417" s="21">
        <f t="shared" si="99"/>
        <v>472.42937416754268</v>
      </c>
      <c r="AG417" s="21">
        <f t="shared" si="100"/>
        <v>6.1400675291945124</v>
      </c>
      <c r="AH417" s="21">
        <f t="shared" si="101"/>
        <v>7036</v>
      </c>
      <c r="AI417" s="20">
        <f t="array" ref="AI417:AK417">[1]!env_to_ecef(K417:M417,AE417:AG417)</f>
        <v>-5756.3005490665819</v>
      </c>
      <c r="AJ417" s="21">
        <v>-4026.6874761871231</v>
      </c>
      <c r="AK417" s="21">
        <v>-395.07968554907399</v>
      </c>
      <c r="AL417" s="21">
        <f t="shared" si="102"/>
        <v>7036.0000000000009</v>
      </c>
      <c r="AM417" s="20">
        <f t="shared" si="103"/>
        <v>5729.4773138711462</v>
      </c>
      <c r="AN417" s="21">
        <f t="shared" si="104"/>
        <v>4060.6082134994213</v>
      </c>
      <c r="AO417" s="21">
        <f>(Q418-Q416)/($B418-$B416)</f>
        <v>487.03103309264407</v>
      </c>
      <c r="AP417" s="28">
        <f t="shared" si="105"/>
        <v>14074.997833360952</v>
      </c>
      <c r="AQ417" s="12">
        <v>86.36</v>
      </c>
      <c r="AR417" s="12">
        <v>0.05</v>
      </c>
      <c r="AS417" s="12">
        <v>7439</v>
      </c>
      <c r="AT417" s="27">
        <v>2287688</v>
      </c>
      <c r="AU417" s="20">
        <v>910.7</v>
      </c>
      <c r="AV417" s="21">
        <v>0</v>
      </c>
      <c r="AW417" s="21">
        <v>9.9</v>
      </c>
      <c r="AX417" s="21">
        <v>0</v>
      </c>
      <c r="AY417" s="21">
        <v>0</v>
      </c>
      <c r="AZ417" s="22">
        <f>AX417*AD417</f>
        <v>0</v>
      </c>
      <c r="BA417">
        <f>AX417*AA417</f>
        <v>0</v>
      </c>
    </row>
    <row r="418" spans="2:53" x14ac:dyDescent="0.25">
      <c r="B418" s="27">
        <v>653.70000000000005</v>
      </c>
      <c r="C418" s="20">
        <v>59575</v>
      </c>
      <c r="D418" s="21">
        <v>85370</v>
      </c>
      <c r="E418" s="22">
        <v>144945</v>
      </c>
      <c r="F418" s="20">
        <v>213.4</v>
      </c>
      <c r="G418" s="21">
        <v>901223</v>
      </c>
      <c r="H418" s="22">
        <v>0.63400000000000001</v>
      </c>
      <c r="I418" s="12">
        <v>6563018</v>
      </c>
      <c r="J418" s="20">
        <v>32.35</v>
      </c>
      <c r="K418" s="29">
        <f>DEGREES(ATAN([1]!Req()^2/[1]!Rpo()^2*TAN(RADIANS(J418))))</f>
        <v>32.52421663641509</v>
      </c>
      <c r="L418" s="21">
        <v>-56.99</v>
      </c>
      <c r="M418" s="22">
        <v>190995</v>
      </c>
      <c r="N418" s="21">
        <f>[1]!Req()/SQRT(1-[1]!e_WGS84()^2*SIN(RADIANS(K418))^2)</f>
        <v>6384317.3651870685</v>
      </c>
      <c r="O418" s="20">
        <f t="shared" si="91"/>
        <v>3020327.5807884261</v>
      </c>
      <c r="P418" s="21">
        <f t="shared" si="92"/>
        <v>-4649119.9900971809</v>
      </c>
      <c r="Q418" s="22">
        <f>(N418*(1-[1]!e_WGS84()^2)+M418)*SIN(RADIANS(K418))</f>
        <v>3512277.4242680534</v>
      </c>
      <c r="R418" s="22">
        <f t="shared" si="93"/>
        <v>-31.783146005123854</v>
      </c>
      <c r="S418" s="20">
        <v>86.1</v>
      </c>
      <c r="T418" s="21">
        <v>85.75</v>
      </c>
      <c r="U418" s="20">
        <f t="shared" si="94"/>
        <v>0.99494083173965431</v>
      </c>
      <c r="V418" s="21">
        <f t="shared" si="95"/>
        <v>6.7828261205514107E-2</v>
      </c>
      <c r="W418" s="22">
        <f t="shared" si="96"/>
        <v>7.4108490195399349E-2</v>
      </c>
      <c r="X418" s="21">
        <f t="array" ref="X418:Z418">[1]!env_to_ecef(K418:M418,U418:W418)</f>
        <v>-0.78042436026024486</v>
      </c>
      <c r="Y418" s="21">
        <v>-0.62500956143207498</v>
      </c>
      <c r="Z418" s="21">
        <v>-1.734549021713911E-2</v>
      </c>
      <c r="AA418" s="27">
        <f t="shared" si="97"/>
        <v>4.2123228388139085</v>
      </c>
      <c r="AB418" s="20">
        <v>86.24</v>
      </c>
      <c r="AC418" s="21">
        <v>0.04</v>
      </c>
      <c r="AD418" s="22">
        <v>7048</v>
      </c>
      <c r="AE418" s="20">
        <f t="shared" si="98"/>
        <v>7032.827417094798</v>
      </c>
      <c r="AF418" s="21">
        <f t="shared" si="99"/>
        <v>462.18860945542338</v>
      </c>
      <c r="AG418" s="21">
        <f t="shared" si="100"/>
        <v>4.9204318275292582</v>
      </c>
      <c r="AH418" s="21">
        <f t="shared" si="101"/>
        <v>7048</v>
      </c>
      <c r="AI418" s="20">
        <f t="array" ref="AI418:AK418">[1]!env_to_ecef(K418:M418,AE418:AG418)</f>
        <v>-5759.9182319425918</v>
      </c>
      <c r="AJ418" s="21">
        <v>-4043.2454859879185</v>
      </c>
      <c r="AK418" s="21">
        <v>-387.05542416252933</v>
      </c>
      <c r="AL418" s="21">
        <f t="shared" si="102"/>
        <v>7047.9999999999991</v>
      </c>
      <c r="AM418" s="20">
        <f t="shared" si="103"/>
        <v>5802.7190587063087</v>
      </c>
      <c r="AN418" s="21">
        <f t="shared" si="104"/>
        <v>3945.8464516478125</v>
      </c>
      <c r="AO418" s="21">
        <f>(Q419-Q417)/($B419-$B417)</f>
        <v>245.1155336170923</v>
      </c>
      <c r="AP418" s="28">
        <f t="shared" si="105"/>
        <v>14068.39760679804</v>
      </c>
      <c r="AQ418" s="12">
        <v>86.44</v>
      </c>
      <c r="AR418" s="12">
        <v>0.04</v>
      </c>
      <c r="AS418" s="12">
        <v>7452</v>
      </c>
      <c r="AT418" s="27">
        <v>2301362</v>
      </c>
      <c r="AU418" s="20">
        <v>910.8</v>
      </c>
      <c r="AV418" s="21">
        <v>0</v>
      </c>
      <c r="AW418" s="21">
        <v>9.92</v>
      </c>
      <c r="AX418" s="21">
        <v>0</v>
      </c>
      <c r="AY418" s="21">
        <v>0</v>
      </c>
      <c r="AZ418" s="22">
        <f>AX418*AD418</f>
        <v>0</v>
      </c>
      <c r="BA418">
        <f>AX418*AA418</f>
        <v>0</v>
      </c>
    </row>
    <row r="419" spans="2:53" x14ac:dyDescent="0.25">
      <c r="B419" s="27">
        <v>655.7</v>
      </c>
      <c r="C419" s="20">
        <v>59575</v>
      </c>
      <c r="D419" s="21">
        <v>84943</v>
      </c>
      <c r="E419" s="22">
        <v>144518</v>
      </c>
      <c r="F419" s="20">
        <v>213.4</v>
      </c>
      <c r="G419" s="21">
        <v>901223</v>
      </c>
      <c r="H419" s="22">
        <v>0.63600000000000001</v>
      </c>
      <c r="I419" s="12">
        <v>6563029</v>
      </c>
      <c r="J419" s="20">
        <v>32.35</v>
      </c>
      <c r="K419" s="29">
        <f>DEGREES(ATAN([1]!Req()^2/[1]!Rpo()^2*TAN(RADIANS(J419))))</f>
        <v>32.52421663641509</v>
      </c>
      <c r="L419" s="21">
        <v>-56.85</v>
      </c>
      <c r="M419" s="22">
        <v>191008</v>
      </c>
      <c r="N419" s="21">
        <f>[1]!Req()/SQRT(1-[1]!e_WGS84()^2*SIN(RADIANS(K419))^2)</f>
        <v>6384317.3651870685</v>
      </c>
      <c r="O419" s="20">
        <f t="shared" si="91"/>
        <v>3031684.4901228691</v>
      </c>
      <c r="P419" s="21">
        <f t="shared" si="92"/>
        <v>-4641735.24327204</v>
      </c>
      <c r="Q419" s="22">
        <f>(N419*(1-[1]!e_WGS84()^2)+M419)*SIN(RADIANS(K419))</f>
        <v>3512284.4137964202</v>
      </c>
      <c r="R419" s="22">
        <f t="shared" si="93"/>
        <v>-29.7832026546821</v>
      </c>
      <c r="S419" s="20">
        <v>86.19</v>
      </c>
      <c r="T419" s="21">
        <v>85.85</v>
      </c>
      <c r="U419" s="20">
        <f t="shared" si="94"/>
        <v>0.99517369086492313</v>
      </c>
      <c r="V419" s="21">
        <f t="shared" si="95"/>
        <v>6.6273822469894828E-2</v>
      </c>
      <c r="W419" s="22">
        <f t="shared" si="96"/>
        <v>7.2367848285791292E-2</v>
      </c>
      <c r="X419" s="21">
        <f t="array" ref="X419:Z419">[1]!env_to_ecef(K419:M419,U419:W419)</f>
        <v>-0.78034937986966324</v>
      </c>
      <c r="Y419" s="21">
        <v>-0.62511346198265294</v>
      </c>
      <c r="Z419" s="21">
        <v>-1.6970709622593949E-2</v>
      </c>
      <c r="AA419" s="27">
        <f t="shared" si="97"/>
        <v>4.1123795276286188</v>
      </c>
      <c r="AB419" s="20">
        <v>86.33</v>
      </c>
      <c r="AC419" s="21">
        <v>0.04</v>
      </c>
      <c r="AD419" s="22">
        <v>7060</v>
      </c>
      <c r="AE419" s="20">
        <f t="shared" si="98"/>
        <v>7045.5201328928542</v>
      </c>
      <c r="AF419" s="21">
        <f t="shared" si="99"/>
        <v>451.90902163963108</v>
      </c>
      <c r="AG419" s="21">
        <f t="shared" si="100"/>
        <v>4.9288094072583091</v>
      </c>
      <c r="AH419" s="21">
        <f t="shared" si="101"/>
        <v>7060.0000000000009</v>
      </c>
      <c r="AI419" s="20">
        <f t="array" ref="AI419:AK419">[1]!env_to_ecef(K419:M419,AE419:AG419)</f>
        <v>-5763.6668250729126</v>
      </c>
      <c r="AJ419" s="21">
        <v>-4059.6269073893141</v>
      </c>
      <c r="AK419" s="21">
        <v>-378.38353869403159</v>
      </c>
      <c r="AL419" s="21">
        <f t="shared" si="102"/>
        <v>7060.0000000000009</v>
      </c>
      <c r="AM419" s="20">
        <f t="shared" si="103"/>
        <v>5791.473987745936</v>
      </c>
      <c r="AN419" s="21">
        <f t="shared" si="104"/>
        <v>3960.9947684910148</v>
      </c>
      <c r="AO419" s="21">
        <f>(Q420-Q418)/($B420-$B418)</f>
        <v>244.82105429144576</v>
      </c>
      <c r="AP419" s="28">
        <f t="shared" si="105"/>
        <v>14079.773976750883</v>
      </c>
      <c r="AQ419" s="12">
        <v>86.53</v>
      </c>
      <c r="AR419" s="12">
        <v>0.04</v>
      </c>
      <c r="AS419" s="12">
        <v>7464</v>
      </c>
      <c r="AT419" s="27">
        <v>2315060</v>
      </c>
      <c r="AU419" s="20">
        <v>910.8</v>
      </c>
      <c r="AV419" s="21">
        <v>0</v>
      </c>
      <c r="AW419" s="21">
        <v>9.94</v>
      </c>
      <c r="AX419" s="21">
        <v>0</v>
      </c>
      <c r="AY419" s="21">
        <v>0</v>
      </c>
      <c r="AZ419" s="22">
        <f>AX419*AD419</f>
        <v>0</v>
      </c>
      <c r="BA419">
        <f>AX419*AA419</f>
        <v>0</v>
      </c>
    </row>
    <row r="420" spans="2:53" x14ac:dyDescent="0.25">
      <c r="B420" s="27">
        <v>657.7</v>
      </c>
      <c r="C420" s="20">
        <v>59575</v>
      </c>
      <c r="D420" s="21">
        <v>84516</v>
      </c>
      <c r="E420" s="22">
        <v>144091</v>
      </c>
      <c r="F420" s="20">
        <v>213.4</v>
      </c>
      <c r="G420" s="21">
        <v>901223</v>
      </c>
      <c r="H420" s="22">
        <v>0.63800000000000001</v>
      </c>
      <c r="I420" s="12">
        <v>6563038</v>
      </c>
      <c r="J420" s="20">
        <v>32.36</v>
      </c>
      <c r="K420" s="29">
        <f>DEGREES(ATAN([1]!Req()^2/[1]!Rpo()^2*TAN(RADIANS(J420))))</f>
        <v>32.534245186877378</v>
      </c>
      <c r="L420" s="21">
        <v>-56.7</v>
      </c>
      <c r="M420" s="22">
        <v>191020</v>
      </c>
      <c r="N420" s="21">
        <f>[1]!Req()/SQRT(1-[1]!e_WGS84()^2*SIN(RADIANS(K420))^2)</f>
        <v>6384320.7632704768</v>
      </c>
      <c r="O420" s="20">
        <f t="shared" si="91"/>
        <v>3043493.4767394098</v>
      </c>
      <c r="P420" s="21">
        <f t="shared" si="92"/>
        <v>-4633276.0110232169</v>
      </c>
      <c r="Q420" s="22">
        <f>(N420*(1-[1]!e_WGS84()^2)+M420)*SIN(RADIANS(K420))</f>
        <v>3513256.7084852192</v>
      </c>
      <c r="R420" s="22">
        <f t="shared" si="93"/>
        <v>-30.165401983074844</v>
      </c>
      <c r="S420" s="20">
        <v>86.28</v>
      </c>
      <c r="T420" s="21">
        <v>85.95</v>
      </c>
      <c r="U420" s="20">
        <f t="shared" si="94"/>
        <v>0.99540108939676364</v>
      </c>
      <c r="V420" s="21">
        <f t="shared" si="95"/>
        <v>6.4718622405108325E-2</v>
      </c>
      <c r="W420" s="22">
        <f t="shared" si="96"/>
        <v>7.0626985931166564E-2</v>
      </c>
      <c r="X420" s="21">
        <f t="array" ref="X420:Z420">[1]!env_to_ecef(K420:M420,U420:W420)</f>
        <v>-0.78016357789150759</v>
      </c>
      <c r="Y420" s="21">
        <v>-0.62535584436274183</v>
      </c>
      <c r="Z420" s="21">
        <v>-1.6578891786957907E-2</v>
      </c>
      <c r="AA420" s="27">
        <f t="shared" si="97"/>
        <v>4.0220979145187936</v>
      </c>
      <c r="AB420" s="20">
        <v>86.41</v>
      </c>
      <c r="AC420" s="21">
        <v>0.03</v>
      </c>
      <c r="AD420" s="22">
        <v>7073</v>
      </c>
      <c r="AE420" s="20">
        <f t="shared" si="98"/>
        <v>7059.1194881077326</v>
      </c>
      <c r="AF420" s="21">
        <f t="shared" si="99"/>
        <v>442.88524173038144</v>
      </c>
      <c r="AG420" s="21">
        <f t="shared" si="100"/>
        <v>3.7034139705881004</v>
      </c>
      <c r="AH420" s="21">
        <f t="shared" si="101"/>
        <v>7072.9999999999991</v>
      </c>
      <c r="AI420" s="20">
        <f t="array" ref="AI420:AK420">[1]!env_to_ecef(K420:M420,AE420:AG420)</f>
        <v>-5767.5807009377959</v>
      </c>
      <c r="AJ420" s="21">
        <v>-4077.3042715065662</v>
      </c>
      <c r="AK420" s="21">
        <v>-371.39162042806481</v>
      </c>
      <c r="AL420" s="21">
        <f t="shared" si="102"/>
        <v>7072.9999999999991</v>
      </c>
      <c r="AM420" s="20">
        <f t="shared" si="103"/>
        <v>5696.5536477192072</v>
      </c>
      <c r="AN420" s="21">
        <f t="shared" si="104"/>
        <v>4104.2129789553583</v>
      </c>
      <c r="AO420" s="21">
        <f>(Q421-Q419)/($B421-$B419)</f>
        <v>485.85215657099616</v>
      </c>
      <c r="AP420" s="28">
        <f t="shared" si="105"/>
        <v>14110.225645852266</v>
      </c>
      <c r="AQ420" s="12">
        <v>86.61</v>
      </c>
      <c r="AR420" s="12">
        <v>0.03</v>
      </c>
      <c r="AS420" s="12">
        <v>7476</v>
      </c>
      <c r="AT420" s="27">
        <v>2328782</v>
      </c>
      <c r="AU420" s="20">
        <v>910.8</v>
      </c>
      <c r="AV420" s="21">
        <v>0</v>
      </c>
      <c r="AW420" s="21">
        <v>9.9499999999999993</v>
      </c>
      <c r="AX420" s="21">
        <v>0</v>
      </c>
      <c r="AY420" s="21">
        <v>0</v>
      </c>
      <c r="AZ420" s="22">
        <f>AX420*AD420</f>
        <v>0</v>
      </c>
      <c r="BA420">
        <f>AX420*AA420</f>
        <v>0</v>
      </c>
    </row>
    <row r="421" spans="2:53" x14ac:dyDescent="0.25">
      <c r="B421" s="27">
        <v>659.7</v>
      </c>
      <c r="C421" s="20">
        <v>59575</v>
      </c>
      <c r="D421" s="21">
        <v>84089</v>
      </c>
      <c r="E421" s="22">
        <v>143664</v>
      </c>
      <c r="F421" s="20">
        <v>213.4</v>
      </c>
      <c r="G421" s="21">
        <v>901223</v>
      </c>
      <c r="H421" s="22">
        <v>0.64</v>
      </c>
      <c r="I421" s="12">
        <v>6563045</v>
      </c>
      <c r="J421" s="20">
        <v>32.369999999999997</v>
      </c>
      <c r="K421" s="29">
        <f>DEGREES(ATAN([1]!Req()^2/[1]!Rpo()^2*TAN(RADIANS(J421))))</f>
        <v>32.544273716017393</v>
      </c>
      <c r="L421" s="21">
        <v>-56.56</v>
      </c>
      <c r="M421" s="22">
        <v>191030</v>
      </c>
      <c r="N421" s="21">
        <f>[1]!Req()/SQRT(1-[1]!e_WGS84()^2*SIN(RADIANS(K421))^2)</f>
        <v>6384324.1619050922</v>
      </c>
      <c r="O421" s="20">
        <f t="shared" si="91"/>
        <v>3054470.704713746</v>
      </c>
      <c r="P421" s="21">
        <f t="shared" si="92"/>
        <v>-4625318.3913562186</v>
      </c>
      <c r="Q421" s="22">
        <f>(N421*(1-[1]!e_WGS84()^2)+M421)*SIN(RADIANS(K421))</f>
        <v>3514227.8224227042</v>
      </c>
      <c r="R421" s="22">
        <f t="shared" si="93"/>
        <v>-30.548144633881748</v>
      </c>
      <c r="S421" s="20">
        <v>86.36</v>
      </c>
      <c r="T421" s="21">
        <v>86.04</v>
      </c>
      <c r="U421" s="20">
        <f t="shared" si="94"/>
        <v>0.99559997194009497</v>
      </c>
      <c r="V421" s="21">
        <f t="shared" si="95"/>
        <v>6.3335682843147181E-2</v>
      </c>
      <c r="W421" s="22">
        <f t="shared" si="96"/>
        <v>6.9060025714405782E-2</v>
      </c>
      <c r="X421" s="21">
        <f t="array" ref="X421:Z421">[1]!env_to_ecef(K421:M421,U421:W421)</f>
        <v>-0.77993545069866177</v>
      </c>
      <c r="Y421" s="21">
        <v>-0.6256492388412811</v>
      </c>
      <c r="Z421" s="21">
        <v>-1.6239540658549864E-2</v>
      </c>
      <c r="AA421" s="27">
        <f t="shared" si="97"/>
        <v>3.9324888484422482</v>
      </c>
      <c r="AB421" s="20">
        <v>86.5</v>
      </c>
      <c r="AC421" s="21">
        <v>0.03</v>
      </c>
      <c r="AD421" s="22">
        <v>7085</v>
      </c>
      <c r="AE421" s="20">
        <f t="shared" si="98"/>
        <v>7071.7840774339384</v>
      </c>
      <c r="AF421" s="21">
        <f t="shared" si="99"/>
        <v>432.52884331433535</v>
      </c>
      <c r="AG421" s="21">
        <f t="shared" si="100"/>
        <v>3.7096971556081848</v>
      </c>
      <c r="AH421" s="21">
        <f t="shared" si="101"/>
        <v>7085.0000000000009</v>
      </c>
      <c r="AI421" s="20">
        <f t="array" ref="AI421:AK421">[1]!env_to_ecef(K421:M421,AE421:AG421)</f>
        <v>-5771.2002612216002</v>
      </c>
      <c r="AJ421" s="21">
        <v>-4093.7736044245589</v>
      </c>
      <c r="AK421" s="21">
        <v>-362.61580300987458</v>
      </c>
      <c r="AL421" s="21">
        <f t="shared" si="102"/>
        <v>7085.0000000000009</v>
      </c>
      <c r="AM421" s="20">
        <f t="shared" si="103"/>
        <v>5684.752617627033</v>
      </c>
      <c r="AN421" s="21">
        <f t="shared" si="104"/>
        <v>4119.2876631151885</v>
      </c>
      <c r="AO421" s="21">
        <f>(Q422-Q420)/($B422-$B420)</f>
        <v>485.39607679727487</v>
      </c>
      <c r="AP421" s="28">
        <f t="shared" si="105"/>
        <v>14121.343983313202</v>
      </c>
      <c r="AQ421" s="12">
        <v>86.69</v>
      </c>
      <c r="AR421" s="12">
        <v>0.03</v>
      </c>
      <c r="AS421" s="12">
        <v>7489</v>
      </c>
      <c r="AT421" s="27">
        <v>2342528</v>
      </c>
      <c r="AU421" s="20">
        <v>910.9</v>
      </c>
      <c r="AV421" s="21">
        <v>0</v>
      </c>
      <c r="AW421" s="21">
        <v>9.9700000000000006</v>
      </c>
      <c r="AX421" s="21">
        <v>0</v>
      </c>
      <c r="AY421" s="21">
        <v>0</v>
      </c>
      <c r="AZ421" s="22">
        <f>AX421*AD421</f>
        <v>0</v>
      </c>
      <c r="BA421">
        <f>AX421*AA421</f>
        <v>0</v>
      </c>
    </row>
    <row r="422" spans="2:53" x14ac:dyDescent="0.25">
      <c r="B422" s="27">
        <v>661.7</v>
      </c>
      <c r="C422" s="20">
        <v>59575</v>
      </c>
      <c r="D422" s="21">
        <v>83662</v>
      </c>
      <c r="E422" s="22">
        <v>143238</v>
      </c>
      <c r="F422" s="20">
        <v>213.4</v>
      </c>
      <c r="G422" s="21">
        <v>901223</v>
      </c>
      <c r="H422" s="22">
        <v>0.64200000000000002</v>
      </c>
      <c r="I422" s="12">
        <v>6563052</v>
      </c>
      <c r="J422" s="20">
        <v>32.380000000000003</v>
      </c>
      <c r="K422" s="29">
        <f>DEGREES(ATAN([1]!Req()^2/[1]!Rpo()^2*TAN(RADIANS(J422))))</f>
        <v>32.554302223831684</v>
      </c>
      <c r="L422" s="21">
        <v>-56.41</v>
      </c>
      <c r="M422" s="22">
        <v>191039</v>
      </c>
      <c r="N422" s="21">
        <f>[1]!Req()/SQRT(1-[1]!e_WGS84()^2*SIN(RADIANS(K422))^2)</f>
        <v>6384327.5610904982</v>
      </c>
      <c r="O422" s="20">
        <f t="shared" si="91"/>
        <v>3066232.487209918</v>
      </c>
      <c r="P422" s="21">
        <f t="shared" si="92"/>
        <v>-4616798.8603707561</v>
      </c>
      <c r="Q422" s="22">
        <f>(N422*(1-[1]!e_WGS84()^2)+M422)*SIN(RADIANS(K422))</f>
        <v>3515198.2927924083</v>
      </c>
      <c r="R422" s="22">
        <f t="shared" si="93"/>
        <v>-31.931434546597302</v>
      </c>
      <c r="S422" s="20">
        <v>86.45</v>
      </c>
      <c r="T422" s="21">
        <v>86.14</v>
      </c>
      <c r="U422" s="20">
        <f t="shared" si="94"/>
        <v>0.99581701568782555</v>
      </c>
      <c r="V422" s="21">
        <f t="shared" si="95"/>
        <v>6.1779089800145542E-2</v>
      </c>
      <c r="W422" s="22">
        <f t="shared" si="96"/>
        <v>6.7318759124471217E-2</v>
      </c>
      <c r="X422" s="21">
        <f t="array" ref="X422:Z422">[1]!env_to_ecef(K422:M422,U422:W422)</f>
        <v>-0.77974945223739622</v>
      </c>
      <c r="Y422" s="21">
        <v>-0.62589106237723102</v>
      </c>
      <c r="Z422" s="21">
        <v>-1.584833656197867E-2</v>
      </c>
      <c r="AA422" s="27">
        <f t="shared" si="97"/>
        <v>3.8425473561256749</v>
      </c>
      <c r="AB422" s="20">
        <v>86.59</v>
      </c>
      <c r="AC422" s="21">
        <v>0.02</v>
      </c>
      <c r="AD422" s="22">
        <v>7098</v>
      </c>
      <c r="AE422" s="20">
        <f t="shared" si="98"/>
        <v>7085.4322882218858</v>
      </c>
      <c r="AF422" s="21">
        <f t="shared" si="99"/>
        <v>422.19326164368874</v>
      </c>
      <c r="AG422" s="21">
        <f t="shared" si="100"/>
        <v>2.4776693558150669</v>
      </c>
      <c r="AH422" s="21">
        <f t="shared" si="101"/>
        <v>7098</v>
      </c>
      <c r="AI422" s="20">
        <f t="array" ref="AI422:AK422">[1]!env_to_ecef(K422:M422,AE422:AG422)</f>
        <v>-5775.448546506419</v>
      </c>
      <c r="AJ422" s="21">
        <v>-4110.9742813557887</v>
      </c>
      <c r="AK422" s="21">
        <v>-354.52580257034111</v>
      </c>
      <c r="AL422" s="21">
        <f t="shared" si="102"/>
        <v>7097.9999999999991</v>
      </c>
      <c r="AM422" s="20">
        <f t="shared" si="103"/>
        <v>5960.5563635522267</v>
      </c>
      <c r="AN422" s="21">
        <f t="shared" si="104"/>
        <v>4139.1032489249483</v>
      </c>
      <c r="AO422" s="21">
        <f>(Q423-Q421)/($B423-$B421)</f>
        <v>243.82831448607612</v>
      </c>
      <c r="AP422" s="28">
        <f t="shared" si="105"/>
        <v>14358.120286233923</v>
      </c>
      <c r="AQ422" s="12">
        <v>86.77</v>
      </c>
      <c r="AR422" s="12">
        <v>0.02</v>
      </c>
      <c r="AS422" s="12">
        <v>7501</v>
      </c>
      <c r="AT422" s="27">
        <v>2356299</v>
      </c>
      <c r="AU422" s="20">
        <v>910.9</v>
      </c>
      <c r="AV422" s="21">
        <v>0</v>
      </c>
      <c r="AW422" s="21">
        <v>9.99</v>
      </c>
      <c r="AX422" s="21">
        <v>0</v>
      </c>
      <c r="AY422" s="21">
        <v>0</v>
      </c>
      <c r="AZ422" s="22">
        <f>AX422*AD422</f>
        <v>0</v>
      </c>
      <c r="BA422">
        <f>AX422*AA422</f>
        <v>0</v>
      </c>
    </row>
    <row r="423" spans="2:53" x14ac:dyDescent="0.25">
      <c r="B423" s="27">
        <v>663.7</v>
      </c>
      <c r="C423" s="20">
        <v>59575</v>
      </c>
      <c r="D423" s="21">
        <v>83235</v>
      </c>
      <c r="E423" s="22">
        <v>142811</v>
      </c>
      <c r="F423" s="20">
        <v>213.4</v>
      </c>
      <c r="G423" s="21">
        <v>901223</v>
      </c>
      <c r="H423" s="22">
        <v>0.64400000000000002</v>
      </c>
      <c r="I423" s="12">
        <v>6563058</v>
      </c>
      <c r="J423" s="20">
        <v>32.380000000000003</v>
      </c>
      <c r="K423" s="29">
        <f>DEGREES(ATAN([1]!Req()^2/[1]!Rpo()^2*TAN(RADIANS(J423))))</f>
        <v>32.554302223831684</v>
      </c>
      <c r="L423" s="21">
        <v>-56.26</v>
      </c>
      <c r="M423" s="22">
        <v>191048</v>
      </c>
      <c r="N423" s="21">
        <f>[1]!Req()/SQRT(1-[1]!e_WGS84()^2*SIN(RADIANS(K423))^2)</f>
        <v>6384327.5610904982</v>
      </c>
      <c r="O423" s="20">
        <f t="shared" si="91"/>
        <v>3078312.9301679549</v>
      </c>
      <c r="P423" s="21">
        <f t="shared" si="92"/>
        <v>-4608761.9783605188</v>
      </c>
      <c r="Q423" s="22">
        <f>(N423*(1-[1]!e_WGS84()^2)+M423)*SIN(RADIANS(K423))</f>
        <v>3515203.1356806485</v>
      </c>
      <c r="R423" s="22">
        <f t="shared" si="93"/>
        <v>-28.931473802775145</v>
      </c>
      <c r="S423" s="20">
        <v>86.54</v>
      </c>
      <c r="T423" s="21">
        <v>86.24</v>
      </c>
      <c r="U423" s="20">
        <f t="shared" si="94"/>
        <v>0.99602859178397618</v>
      </c>
      <c r="V423" s="21">
        <f t="shared" si="95"/>
        <v>6.0221787726010945E-2</v>
      </c>
      <c r="W423" s="22">
        <f t="shared" si="96"/>
        <v>6.5577287469921627E-2</v>
      </c>
      <c r="X423" s="21">
        <f t="array" ref="X423:Z423">[1]!env_to_ecef(K423:M423,U423:W423)</f>
        <v>-0.77956486237318878</v>
      </c>
      <c r="Y423" s="21">
        <v>-0.62613035212982837</v>
      </c>
      <c r="Z423" s="21">
        <v>-1.5472798546102159E-2</v>
      </c>
      <c r="AA423" s="27">
        <f t="shared" si="97"/>
        <v>3.7426156235228154</v>
      </c>
      <c r="AB423" s="20">
        <v>86.68</v>
      </c>
      <c r="AC423" s="21">
        <v>0.02</v>
      </c>
      <c r="AD423" s="22">
        <v>7111</v>
      </c>
      <c r="AE423" s="20">
        <f t="shared" si="98"/>
        <v>7099.0649070911877</v>
      </c>
      <c r="AF423" s="21">
        <f t="shared" si="99"/>
        <v>411.81583693896084</v>
      </c>
      <c r="AG423" s="21">
        <f t="shared" si="100"/>
        <v>2.482207211778098</v>
      </c>
      <c r="AH423" s="21">
        <f t="shared" si="101"/>
        <v>7110.9999999999991</v>
      </c>
      <c r="AI423" s="20">
        <f t="array" ref="AI423:AK423">[1]!env_to_ecef(K423:M423,AE423:AG423)</f>
        <v>-5779.1021042603552</v>
      </c>
      <c r="AJ423" s="21">
        <v>-4129.0118112375976</v>
      </c>
      <c r="AK423" s="21">
        <v>-345.77641792631016</v>
      </c>
      <c r="AL423" s="21">
        <f t="shared" si="102"/>
        <v>7111.0000000000009</v>
      </c>
      <c r="AM423" s="20">
        <f t="shared" si="103"/>
        <v>5748.0458321437472</v>
      </c>
      <c r="AN423" s="21">
        <f t="shared" si="104"/>
        <v>4019.8261100894306</v>
      </c>
      <c r="AO423" s="21">
        <f>(Q424-Q422)/($B424-$B422)</f>
        <v>243.53307481319644</v>
      </c>
      <c r="AP423" s="28">
        <f t="shared" si="105"/>
        <v>14128.905997777594</v>
      </c>
      <c r="AQ423" s="12">
        <v>86.85</v>
      </c>
      <c r="AR423" s="12">
        <v>0.02</v>
      </c>
      <c r="AS423" s="12">
        <v>7514</v>
      </c>
      <c r="AT423" s="27">
        <v>2370093</v>
      </c>
      <c r="AU423" s="20">
        <v>910.9</v>
      </c>
      <c r="AV423" s="21">
        <v>0</v>
      </c>
      <c r="AW423" s="21">
        <v>10</v>
      </c>
      <c r="AX423" s="21">
        <v>0</v>
      </c>
      <c r="AY423" s="21">
        <v>0</v>
      </c>
      <c r="AZ423" s="22">
        <f>AX423*AD423</f>
        <v>0</v>
      </c>
      <c r="BA423">
        <f>AX423*AA423</f>
        <v>0</v>
      </c>
    </row>
    <row r="424" spans="2:53" x14ac:dyDescent="0.25">
      <c r="B424" s="27">
        <v>665.7</v>
      </c>
      <c r="C424" s="20">
        <v>59575</v>
      </c>
      <c r="D424" s="21">
        <v>82809</v>
      </c>
      <c r="E424" s="22">
        <v>142384</v>
      </c>
      <c r="F424" s="20">
        <v>213.4</v>
      </c>
      <c r="G424" s="21">
        <v>901223</v>
      </c>
      <c r="H424" s="22">
        <v>0.64500000000000002</v>
      </c>
      <c r="I424" s="12">
        <v>6563063</v>
      </c>
      <c r="J424" s="20">
        <v>32.39</v>
      </c>
      <c r="K424" s="29">
        <f>DEGREES(ATAN([1]!Req()^2/[1]!Rpo()^2*TAN(RADIANS(J424))))</f>
        <v>32.564330710316852</v>
      </c>
      <c r="L424" s="21">
        <v>-56.12</v>
      </c>
      <c r="M424" s="22">
        <v>191055</v>
      </c>
      <c r="N424" s="21">
        <f>[1]!Req()/SQRT(1-[1]!e_WGS84()^2*SIN(RADIANS(K424))^2)</f>
        <v>6384330.960826274</v>
      </c>
      <c r="O424" s="20">
        <f t="shared" si="91"/>
        <v>3089224.670538493</v>
      </c>
      <c r="P424" s="21">
        <f t="shared" si="92"/>
        <v>-4600719.5559303984</v>
      </c>
      <c r="Q424" s="22">
        <f>(N424*(1-[1]!e_WGS84()^2)+M424)*SIN(RADIANS(K424))</f>
        <v>3516172.425091661</v>
      </c>
      <c r="R424" s="22">
        <f t="shared" si="93"/>
        <v>-30.315306206233799</v>
      </c>
      <c r="S424" s="20">
        <v>86.63</v>
      </c>
      <c r="T424" s="21">
        <v>86.33</v>
      </c>
      <c r="U424" s="20">
        <f t="shared" si="94"/>
        <v>0.99622356058310257</v>
      </c>
      <c r="V424" s="21">
        <f t="shared" si="95"/>
        <v>5.8663138875793837E-2</v>
      </c>
      <c r="W424" s="22">
        <f t="shared" si="96"/>
        <v>6.4009792035005883E-2</v>
      </c>
      <c r="X424" s="21">
        <f t="array" ref="X424:Z424">[1]!env_to_ecef(K424:M424,U424:W424)</f>
        <v>-0.77939707213785214</v>
      </c>
      <c r="Y424" s="21">
        <v>-0.62635100189787962</v>
      </c>
      <c r="Z424" s="21">
        <v>-1.4987540307417134E-2</v>
      </c>
      <c r="AA424" s="27">
        <f t="shared" si="97"/>
        <v>3.6523111524591179</v>
      </c>
      <c r="AB424" s="20">
        <v>86.76</v>
      </c>
      <c r="AC424" s="21">
        <v>0.02</v>
      </c>
      <c r="AD424" s="22">
        <v>7123</v>
      </c>
      <c r="AE424" s="20">
        <f t="shared" si="98"/>
        <v>7111.6138081619165</v>
      </c>
      <c r="AF424" s="21">
        <f t="shared" si="99"/>
        <v>402.5814965887912</v>
      </c>
      <c r="AG424" s="21">
        <f t="shared" si="100"/>
        <v>2.4863960018978193</v>
      </c>
      <c r="AH424" s="21">
        <f t="shared" si="101"/>
        <v>7122.9999999999991</v>
      </c>
      <c r="AI424" s="20">
        <f t="array" ref="AI424:AK424">[1]!env_to_ecef(K424:M424,AE424:AG424)</f>
        <v>-5782.1490111777202</v>
      </c>
      <c r="AJ424" s="21">
        <v>-4146.0426886306177</v>
      </c>
      <c r="AK424" s="21">
        <v>-337.95241764057283</v>
      </c>
      <c r="AL424" s="21">
        <f t="shared" si="102"/>
        <v>7122.9999999999991</v>
      </c>
      <c r="AM424" s="20">
        <f t="shared" si="103"/>
        <v>5650.8785329281818</v>
      </c>
      <c r="AN424" s="21">
        <f t="shared" si="104"/>
        <v>4163.1578479723539</v>
      </c>
      <c r="AO424" s="21">
        <f>(Q425-Q423)/($B425-$B423)</f>
        <v>484.48350360256154</v>
      </c>
      <c r="AP424" s="28">
        <f t="shared" si="105"/>
        <v>14157.447977171534</v>
      </c>
      <c r="AQ424" s="12">
        <v>86.94</v>
      </c>
      <c r="AR424" s="12">
        <v>0.02</v>
      </c>
      <c r="AS424" s="12">
        <v>7527</v>
      </c>
      <c r="AT424" s="27">
        <v>2383913</v>
      </c>
      <c r="AU424" s="20">
        <v>910.9</v>
      </c>
      <c r="AV424" s="21">
        <v>0</v>
      </c>
      <c r="AW424" s="21">
        <v>10.02</v>
      </c>
      <c r="AX424" s="21">
        <v>0</v>
      </c>
      <c r="AY424" s="21">
        <v>0</v>
      </c>
      <c r="AZ424" s="22">
        <f>AX424*AD424</f>
        <v>0</v>
      </c>
      <c r="BA424">
        <f>AX424*AA424</f>
        <v>0</v>
      </c>
    </row>
    <row r="425" spans="2:53" x14ac:dyDescent="0.25">
      <c r="B425" s="27">
        <v>667.7</v>
      </c>
      <c r="C425" s="20">
        <v>59575</v>
      </c>
      <c r="D425" s="21">
        <v>82382</v>
      </c>
      <c r="E425" s="22">
        <v>141957</v>
      </c>
      <c r="F425" s="20">
        <v>213.4</v>
      </c>
      <c r="G425" s="21">
        <v>901223</v>
      </c>
      <c r="H425" s="22">
        <v>0.64700000000000002</v>
      </c>
      <c r="I425" s="12">
        <v>6563066</v>
      </c>
      <c r="J425" s="20">
        <v>32.4</v>
      </c>
      <c r="K425" s="29">
        <f>DEGREES(ATAN([1]!Req()^2/[1]!Rpo()^2*TAN(RADIANS(J425))))</f>
        <v>32.574359175469461</v>
      </c>
      <c r="L425" s="21">
        <v>-55.97</v>
      </c>
      <c r="M425" s="22">
        <v>191061</v>
      </c>
      <c r="N425" s="21">
        <f>[1]!Req()/SQRT(1-[1]!e_WGS84()^2*SIN(RADIANS(K425))^2)</f>
        <v>6384334.3611120014</v>
      </c>
      <c r="O425" s="20">
        <f t="shared" si="91"/>
        <v>3100916.4442996676</v>
      </c>
      <c r="P425" s="21">
        <f t="shared" si="92"/>
        <v>-4592109.3469686294</v>
      </c>
      <c r="Q425" s="22">
        <f>(N425*(1-[1]!e_WGS84()^2)+M425)*SIN(RADIANS(K425))</f>
        <v>3517141.0696950587</v>
      </c>
      <c r="R425" s="22">
        <f t="shared" si="93"/>
        <v>-30.69968502689153</v>
      </c>
      <c r="S425" s="20">
        <v>86.71</v>
      </c>
      <c r="T425" s="21">
        <v>86.43</v>
      </c>
      <c r="U425" s="20">
        <f t="shared" si="94"/>
        <v>0.9964145151751157</v>
      </c>
      <c r="V425" s="21">
        <f t="shared" si="95"/>
        <v>5.7278415894351759E-2</v>
      </c>
      <c r="W425" s="22">
        <f t="shared" si="96"/>
        <v>6.2267945372982775E-2</v>
      </c>
      <c r="X425" s="21">
        <f t="array" ref="X425:Z425">[1]!env_to_ecef(K425:M425,U425:W425)</f>
        <v>-0.77915006604201831</v>
      </c>
      <c r="Y425" s="21">
        <v>-0.62666402846662894</v>
      </c>
      <c r="Z425" s="21">
        <v>-1.4743473562723923E-2</v>
      </c>
      <c r="AA425" s="27">
        <f t="shared" si="97"/>
        <v>3.5627481749019165</v>
      </c>
      <c r="AB425" s="20">
        <v>86.85</v>
      </c>
      <c r="AC425" s="21">
        <v>0.01</v>
      </c>
      <c r="AD425" s="22">
        <v>7136</v>
      </c>
      <c r="AE425" s="20">
        <f t="shared" si="98"/>
        <v>7125.2180908837599</v>
      </c>
      <c r="AF425" s="21">
        <f t="shared" si="99"/>
        <v>392.12447788281685</v>
      </c>
      <c r="AG425" s="21">
        <f t="shared" si="100"/>
        <v>1.2454669478999714</v>
      </c>
      <c r="AH425" s="21">
        <f t="shared" si="101"/>
        <v>7136.0000000000009</v>
      </c>
      <c r="AI425" s="20">
        <f t="array" ref="AI425:AK425">[1]!env_to_ecef(K425:M425,AE425:AG425)</f>
        <v>-5786.2521801083667</v>
      </c>
      <c r="AJ425" s="21">
        <v>-4163.2959714092467</v>
      </c>
      <c r="AK425" s="21">
        <v>-329.77016638671569</v>
      </c>
      <c r="AL425" s="21">
        <f t="shared" si="102"/>
        <v>7136.0000000000009</v>
      </c>
      <c r="AM425" s="20">
        <f t="shared" si="103"/>
        <v>5839.7678608032875</v>
      </c>
      <c r="AN425" s="21">
        <f t="shared" si="104"/>
        <v>4312.7342583562713</v>
      </c>
      <c r="AO425" s="21">
        <f>(Q426-Q424)/($B426-$B424)</f>
        <v>484.16098176257219</v>
      </c>
      <c r="AP425" s="28">
        <f t="shared" si="105"/>
        <v>14410.756897592366</v>
      </c>
      <c r="AQ425" s="12">
        <v>87.02</v>
      </c>
      <c r="AR425" s="12">
        <v>0.01</v>
      </c>
      <c r="AS425" s="12">
        <v>7539</v>
      </c>
      <c r="AT425" s="27">
        <v>2397757</v>
      </c>
      <c r="AU425" s="20">
        <v>910.9</v>
      </c>
      <c r="AV425" s="21">
        <v>0</v>
      </c>
      <c r="AW425" s="21">
        <v>10.039999999999999</v>
      </c>
      <c r="AX425" s="21">
        <v>0</v>
      </c>
      <c r="AY425" s="21">
        <v>0</v>
      </c>
      <c r="AZ425" s="22">
        <f>AX425*AD425</f>
        <v>0</v>
      </c>
      <c r="BA425">
        <f>AX425*AA425</f>
        <v>0</v>
      </c>
    </row>
    <row r="426" spans="2:53" x14ac:dyDescent="0.25">
      <c r="B426" s="27">
        <v>669.7</v>
      </c>
      <c r="C426" s="20">
        <v>59575</v>
      </c>
      <c r="D426" s="21">
        <v>81955</v>
      </c>
      <c r="E426" s="22">
        <v>141530</v>
      </c>
      <c r="F426" s="20">
        <v>213.4</v>
      </c>
      <c r="G426" s="21">
        <v>901223</v>
      </c>
      <c r="H426" s="22">
        <v>0.64900000000000002</v>
      </c>
      <c r="I426" s="12">
        <v>6563069</v>
      </c>
      <c r="J426" s="20">
        <v>32.409999999999997</v>
      </c>
      <c r="K426" s="29">
        <f>DEGREES(ATAN([1]!Req()^2/[1]!Rpo()^2*TAN(RADIANS(J426))))</f>
        <v>32.584387619286098</v>
      </c>
      <c r="L426" s="21">
        <v>-55.82</v>
      </c>
      <c r="M426" s="22">
        <v>191066</v>
      </c>
      <c r="N426" s="21">
        <f>[1]!Req()/SQRT(1-[1]!e_WGS84()^2*SIN(RADIANS(K426))^2)</f>
        <v>6384337.7619472621</v>
      </c>
      <c r="O426" s="20">
        <f t="shared" si="91"/>
        <v>3112583.7419817061</v>
      </c>
      <c r="P426" s="21">
        <f t="shared" si="92"/>
        <v>-4583468.6188969733</v>
      </c>
      <c r="Q426" s="22">
        <f>(N426*(1-[1]!e_WGS84()^2)+M426)*SIN(RADIANS(K426))</f>
        <v>3518109.0690187113</v>
      </c>
      <c r="R426" s="22">
        <f t="shared" si="93"/>
        <v>-32.084609848447144</v>
      </c>
      <c r="S426" s="20">
        <v>86.8</v>
      </c>
      <c r="T426" s="21">
        <v>86.53</v>
      </c>
      <c r="U426" s="20">
        <f t="shared" si="94"/>
        <v>0.99661024938235043</v>
      </c>
      <c r="V426" s="21">
        <f t="shared" si="95"/>
        <v>5.5719163327345285E-2</v>
      </c>
      <c r="W426" s="22">
        <f t="shared" si="96"/>
        <v>6.0525909031999489E-2</v>
      </c>
      <c r="X426" s="21">
        <f t="array" ref="X426:Z426">[1]!env_to_ecef(K426:M426,U426:W426)</f>
        <v>-0.77896364747449842</v>
      </c>
      <c r="Y426" s="21">
        <v>-0.62690479408677502</v>
      </c>
      <c r="Z426" s="21">
        <v>-1.4353224872595653E-2</v>
      </c>
      <c r="AA426" s="27">
        <f t="shared" si="97"/>
        <v>3.4628277406675076</v>
      </c>
      <c r="AB426" s="20">
        <v>86.94</v>
      </c>
      <c r="AC426" s="21">
        <v>0.01</v>
      </c>
      <c r="AD426" s="22">
        <v>7148</v>
      </c>
      <c r="AE426" s="20">
        <f t="shared" si="98"/>
        <v>7137.8081379272198</v>
      </c>
      <c r="AF426" s="21">
        <f t="shared" si="99"/>
        <v>381.5723125839416</v>
      </c>
      <c r="AG426" s="21">
        <f t="shared" si="100"/>
        <v>1.2475613429917316</v>
      </c>
      <c r="AH426" s="21">
        <f t="shared" si="101"/>
        <v>7148.0000000000009</v>
      </c>
      <c r="AI426" s="20">
        <f t="array" ref="AI426:AK426">[1]!env_to_ecef(K426:M426,AE426:AG426)</f>
        <v>-5788.9074698731301</v>
      </c>
      <c r="AJ426" s="21">
        <v>-4180.8510594295831</v>
      </c>
      <c r="AK426" s="21">
        <v>-320.84065221477391</v>
      </c>
      <c r="AL426" s="21">
        <f t="shared" si="102"/>
        <v>7147.9999999999991</v>
      </c>
      <c r="AM426" s="20">
        <f t="shared" si="103"/>
        <v>5914.6215159369167</v>
      </c>
      <c r="AN426" s="21">
        <f t="shared" si="104"/>
        <v>4200.4180324273184</v>
      </c>
      <c r="AO426" s="21">
        <f>(Q427-Q425)/($B427-$B425)</f>
        <v>242.67300742224324</v>
      </c>
      <c r="AP426" s="28">
        <f t="shared" si="105"/>
        <v>14406.103218997472</v>
      </c>
      <c r="AQ426" s="12">
        <v>87.1</v>
      </c>
      <c r="AR426" s="12">
        <v>0.01</v>
      </c>
      <c r="AS426" s="12">
        <v>7552</v>
      </c>
      <c r="AT426" s="27">
        <v>2411625</v>
      </c>
      <c r="AU426" s="20">
        <v>910.9</v>
      </c>
      <c r="AV426" s="21">
        <v>0</v>
      </c>
      <c r="AW426" s="21">
        <v>10.06</v>
      </c>
      <c r="AX426" s="21">
        <v>0</v>
      </c>
      <c r="AY426" s="21">
        <v>0</v>
      </c>
      <c r="AZ426" s="22">
        <f>AX426*AD426</f>
        <v>0</v>
      </c>
      <c r="BA426">
        <f>AX426*AA426</f>
        <v>0</v>
      </c>
    </row>
    <row r="427" spans="2:53" x14ac:dyDescent="0.25">
      <c r="B427" s="27">
        <v>671.7</v>
      </c>
      <c r="C427" s="20">
        <v>59575</v>
      </c>
      <c r="D427" s="21">
        <v>81528</v>
      </c>
      <c r="E427" s="22">
        <v>141103</v>
      </c>
      <c r="F427" s="20">
        <v>213.4</v>
      </c>
      <c r="G427" s="21">
        <v>901223</v>
      </c>
      <c r="H427" s="22">
        <v>0.65100000000000002</v>
      </c>
      <c r="I427" s="12">
        <v>6563072</v>
      </c>
      <c r="J427" s="20">
        <v>32.409999999999997</v>
      </c>
      <c r="K427" s="29">
        <f>DEGREES(ATAN([1]!Req()^2/[1]!Rpo()^2*TAN(RADIANS(J427))))</f>
        <v>32.584387619286098</v>
      </c>
      <c r="L427" s="21">
        <v>-55.67</v>
      </c>
      <c r="M427" s="22">
        <v>191071</v>
      </c>
      <c r="N427" s="21">
        <f>[1]!Req()/SQRT(1-[1]!e_WGS84()^2*SIN(RADIANS(K427))^2)</f>
        <v>6384337.7619472621</v>
      </c>
      <c r="O427" s="20">
        <f t="shared" si="91"/>
        <v>3124574.9303634153</v>
      </c>
      <c r="P427" s="21">
        <f t="shared" si="92"/>
        <v>-4575307.6748389201</v>
      </c>
      <c r="Q427" s="22">
        <f>(N427*(1-[1]!e_WGS84()^2)+M427)*SIN(RADIANS(K427))</f>
        <v>3518111.7617247477</v>
      </c>
      <c r="R427" s="22">
        <f t="shared" si="93"/>
        <v>-30.084631679579616</v>
      </c>
      <c r="S427" s="20">
        <v>86.89</v>
      </c>
      <c r="T427" s="21">
        <v>86.63</v>
      </c>
      <c r="U427" s="20">
        <f t="shared" si="94"/>
        <v>0.9968005072344438</v>
      </c>
      <c r="V427" s="21">
        <f t="shared" si="95"/>
        <v>5.4159272196153227E-2</v>
      </c>
      <c r="W427" s="22">
        <f t="shared" si="96"/>
        <v>5.8783688318600612E-2</v>
      </c>
      <c r="X427" s="21">
        <f t="array" ref="X427:Z427">[1]!env_to_ecef(K427:M427,U427:W427)</f>
        <v>-0.7787785122454588</v>
      </c>
      <c r="Y427" s="21">
        <v>-0.62714326034336498</v>
      </c>
      <c r="Z427" s="21">
        <v>-1.3977119540299683E-2</v>
      </c>
      <c r="AA427" s="27">
        <f t="shared" si="97"/>
        <v>3.3629120305833053</v>
      </c>
      <c r="AB427" s="20">
        <v>87.03</v>
      </c>
      <c r="AC427" s="21">
        <v>0.01</v>
      </c>
      <c r="AD427" s="22">
        <v>7161</v>
      </c>
      <c r="AE427" s="20">
        <f t="shared" si="98"/>
        <v>7151.3812423657773</v>
      </c>
      <c r="AF427" s="21">
        <f t="shared" si="99"/>
        <v>371.03337351673474</v>
      </c>
      <c r="AG427" s="21">
        <f t="shared" si="100"/>
        <v>1.2498302710078049</v>
      </c>
      <c r="AH427" s="21">
        <f t="shared" si="101"/>
        <v>7161</v>
      </c>
      <c r="AI427" s="20">
        <f t="array" ref="AI427:AK427">[1]!env_to_ecef(K427:M427,AE427:AG427)</f>
        <v>-5792.3506682757625</v>
      </c>
      <c r="AJ427" s="21">
        <v>-4198.9613135638701</v>
      </c>
      <c r="AK427" s="21">
        <v>-311.95932895061753</v>
      </c>
      <c r="AL427" s="21">
        <f t="shared" si="102"/>
        <v>7161.0000000000009</v>
      </c>
      <c r="AM427" s="20">
        <f t="shared" si="103"/>
        <v>5703.5313285187585</v>
      </c>
      <c r="AN427" s="21">
        <f t="shared" si="104"/>
        <v>4078.8195319422521</v>
      </c>
      <c r="AO427" s="21">
        <f>(Q428-Q426)/($B428-$B426)</f>
        <v>242.51175381895155</v>
      </c>
      <c r="AP427" s="28">
        <f t="shared" si="105"/>
        <v>14176.896585363105</v>
      </c>
      <c r="AQ427" s="12">
        <v>87.19</v>
      </c>
      <c r="AR427" s="12">
        <v>0.01</v>
      </c>
      <c r="AS427" s="12">
        <v>7565</v>
      </c>
      <c r="AT427" s="27">
        <v>2425518</v>
      </c>
      <c r="AU427" s="20">
        <v>911</v>
      </c>
      <c r="AV427" s="21">
        <v>0</v>
      </c>
      <c r="AW427" s="21">
        <v>10.08</v>
      </c>
      <c r="AX427" s="21">
        <v>0</v>
      </c>
      <c r="AY427" s="21">
        <v>0</v>
      </c>
      <c r="AZ427" s="22">
        <f>AX427*AD427</f>
        <v>0</v>
      </c>
      <c r="BA427">
        <f>AX427*AA427</f>
        <v>0</v>
      </c>
    </row>
    <row r="428" spans="2:53" x14ac:dyDescent="0.25">
      <c r="B428" s="27">
        <v>673.7</v>
      </c>
      <c r="C428" s="20">
        <v>59575</v>
      </c>
      <c r="D428" s="21">
        <v>81101</v>
      </c>
      <c r="E428" s="22">
        <v>140677</v>
      </c>
      <c r="F428" s="20">
        <v>213.4</v>
      </c>
      <c r="G428" s="21">
        <v>901223</v>
      </c>
      <c r="H428" s="22">
        <v>0.65300000000000002</v>
      </c>
      <c r="I428" s="12">
        <v>6563073</v>
      </c>
      <c r="J428" s="20">
        <v>32.42</v>
      </c>
      <c r="K428" s="29">
        <f>DEGREES(ATAN([1]!Req()^2/[1]!Rpo()^2*TAN(RADIANS(J428))))</f>
        <v>32.594416041763367</v>
      </c>
      <c r="L428" s="21">
        <v>-55.53</v>
      </c>
      <c r="M428" s="22">
        <v>191075</v>
      </c>
      <c r="N428" s="21">
        <f>[1]!Req()/SQRT(1-[1]!e_WGS84()^2*SIN(RADIANS(K428))^2)</f>
        <v>6384341.1633316372</v>
      </c>
      <c r="O428" s="20">
        <f t="shared" si="91"/>
        <v>3135397.8672957812</v>
      </c>
      <c r="P428" s="21">
        <f t="shared" si="92"/>
        <v>-4567153.3407692043</v>
      </c>
      <c r="Q428" s="22">
        <f>(N428*(1-[1]!e_WGS84()^2)+M428)*SIN(RADIANS(K428))</f>
        <v>3519079.1160339871</v>
      </c>
      <c r="R428" s="22">
        <f t="shared" si="93"/>
        <v>-30.470102087594569</v>
      </c>
      <c r="S428" s="20">
        <v>86.98</v>
      </c>
      <c r="T428" s="21">
        <v>86.72</v>
      </c>
      <c r="U428" s="20">
        <f t="shared" si="94"/>
        <v>0.99697532970202951</v>
      </c>
      <c r="V428" s="21">
        <f t="shared" si="95"/>
        <v>5.2598235304934897E-2</v>
      </c>
      <c r="W428" s="22">
        <f t="shared" si="96"/>
        <v>5.721553642443819E-2</v>
      </c>
      <c r="X428" s="21">
        <f t="array" ref="X428:Z428">[1]!env_to_ecef(K428:M428,U428:W428)</f>
        <v>-0.77861021984528644</v>
      </c>
      <c r="Y428" s="21">
        <v>-0.62736278734920659</v>
      </c>
      <c r="Z428" s="21">
        <v>-1.3492909319659508E-2</v>
      </c>
      <c r="AA428" s="27">
        <f t="shared" si="97"/>
        <v>3.2729922882402223</v>
      </c>
      <c r="AB428" s="20">
        <v>87.12</v>
      </c>
      <c r="AC428" s="21">
        <v>0.01</v>
      </c>
      <c r="AD428" s="22">
        <v>7174</v>
      </c>
      <c r="AE428" s="20">
        <f t="shared" si="98"/>
        <v>7164.9388175633094</v>
      </c>
      <c r="AF428" s="21">
        <f t="shared" si="99"/>
        <v>360.45273313165796</v>
      </c>
      <c r="AG428" s="21">
        <f t="shared" si="100"/>
        <v>1.2520991990238783</v>
      </c>
      <c r="AH428" s="21">
        <f t="shared" si="101"/>
        <v>7174</v>
      </c>
      <c r="AI428" s="20">
        <f t="array" ref="AI428:AK428">[1]!env_to_ecef(K428:M428,AE428:AG428)</f>
        <v>-5796.4444467901494</v>
      </c>
      <c r="AJ428" s="21">
        <v>-4216.1230415496339</v>
      </c>
      <c r="AK428" s="21">
        <v>-303.00870249861043</v>
      </c>
      <c r="AL428" s="21">
        <f t="shared" si="102"/>
        <v>7173.9999999999991</v>
      </c>
      <c r="AM428" s="20">
        <f t="shared" si="103"/>
        <v>5692.5984716344392</v>
      </c>
      <c r="AN428" s="21">
        <f t="shared" si="104"/>
        <v>4094.0871263444424</v>
      </c>
      <c r="AO428" s="21">
        <f>(Q429-Q427)/($B429-$B427)</f>
        <v>242.24259381869342</v>
      </c>
      <c r="AP428" s="28">
        <f t="shared" si="105"/>
        <v>14189.961211790114</v>
      </c>
      <c r="AQ428" s="12">
        <v>87.27</v>
      </c>
      <c r="AR428" s="12">
        <v>0.01</v>
      </c>
      <c r="AS428" s="12">
        <v>7577</v>
      </c>
      <c r="AT428" s="27">
        <v>2439436</v>
      </c>
      <c r="AU428" s="20">
        <v>911</v>
      </c>
      <c r="AV428" s="21">
        <v>0</v>
      </c>
      <c r="AW428" s="21">
        <v>10.09</v>
      </c>
      <c r="AX428" s="21">
        <v>0</v>
      </c>
      <c r="AY428" s="21">
        <v>0</v>
      </c>
      <c r="AZ428" s="22">
        <f>AX428*AD428</f>
        <v>0</v>
      </c>
      <c r="BA428">
        <f>AX428*AA428</f>
        <v>0</v>
      </c>
    </row>
    <row r="429" spans="2:53" x14ac:dyDescent="0.25">
      <c r="B429" s="27">
        <v>675.7</v>
      </c>
      <c r="C429" s="20">
        <v>59575</v>
      </c>
      <c r="D429" s="21">
        <v>80674</v>
      </c>
      <c r="E429" s="22">
        <v>140250</v>
      </c>
      <c r="F429" s="20">
        <v>213.4</v>
      </c>
      <c r="G429" s="21">
        <v>901223</v>
      </c>
      <c r="H429" s="22">
        <v>0.65500000000000003</v>
      </c>
      <c r="I429" s="12">
        <v>6563075</v>
      </c>
      <c r="J429" s="20">
        <v>32.42</v>
      </c>
      <c r="K429" s="29">
        <f>DEGREES(ATAN([1]!Req()^2/[1]!Rpo()^2*TAN(RADIANS(J429))))</f>
        <v>32.594416041763367</v>
      </c>
      <c r="L429" s="21">
        <v>-55.38</v>
      </c>
      <c r="M429" s="22">
        <v>191078</v>
      </c>
      <c r="N429" s="21">
        <f>[1]!Req()/SQRT(1-[1]!e_WGS84()^2*SIN(RADIANS(K429))^2)</f>
        <v>6384341.1633316372</v>
      </c>
      <c r="O429" s="20">
        <f t="shared" si="91"/>
        <v>3147345.324249953</v>
      </c>
      <c r="P429" s="21">
        <f t="shared" si="92"/>
        <v>-4558931.3263335424</v>
      </c>
      <c r="Q429" s="22">
        <f>(N429*(1-[1]!e_WGS84()^2)+M429)*SIN(RADIANS(K429))</f>
        <v>3519080.7321000225</v>
      </c>
      <c r="R429" s="22">
        <f t="shared" si="93"/>
        <v>-29.470115190371871</v>
      </c>
      <c r="S429" s="20">
        <v>87.07</v>
      </c>
      <c r="T429" s="21">
        <v>86.82</v>
      </c>
      <c r="U429" s="20">
        <f t="shared" si="94"/>
        <v>0.99715493156509327</v>
      </c>
      <c r="V429" s="21">
        <f t="shared" si="95"/>
        <v>5.1037152571068993E-2</v>
      </c>
      <c r="W429" s="22">
        <f t="shared" si="96"/>
        <v>5.5472980024979072E-2</v>
      </c>
      <c r="X429" s="21">
        <f t="array" ref="X429:Z429">[1]!env_to_ecef(K429:M429,U429:W429)</f>
        <v>-0.77842476566783991</v>
      </c>
      <c r="Y429" s="21">
        <v>-0.62760086411900429</v>
      </c>
      <c r="Z429" s="21">
        <v>-1.3116384869615853E-2</v>
      </c>
      <c r="AA429" s="27">
        <f t="shared" si="97"/>
        <v>3.1826533966854336</v>
      </c>
      <c r="AB429" s="20">
        <v>87.2</v>
      </c>
      <c r="AC429" s="21">
        <v>0</v>
      </c>
      <c r="AD429" s="22">
        <v>7187</v>
      </c>
      <c r="AE429" s="20">
        <f t="shared" si="98"/>
        <v>7178.4197090728867</v>
      </c>
      <c r="AF429" s="21">
        <f t="shared" si="99"/>
        <v>351.08329552107182</v>
      </c>
      <c r="AG429" s="21">
        <f t="shared" si="100"/>
        <v>0</v>
      </c>
      <c r="AH429" s="21">
        <f t="shared" si="101"/>
        <v>7187.0000000000009</v>
      </c>
      <c r="AI429" s="20">
        <f t="array" ref="AI429:AK429">[1]!env_to_ecef(K429:M429,AE429:AG429)</f>
        <v>-5799.9475482003945</v>
      </c>
      <c r="AJ429" s="21">
        <v>-4233.9208862132737</v>
      </c>
      <c r="AK429" s="21">
        <v>-295.78939705685337</v>
      </c>
      <c r="AL429" s="21">
        <f t="shared" si="102"/>
        <v>7187.0000000000009</v>
      </c>
      <c r="AM429" s="20">
        <f t="shared" si="103"/>
        <v>5880.3451506856363</v>
      </c>
      <c r="AN429" s="21">
        <f t="shared" si="104"/>
        <v>4245.5678245443851</v>
      </c>
      <c r="AO429" s="21">
        <f>(Q430-Q428)/($B430-$B428)</f>
        <v>242.08114846551325</v>
      </c>
      <c r="AP429" s="28">
        <f t="shared" si="105"/>
        <v>14443.693123687493</v>
      </c>
      <c r="AQ429" s="12">
        <v>87.35</v>
      </c>
      <c r="AR429" s="12">
        <v>0</v>
      </c>
      <c r="AS429" s="12">
        <v>7590</v>
      </c>
      <c r="AT429" s="27">
        <v>2453378</v>
      </c>
      <c r="AU429" s="20">
        <v>911</v>
      </c>
      <c r="AV429" s="21">
        <v>0</v>
      </c>
      <c r="AW429" s="21">
        <v>10.11</v>
      </c>
      <c r="AX429" s="21">
        <v>0</v>
      </c>
      <c r="AY429" s="21">
        <v>0</v>
      </c>
      <c r="AZ429" s="22">
        <f>AX429*AD429</f>
        <v>0</v>
      </c>
      <c r="BA429">
        <f>AX429*AA429</f>
        <v>0</v>
      </c>
    </row>
    <row r="430" spans="2:53" x14ac:dyDescent="0.25">
      <c r="B430" s="27">
        <v>677.7</v>
      </c>
      <c r="C430" s="20">
        <v>59575</v>
      </c>
      <c r="D430" s="21">
        <v>80248</v>
      </c>
      <c r="E430" s="22">
        <v>139823</v>
      </c>
      <c r="F430" s="20">
        <v>213.4</v>
      </c>
      <c r="G430" s="21">
        <v>901223</v>
      </c>
      <c r="H430" s="22">
        <v>0.65700000000000003</v>
      </c>
      <c r="I430" s="12">
        <v>6563075</v>
      </c>
      <c r="J430" s="20">
        <v>32.43</v>
      </c>
      <c r="K430" s="29">
        <f>DEGREES(ATAN([1]!Req()^2/[1]!Rpo()^2*TAN(RADIANS(J430))))</f>
        <v>32.604444442897844</v>
      </c>
      <c r="L430" s="21">
        <v>-55.23</v>
      </c>
      <c r="M430" s="22">
        <v>191081</v>
      </c>
      <c r="N430" s="21">
        <f>[1]!Req()/SQRT(1-[1]!e_WGS84()^2*SIN(RADIANS(K430))^2)</f>
        <v>6384344.5652647084</v>
      </c>
      <c r="O430" s="20">
        <f t="shared" si="91"/>
        <v>3158919.2478985237</v>
      </c>
      <c r="P430" s="21">
        <f t="shared" si="92"/>
        <v>-4550171.0694710268</v>
      </c>
      <c r="Q430" s="22">
        <f>(N430*(1-[1]!e_WGS84()^2)+M430)*SIN(RADIANS(K430))</f>
        <v>3520047.4406278492</v>
      </c>
      <c r="R430" s="22">
        <f t="shared" si="93"/>
        <v>-29.856130764819682</v>
      </c>
      <c r="S430" s="20">
        <v>87.16</v>
      </c>
      <c r="T430" s="21">
        <v>86.92</v>
      </c>
      <c r="U430" s="20">
        <f t="shared" si="94"/>
        <v>0.99732905109200587</v>
      </c>
      <c r="V430" s="21">
        <f t="shared" si="95"/>
        <v>4.9475484673531814E-2</v>
      </c>
      <c r="W430" s="22">
        <f t="shared" si="96"/>
        <v>5.3730254645202202E-2</v>
      </c>
      <c r="X430" s="21">
        <f t="array" ref="X430:Z430">[1]!env_to_ecef(K430:M430,U430:W430)</f>
        <v>-0.77823787795617683</v>
      </c>
      <c r="Y430" s="21">
        <v>-0.6278406104170926</v>
      </c>
      <c r="Z430" s="21">
        <v>-1.272687021067934E-2</v>
      </c>
      <c r="AA430" s="27">
        <f t="shared" si="97"/>
        <v>3.0827396448751609</v>
      </c>
      <c r="AB430" s="20">
        <v>87.29</v>
      </c>
      <c r="AC430" s="21">
        <v>0</v>
      </c>
      <c r="AD430" s="22">
        <v>7200</v>
      </c>
      <c r="AE430" s="20">
        <f t="shared" si="98"/>
        <v>7191.9477944741584</v>
      </c>
      <c r="AF430" s="21">
        <f t="shared" si="99"/>
        <v>340.42168197442436</v>
      </c>
      <c r="AG430" s="21">
        <f t="shared" si="100"/>
        <v>0</v>
      </c>
      <c r="AH430" s="21">
        <f t="shared" si="101"/>
        <v>7200.0000000000009</v>
      </c>
      <c r="AI430" s="20">
        <f t="array" ref="AI430:AK430">[1]!env_to_ecef(K430:M430,AE430:AG430)</f>
        <v>-5803.2026011643911</v>
      </c>
      <c r="AJ430" s="21">
        <v>-4252.1288508709804</v>
      </c>
      <c r="AK430" s="21">
        <v>-286.77483402398764</v>
      </c>
      <c r="AL430" s="21">
        <f t="shared" si="102"/>
        <v>7200.0000000000009</v>
      </c>
      <c r="AM430" s="20">
        <f t="shared" si="103"/>
        <v>5780.7434321786277</v>
      </c>
      <c r="AN430" s="21">
        <f t="shared" si="104"/>
        <v>4387.6735103561077</v>
      </c>
      <c r="AO430" s="21">
        <f>(Q431-Q429)/($B431-$B429)</f>
        <v>483.19259000290185</v>
      </c>
      <c r="AP430" s="28">
        <f t="shared" si="105"/>
        <v>14471.587348267336</v>
      </c>
      <c r="AQ430" s="12">
        <v>87.44</v>
      </c>
      <c r="AR430" s="12">
        <v>0</v>
      </c>
      <c r="AS430" s="12">
        <v>7603</v>
      </c>
      <c r="AT430" s="27">
        <v>2467346</v>
      </c>
      <c r="AU430" s="20">
        <v>911</v>
      </c>
      <c r="AV430" s="21">
        <v>0</v>
      </c>
      <c r="AW430" s="21">
        <v>10.130000000000001</v>
      </c>
      <c r="AX430" s="21">
        <v>0</v>
      </c>
      <c r="AY430" s="21">
        <v>0</v>
      </c>
      <c r="AZ430" s="22">
        <f>AX430*AD430</f>
        <v>0</v>
      </c>
      <c r="BA430">
        <f>AX430*AA430</f>
        <v>0</v>
      </c>
    </row>
    <row r="431" spans="2:53" x14ac:dyDescent="0.25">
      <c r="B431" s="27">
        <v>679.7</v>
      </c>
      <c r="C431" s="20">
        <v>59575</v>
      </c>
      <c r="D431" s="21">
        <v>79821</v>
      </c>
      <c r="E431" s="22">
        <v>139396</v>
      </c>
      <c r="F431" s="20">
        <v>213.4</v>
      </c>
      <c r="G431" s="21">
        <v>901223</v>
      </c>
      <c r="H431" s="22">
        <v>0.65900000000000003</v>
      </c>
      <c r="I431" s="12">
        <v>6563076</v>
      </c>
      <c r="J431" s="20">
        <v>32.44</v>
      </c>
      <c r="K431" s="29">
        <f>DEGREES(ATAN([1]!Req()^2/[1]!Rpo()^2*TAN(RADIANS(J431))))</f>
        <v>32.614472822686125</v>
      </c>
      <c r="L431" s="21">
        <v>-55.08</v>
      </c>
      <c r="M431" s="22">
        <v>191083</v>
      </c>
      <c r="N431" s="21">
        <f>[1]!Req()/SQRT(1-[1]!e_WGS84()^2*SIN(RADIANS(K431))^2)</f>
        <v>6384347.9677460548</v>
      </c>
      <c r="O431" s="20">
        <f t="shared" si="91"/>
        <v>3170468.2979786675</v>
      </c>
      <c r="P431" s="21">
        <f t="shared" si="92"/>
        <v>-4541380.6322921179</v>
      </c>
      <c r="Q431" s="22">
        <f>(N431*(1-[1]!e_WGS84()^2)+M431)*SIN(RADIANS(K431))</f>
        <v>3521013.5024600341</v>
      </c>
      <c r="R431" s="22">
        <f t="shared" si="93"/>
        <v>-32.242691080085933</v>
      </c>
      <c r="S431" s="20">
        <v>87.25</v>
      </c>
      <c r="T431" s="21">
        <v>87.01</v>
      </c>
      <c r="U431" s="20">
        <f t="shared" si="94"/>
        <v>0.99748860812159335</v>
      </c>
      <c r="V431" s="21">
        <f t="shared" si="95"/>
        <v>4.7912813682815421E-2</v>
      </c>
      <c r="W431" s="22">
        <f t="shared" si="96"/>
        <v>5.216166171281518E-2</v>
      </c>
      <c r="X431" s="21">
        <f t="array" ref="X431:Z431">[1]!env_to_ecef(K431:M431,U431:W431)</f>
        <v>-0.77795954457302685</v>
      </c>
      <c r="Y431" s="21">
        <v>-0.62819506890105536</v>
      </c>
      <c r="Z431" s="21">
        <v>-1.2243464220827796E-2</v>
      </c>
      <c r="AA431" s="27">
        <f t="shared" si="97"/>
        <v>2.992822189154539</v>
      </c>
      <c r="AB431" s="20">
        <v>87.38</v>
      </c>
      <c r="AC431" s="21">
        <v>0</v>
      </c>
      <c r="AD431" s="22">
        <v>7212</v>
      </c>
      <c r="AE431" s="20">
        <f t="shared" si="98"/>
        <v>7204.4611107648616</v>
      </c>
      <c r="AF431" s="21">
        <f t="shared" si="99"/>
        <v>329.6727217662135</v>
      </c>
      <c r="AG431" s="21">
        <f t="shared" si="100"/>
        <v>0</v>
      </c>
      <c r="AH431" s="21">
        <f t="shared" si="101"/>
        <v>7212</v>
      </c>
      <c r="AI431" s="20">
        <f t="array" ref="AI431:AK431">[1]!env_to_ecef(K431:M431,AE431:AG431)</f>
        <v>-5805.5986614722897</v>
      </c>
      <c r="AJ431" s="21">
        <v>-4269.7607857959993</v>
      </c>
      <c r="AK431" s="21">
        <v>-277.68869978789007</v>
      </c>
      <c r="AL431" s="21">
        <f t="shared" si="102"/>
        <v>7212</v>
      </c>
      <c r="AM431" s="20">
        <f t="shared" si="103"/>
        <v>5857.1115312970942</v>
      </c>
      <c r="AN431" s="21">
        <f t="shared" si="104"/>
        <v>4276.2196400968824</v>
      </c>
      <c r="AO431" s="21">
        <f>(Q432-Q430)/($B432-$B430)</f>
        <v>241.7849498311989</v>
      </c>
      <c r="AP431" s="28">
        <f t="shared" si="105"/>
        <v>14467.979933388066</v>
      </c>
      <c r="AQ431" s="12">
        <v>87.52</v>
      </c>
      <c r="AR431" s="12">
        <v>0</v>
      </c>
      <c r="AS431" s="12">
        <v>7616</v>
      </c>
      <c r="AT431" s="27">
        <v>2481338</v>
      </c>
      <c r="AU431" s="20">
        <v>911</v>
      </c>
      <c r="AV431" s="21">
        <v>0</v>
      </c>
      <c r="AW431" s="21">
        <v>10.15</v>
      </c>
      <c r="AX431" s="21">
        <v>0</v>
      </c>
      <c r="AY431" s="21">
        <v>0</v>
      </c>
      <c r="AZ431" s="22">
        <f>AX431*AD431</f>
        <v>0</v>
      </c>
      <c r="BA431">
        <f>AX431*AA431</f>
        <v>0</v>
      </c>
    </row>
    <row r="432" spans="2:53" x14ac:dyDescent="0.25">
      <c r="B432" s="27">
        <v>681.7</v>
      </c>
      <c r="C432" s="20">
        <v>59575</v>
      </c>
      <c r="D432" s="21">
        <v>79394</v>
      </c>
      <c r="E432" s="22">
        <v>138969</v>
      </c>
      <c r="F432" s="20">
        <v>213.4</v>
      </c>
      <c r="G432" s="21">
        <v>901223</v>
      </c>
      <c r="H432" s="22">
        <v>0.66100000000000003</v>
      </c>
      <c r="I432" s="12">
        <v>6563076</v>
      </c>
      <c r="J432" s="20">
        <v>32.44</v>
      </c>
      <c r="K432" s="29">
        <f>DEGREES(ATAN([1]!Req()^2/[1]!Rpo()^2*TAN(RADIANS(J432))))</f>
        <v>32.614472822686125</v>
      </c>
      <c r="L432" s="21">
        <v>-54.93</v>
      </c>
      <c r="M432" s="22">
        <v>191085</v>
      </c>
      <c r="N432" s="21">
        <f>[1]!Req()/SQRT(1-[1]!e_WGS84()^2*SIN(RADIANS(K432))^2)</f>
        <v>6384347.9677460548</v>
      </c>
      <c r="O432" s="20">
        <f t="shared" si="91"/>
        <v>3182347.6940237121</v>
      </c>
      <c r="P432" s="21">
        <f t="shared" si="92"/>
        <v>-4533066.1909106392</v>
      </c>
      <c r="Q432" s="22">
        <f>(N432*(1-[1]!e_WGS84()^2)+M432)*SIN(RADIANS(K432))</f>
        <v>3521014.580427174</v>
      </c>
      <c r="R432" s="22">
        <f t="shared" si="93"/>
        <v>-30.242699820548296</v>
      </c>
      <c r="S432" s="20">
        <v>87.33</v>
      </c>
      <c r="T432" s="21">
        <v>87.11</v>
      </c>
      <c r="U432" s="20">
        <f t="shared" si="94"/>
        <v>0.99764395571435027</v>
      </c>
      <c r="V432" s="21">
        <f t="shared" si="95"/>
        <v>4.6524180659278339E-2</v>
      </c>
      <c r="W432" s="22">
        <f t="shared" si="96"/>
        <v>5.041862989616111E-2</v>
      </c>
      <c r="X432" s="21">
        <f t="array" ref="X432:Z432">[1]!env_to_ecef(K432:M432,U432:W432)</f>
        <v>-0.77771304063833446</v>
      </c>
      <c r="Y432" s="21">
        <v>-0.62850466025990814</v>
      </c>
      <c r="Z432" s="21">
        <v>-1.2013261532720729E-2</v>
      </c>
      <c r="AA432" s="27">
        <f t="shared" si="97"/>
        <v>2.893386143448375</v>
      </c>
      <c r="AB432" s="20">
        <v>87.47</v>
      </c>
      <c r="AC432" s="21">
        <v>0</v>
      </c>
      <c r="AD432" s="22">
        <v>7225</v>
      </c>
      <c r="AE432" s="20">
        <f t="shared" si="98"/>
        <v>7217.9573992990008</v>
      </c>
      <c r="AF432" s="21">
        <f t="shared" si="99"/>
        <v>318.92943091661556</v>
      </c>
      <c r="AG432" s="21">
        <f t="shared" si="100"/>
        <v>0</v>
      </c>
      <c r="AH432" s="21">
        <f t="shared" si="101"/>
        <v>7224.9999999999991</v>
      </c>
      <c r="AI432" s="20">
        <f t="array" ref="AI432:AK432">[1]!env_to_ecef(K432:M432,AE432:AG432)</f>
        <v>-5808.7736800223083</v>
      </c>
      <c r="AJ432" s="21">
        <v>-4287.960608451247</v>
      </c>
      <c r="AK432" s="21">
        <v>-268.63945103147171</v>
      </c>
      <c r="AL432" s="21">
        <f t="shared" si="102"/>
        <v>7224.9999999999991</v>
      </c>
      <c r="AM432" s="20">
        <f t="shared" si="103"/>
        <v>5845.0909435877111</v>
      </c>
      <c r="AN432" s="21">
        <f t="shared" si="104"/>
        <v>4291.2823397342581</v>
      </c>
      <c r="AO432" s="21">
        <f>(Q433-Q431)/($B433-$B431)</f>
        <v>241.6232317032991</v>
      </c>
      <c r="AP432" s="28">
        <f t="shared" si="105"/>
        <v>14480.205048092776</v>
      </c>
      <c r="AQ432" s="12">
        <v>87.6</v>
      </c>
      <c r="AR432" s="12">
        <v>0</v>
      </c>
      <c r="AS432" s="12">
        <v>7629</v>
      </c>
      <c r="AT432" s="27">
        <v>2495356</v>
      </c>
      <c r="AU432" s="20">
        <v>911</v>
      </c>
      <c r="AV432" s="21">
        <v>0</v>
      </c>
      <c r="AW432" s="21">
        <v>10.17</v>
      </c>
      <c r="AX432" s="21">
        <v>0</v>
      </c>
      <c r="AY432" s="21">
        <v>0</v>
      </c>
      <c r="AZ432" s="22">
        <f>AX432*AD432</f>
        <v>0</v>
      </c>
      <c r="BA432">
        <f>AX432*AA432</f>
        <v>0</v>
      </c>
    </row>
    <row r="433" spans="1:53" x14ac:dyDescent="0.25">
      <c r="B433" s="27">
        <v>683.7</v>
      </c>
      <c r="C433" s="20">
        <v>59575</v>
      </c>
      <c r="D433" s="21">
        <v>78967</v>
      </c>
      <c r="E433" s="22">
        <v>138542</v>
      </c>
      <c r="F433" s="20">
        <v>213.4</v>
      </c>
      <c r="G433" s="21">
        <v>901223</v>
      </c>
      <c r="H433" s="22">
        <v>0.66300000000000003</v>
      </c>
      <c r="I433" s="12">
        <v>6563075</v>
      </c>
      <c r="J433" s="20">
        <v>32.450000000000003</v>
      </c>
      <c r="K433" s="29">
        <f>DEGREES(ATAN([1]!Req()^2/[1]!Rpo()^2*TAN(RADIANS(J433))))</f>
        <v>32.624501181124806</v>
      </c>
      <c r="L433" s="21">
        <v>-54.78</v>
      </c>
      <c r="M433" s="22">
        <v>191086</v>
      </c>
      <c r="N433" s="21">
        <f>[1]!Req()/SQRT(1-[1]!e_WGS84()^2*SIN(RADIANS(K433))^2)</f>
        <v>6384351.37077526</v>
      </c>
      <c r="O433" s="20">
        <f t="shared" si="91"/>
        <v>3193848.6617530184</v>
      </c>
      <c r="P433" s="21">
        <f t="shared" si="92"/>
        <v>-4524215.5029331809</v>
      </c>
      <c r="Q433" s="22">
        <f>(N433*(1-[1]!e_WGS84()^2)+M433)*SIN(RADIANS(K433))</f>
        <v>3521979.9953868473</v>
      </c>
      <c r="R433" s="22">
        <f t="shared" si="93"/>
        <v>-31.62980446126312</v>
      </c>
      <c r="S433" s="20">
        <v>87.42</v>
      </c>
      <c r="T433" s="21">
        <v>87.21</v>
      </c>
      <c r="U433" s="20">
        <f t="shared" si="94"/>
        <v>0.99780219316119456</v>
      </c>
      <c r="V433" s="21">
        <f t="shared" si="95"/>
        <v>4.4960921096706574E-2</v>
      </c>
      <c r="W433" s="22">
        <f t="shared" si="96"/>
        <v>4.8675444495616553E-2</v>
      </c>
      <c r="X433" s="21">
        <f t="array" ref="X433:Z433">[1]!env_to_ecef(K433:M433,U433:W433)</f>
        <v>-0.77752578074031053</v>
      </c>
      <c r="Y433" s="21">
        <v>-0.62874361085525732</v>
      </c>
      <c r="Z433" s="21">
        <v>-1.1624633020581372E-2</v>
      </c>
      <c r="AA433" s="27">
        <f t="shared" si="97"/>
        <v>2.7935075632408832</v>
      </c>
      <c r="AB433" s="20">
        <v>87.56</v>
      </c>
      <c r="AC433" s="21">
        <v>0</v>
      </c>
      <c r="AD433" s="22">
        <v>7238</v>
      </c>
      <c r="AE433" s="20">
        <f t="shared" si="98"/>
        <v>7231.437681050088</v>
      </c>
      <c r="AF433" s="21">
        <f t="shared" si="99"/>
        <v>308.14455226229148</v>
      </c>
      <c r="AG433" s="21">
        <f t="shared" si="100"/>
        <v>0</v>
      </c>
      <c r="AH433" s="21">
        <f t="shared" si="101"/>
        <v>7238</v>
      </c>
      <c r="AI433" s="20">
        <f t="array" ref="AI433:AK433">[1]!env_to_ecef(K433:M433,AE433:AG433)</f>
        <v>-5811.8667491528104</v>
      </c>
      <c r="AJ433" s="21">
        <v>-4306.2158671119378</v>
      </c>
      <c r="AK433" s="21">
        <v>-259.52609873639716</v>
      </c>
      <c r="AL433" s="21">
        <f t="shared" si="102"/>
        <v>7238.0000000000009</v>
      </c>
      <c r="AM433" s="20">
        <f t="shared" si="103"/>
        <v>5833.8381489249878</v>
      </c>
      <c r="AN433" s="21">
        <f t="shared" si="104"/>
        <v>4306.571338808164</v>
      </c>
      <c r="AO433" s="21">
        <f>(Q434-Q432)/($B434-$B432)</f>
        <v>241.62330541363917</v>
      </c>
      <c r="AP433" s="28">
        <f t="shared" si="105"/>
        <v>14493.229341760039</v>
      </c>
      <c r="AQ433" s="12">
        <v>87.69</v>
      </c>
      <c r="AR433" s="12">
        <v>0</v>
      </c>
      <c r="AS433" s="12">
        <v>7642</v>
      </c>
      <c r="AT433" s="27">
        <v>2509398</v>
      </c>
      <c r="AU433" s="20">
        <v>911</v>
      </c>
      <c r="AV433" s="21">
        <v>0</v>
      </c>
      <c r="AW433" s="21">
        <v>10.18</v>
      </c>
      <c r="AX433" s="21">
        <v>0</v>
      </c>
      <c r="AY433" s="21">
        <v>0</v>
      </c>
      <c r="AZ433" s="22">
        <f>AX433*AD433</f>
        <v>0</v>
      </c>
      <c r="BA433">
        <f>AX433*AA433</f>
        <v>0</v>
      </c>
    </row>
    <row r="434" spans="1:53" x14ac:dyDescent="0.25">
      <c r="B434" s="27">
        <v>685.7</v>
      </c>
      <c r="C434" s="20">
        <v>59575</v>
      </c>
      <c r="D434" s="21">
        <v>78540</v>
      </c>
      <c r="E434" s="22">
        <v>138116</v>
      </c>
      <c r="F434" s="20">
        <v>213.4</v>
      </c>
      <c r="G434" s="21">
        <v>901223</v>
      </c>
      <c r="H434" s="22">
        <v>0.66500000000000004</v>
      </c>
      <c r="I434" s="12">
        <v>6563075</v>
      </c>
      <c r="J434" s="20">
        <v>32.450000000000003</v>
      </c>
      <c r="K434" s="29">
        <f>DEGREES(ATAN([1]!Req()^2/[1]!Rpo()^2*TAN(RADIANS(J434))))</f>
        <v>32.624501181124806</v>
      </c>
      <c r="L434" s="21">
        <v>-54.63</v>
      </c>
      <c r="M434" s="22">
        <v>191088</v>
      </c>
      <c r="N434" s="21">
        <f>[1]!Req()/SQRT(1-[1]!e_WGS84()^2*SIN(RADIANS(K434))^2)</f>
        <v>6384351.37077526</v>
      </c>
      <c r="O434" s="20">
        <f t="shared" si="91"/>
        <v>3205683.046619412</v>
      </c>
      <c r="P434" s="21">
        <f t="shared" si="92"/>
        <v>-4515839.9055554066</v>
      </c>
      <c r="Q434" s="22">
        <f>(N434*(1-[1]!e_WGS84()^2)+M434)*SIN(RADIANS(K434))</f>
        <v>3521981.0736488285</v>
      </c>
      <c r="R434" s="22">
        <f t="shared" si="93"/>
        <v>-29.629813204519451</v>
      </c>
      <c r="S434" s="20">
        <v>87.51</v>
      </c>
      <c r="T434" s="21">
        <v>87.31</v>
      </c>
      <c r="U434" s="20">
        <f t="shared" si="94"/>
        <v>0.99795494116952621</v>
      </c>
      <c r="V434" s="21">
        <f t="shared" si="95"/>
        <v>4.3397147016730864E-2</v>
      </c>
      <c r="W434" s="22">
        <f t="shared" si="96"/>
        <v>4.6932110821226322E-2</v>
      </c>
      <c r="X434" s="21">
        <f t="array" ref="X434:Z434">[1]!env_to_ecef(K434:M434,U434:W434)</f>
        <v>-0.77733956317786612</v>
      </c>
      <c r="Y434" s="21">
        <v>-0.62898068162726672</v>
      </c>
      <c r="Z434" s="21">
        <v>-1.1247473411545875E-2</v>
      </c>
      <c r="AA434" s="27">
        <f t="shared" si="97"/>
        <v>2.6936379854811818</v>
      </c>
      <c r="AB434" s="20">
        <v>87.65</v>
      </c>
      <c r="AC434" s="21">
        <v>0</v>
      </c>
      <c r="AD434" s="22">
        <v>7251</v>
      </c>
      <c r="AE434" s="20">
        <f t="shared" si="98"/>
        <v>7244.9018586647981</v>
      </c>
      <c r="AF434" s="21">
        <f t="shared" si="99"/>
        <v>297.31810963234528</v>
      </c>
      <c r="AG434" s="21">
        <f t="shared" si="100"/>
        <v>0</v>
      </c>
      <c r="AH434" s="21">
        <f t="shared" si="101"/>
        <v>7251</v>
      </c>
      <c r="AI434" s="20">
        <f t="array" ref="AI434:AK434">[1]!env_to_ecef(K434:M434,AE434:AG434)</f>
        <v>-5814.9310037443684</v>
      </c>
      <c r="AJ434" s="21">
        <v>-4324.4507558402665</v>
      </c>
      <c r="AK434" s="21">
        <v>-250.40783135728836</v>
      </c>
      <c r="AL434" s="21">
        <f t="shared" si="102"/>
        <v>7251</v>
      </c>
      <c r="AM434" s="20">
        <f t="shared" si="103"/>
        <v>5821.8608153763926</v>
      </c>
      <c r="AN434" s="21">
        <f t="shared" si="104"/>
        <v>4321.3966089193709</v>
      </c>
      <c r="AO434" s="21">
        <f>(Q435-Q433)/($B435-$B433)</f>
        <v>241.59628896554932</v>
      </c>
      <c r="AP434" s="28">
        <f t="shared" si="105"/>
        <v>14505.435827671352</v>
      </c>
      <c r="AQ434" s="12">
        <v>87.77</v>
      </c>
      <c r="AR434" s="12">
        <v>0</v>
      </c>
      <c r="AS434" s="12">
        <v>7655</v>
      </c>
      <c r="AT434" s="27">
        <v>2523466</v>
      </c>
      <c r="AU434" s="20">
        <v>911</v>
      </c>
      <c r="AV434" s="21">
        <v>0</v>
      </c>
      <c r="AW434" s="21">
        <v>10.199999999999999</v>
      </c>
      <c r="AX434" s="21">
        <v>0</v>
      </c>
      <c r="AY434" s="21">
        <v>0</v>
      </c>
      <c r="AZ434" s="22">
        <f>AX434*AD434</f>
        <v>0</v>
      </c>
      <c r="BA434">
        <f>AX434*AA434</f>
        <v>0</v>
      </c>
    </row>
    <row r="435" spans="1:53" x14ac:dyDescent="0.25">
      <c r="B435" s="27">
        <v>687.7</v>
      </c>
      <c r="C435" s="20">
        <v>59575</v>
      </c>
      <c r="D435" s="21">
        <v>78114</v>
      </c>
      <c r="E435" s="22">
        <v>137689</v>
      </c>
      <c r="F435" s="20">
        <v>213.4</v>
      </c>
      <c r="G435" s="21">
        <v>901223</v>
      </c>
      <c r="H435" s="22">
        <v>0.66700000000000004</v>
      </c>
      <c r="I435" s="12">
        <v>6563074</v>
      </c>
      <c r="J435" s="20">
        <v>32.46</v>
      </c>
      <c r="K435" s="29">
        <f>DEGREES(ATAN([1]!Req()^2/[1]!Rpo()^2*TAN(RADIANS(J435))))</f>
        <v>32.634529518210485</v>
      </c>
      <c r="L435" s="21">
        <v>-54.48</v>
      </c>
      <c r="M435" s="22">
        <v>191089</v>
      </c>
      <c r="N435" s="21">
        <f>[1]!Req()/SQRT(1-[1]!e_WGS84()^2*SIN(RADIANS(K435))^2)</f>
        <v>6384354.7743519032</v>
      </c>
      <c r="O435" s="20">
        <f t="shared" si="91"/>
        <v>3217136.105014524</v>
      </c>
      <c r="P435" s="21">
        <f t="shared" si="92"/>
        <v>-4506929.9164975034</v>
      </c>
      <c r="Q435" s="22">
        <f>(N435*(1-[1]!e_WGS84()^2)+M435)*SIN(RADIANS(K435))</f>
        <v>3522946.3805427095</v>
      </c>
      <c r="R435" s="22">
        <f t="shared" si="93"/>
        <v>-31.017466121353209</v>
      </c>
      <c r="S435" s="20">
        <v>87.6</v>
      </c>
      <c r="T435" s="21">
        <v>87.4</v>
      </c>
      <c r="U435" s="20">
        <f t="shared" si="94"/>
        <v>0.99809430287476808</v>
      </c>
      <c r="V435" s="21">
        <f t="shared" si="95"/>
        <v>4.1832545666217344E-2</v>
      </c>
      <c r="W435" s="22">
        <f t="shared" si="96"/>
        <v>4.5362988129253684E-2</v>
      </c>
      <c r="X435" s="21">
        <f t="array" ref="X435:Z435">[1]!env_to_ecef(K435:M435,U435:W435)</f>
        <v>-0.77706044705259791</v>
      </c>
      <c r="Y435" s="21">
        <v>-0.62933391384257709</v>
      </c>
      <c r="Z435" s="21">
        <v>-1.0765059869814533E-2</v>
      </c>
      <c r="AA435" s="27">
        <f t="shared" si="97"/>
        <v>2.6037639187560782</v>
      </c>
      <c r="AB435" s="20">
        <v>87.74</v>
      </c>
      <c r="AC435" s="21">
        <v>0</v>
      </c>
      <c r="AD435" s="22">
        <v>7264</v>
      </c>
      <c r="AE435" s="20">
        <f t="shared" si="98"/>
        <v>7258.349834825256</v>
      </c>
      <c r="AF435" s="21">
        <f t="shared" si="99"/>
        <v>286.45012705912092</v>
      </c>
      <c r="AG435" s="21">
        <f t="shared" si="100"/>
        <v>0</v>
      </c>
      <c r="AH435" s="21">
        <f t="shared" si="101"/>
        <v>7264.0000000000009</v>
      </c>
      <c r="AI435" s="20">
        <f t="array" ref="AI435:AK435">[1]!env_to_ecef(K435:M435,AE435:AG435)</f>
        <v>-5817.9148096824229</v>
      </c>
      <c r="AJ435" s="21">
        <v>-4342.7379081856034</v>
      </c>
      <c r="AK435" s="21">
        <v>-241.22754421018493</v>
      </c>
      <c r="AL435" s="21">
        <f t="shared" si="102"/>
        <v>7264.0000000000009</v>
      </c>
      <c r="AM435" s="20">
        <f t="shared" si="103"/>
        <v>5810.4064898497891</v>
      </c>
      <c r="AN435" s="21">
        <f t="shared" si="104"/>
        <v>4336.7957314488012</v>
      </c>
      <c r="AO435" s="21">
        <f>(Q436-Q434)/($B436-$B434)</f>
        <v>241.46154306875542</v>
      </c>
      <c r="AP435" s="28">
        <f t="shared" si="105"/>
        <v>14518.441693297456</v>
      </c>
      <c r="AQ435" s="12">
        <v>87.86</v>
      </c>
      <c r="AR435" s="12">
        <v>0</v>
      </c>
      <c r="AS435" s="12">
        <v>7668</v>
      </c>
      <c r="AT435" s="27">
        <v>2537560</v>
      </c>
      <c r="AU435" s="20">
        <v>911</v>
      </c>
      <c r="AV435" s="21">
        <v>0</v>
      </c>
      <c r="AW435" s="21">
        <v>10.220000000000001</v>
      </c>
      <c r="AX435" s="21">
        <v>0</v>
      </c>
      <c r="AY435" s="21">
        <v>0</v>
      </c>
      <c r="AZ435" s="22">
        <f>AX435*AD435</f>
        <v>0</v>
      </c>
      <c r="BA435">
        <f>AX435*AA435</f>
        <v>0</v>
      </c>
    </row>
    <row r="436" spans="1:53" x14ac:dyDescent="0.25">
      <c r="B436" s="27">
        <v>689.7</v>
      </c>
      <c r="C436" s="20">
        <v>59575</v>
      </c>
      <c r="D436" s="21">
        <v>77687</v>
      </c>
      <c r="E436" s="22">
        <v>137262</v>
      </c>
      <c r="F436" s="20">
        <v>213.4</v>
      </c>
      <c r="G436" s="21">
        <v>901223</v>
      </c>
      <c r="H436" s="22">
        <v>0.67</v>
      </c>
      <c r="I436" s="12">
        <v>6563074</v>
      </c>
      <c r="J436" s="20">
        <v>32.46</v>
      </c>
      <c r="K436" s="29">
        <f>DEGREES(ATAN([1]!Req()^2/[1]!Rpo()^2*TAN(RADIANS(J436))))</f>
        <v>32.634529518210485</v>
      </c>
      <c r="L436" s="21">
        <v>-54.33</v>
      </c>
      <c r="M436" s="22">
        <v>191090</v>
      </c>
      <c r="N436" s="21">
        <f>[1]!Req()/SQRT(1-[1]!e_WGS84()^2*SIN(RADIANS(K436))^2)</f>
        <v>6384354.7743519032</v>
      </c>
      <c r="O436" s="20">
        <f t="shared" si="91"/>
        <v>3228924.6725788112</v>
      </c>
      <c r="P436" s="21">
        <f t="shared" si="92"/>
        <v>-4498492.7226296114</v>
      </c>
      <c r="Q436" s="22">
        <f>(N436*(1-[1]!e_WGS84()^2)+M436)*SIN(RADIANS(K436))</f>
        <v>3522946.9198211036</v>
      </c>
      <c r="R436" s="22">
        <f t="shared" si="93"/>
        <v>-30.017470493912697</v>
      </c>
      <c r="S436" s="20">
        <v>87.69</v>
      </c>
      <c r="T436" s="21">
        <v>87.5</v>
      </c>
      <c r="U436" s="20">
        <f t="shared" si="94"/>
        <v>0.99823637059698234</v>
      </c>
      <c r="V436" s="21">
        <f t="shared" si="95"/>
        <v>4.0267821684776092E-2</v>
      </c>
      <c r="W436" s="22">
        <f t="shared" si="96"/>
        <v>4.3619387365336007E-2</v>
      </c>
      <c r="X436" s="21">
        <f t="array" ref="X436:Z436">[1]!env_to_ecef(K436:M436,U436:W436)</f>
        <v>-0.77687386293869864</v>
      </c>
      <c r="Y436" s="21">
        <v>-0.62957056620583651</v>
      </c>
      <c r="Z436" s="21">
        <v>-1.0387648914293921E-2</v>
      </c>
      <c r="AA436" s="27">
        <f t="shared" si="97"/>
        <v>2.5039144473944064</v>
      </c>
      <c r="AB436" s="20">
        <v>87.83</v>
      </c>
      <c r="AC436" s="21">
        <v>0</v>
      </c>
      <c r="AD436" s="22">
        <v>7278</v>
      </c>
      <c r="AE436" s="20">
        <f t="shared" si="98"/>
        <v>7272.7807951286686</v>
      </c>
      <c r="AF436" s="21">
        <f t="shared" si="99"/>
        <v>275.57849336914876</v>
      </c>
      <c r="AG436" s="21">
        <f t="shared" si="100"/>
        <v>0</v>
      </c>
      <c r="AH436" s="21">
        <f t="shared" si="101"/>
        <v>7278</v>
      </c>
      <c r="AI436" s="20">
        <f t="array" ref="AI436:AK436">[1]!env_to_ecef(K436:M436,AE436:AG436)</f>
        <v>-5821.6678902496278</v>
      </c>
      <c r="AJ436" s="21">
        <v>-4361.6062924287653</v>
      </c>
      <c r="AK436" s="21">
        <v>-232.07224194689277</v>
      </c>
      <c r="AL436" s="21">
        <f t="shared" si="102"/>
        <v>7278.0000000000009</v>
      </c>
      <c r="AM436" s="20">
        <f t="shared" si="103"/>
        <v>5798.3522224996705</v>
      </c>
      <c r="AN436" s="21">
        <f t="shared" si="104"/>
        <v>4351.5558330779895</v>
      </c>
      <c r="AO436" s="21">
        <f>(Q437-Q435)/($B437-$B435)</f>
        <v>241.43448242172599</v>
      </c>
      <c r="AP436" s="28">
        <f t="shared" si="105"/>
        <v>14531.62999336571</v>
      </c>
      <c r="AQ436" s="12">
        <v>87.94</v>
      </c>
      <c r="AR436" s="12">
        <v>0</v>
      </c>
      <c r="AS436" s="12">
        <v>7681</v>
      </c>
      <c r="AT436" s="27">
        <v>2551678</v>
      </c>
      <c r="AU436" s="20">
        <v>911</v>
      </c>
      <c r="AV436" s="21">
        <v>0</v>
      </c>
      <c r="AW436" s="21">
        <v>10.24</v>
      </c>
      <c r="AX436" s="21">
        <v>0</v>
      </c>
      <c r="AY436" s="21">
        <v>0</v>
      </c>
      <c r="AZ436" s="22">
        <f>AX436*AD436</f>
        <v>0</v>
      </c>
      <c r="BA436">
        <f>AX436*AA436</f>
        <v>0</v>
      </c>
    </row>
    <row r="437" spans="1:53" x14ac:dyDescent="0.25">
      <c r="B437" s="27">
        <v>691.7</v>
      </c>
      <c r="C437" s="20">
        <v>59575</v>
      </c>
      <c r="D437" s="21">
        <v>77260</v>
      </c>
      <c r="E437" s="22">
        <v>136835</v>
      </c>
      <c r="F437" s="20">
        <v>213.4</v>
      </c>
      <c r="G437" s="21">
        <v>901223</v>
      </c>
      <c r="H437" s="22">
        <v>0.67200000000000004</v>
      </c>
      <c r="I437" s="12">
        <v>6563073</v>
      </c>
      <c r="J437" s="20">
        <v>32.47</v>
      </c>
      <c r="K437" s="29">
        <f>DEGREES(ATAN([1]!Req()^2/[1]!Rpo()^2*TAN(RADIANS(J437))))</f>
        <v>32.644557833939757</v>
      </c>
      <c r="L437" s="21">
        <v>-54.18</v>
      </c>
      <c r="M437" s="22">
        <v>191091</v>
      </c>
      <c r="N437" s="21">
        <f>[1]!Req()/SQRT(1-[1]!e_WGS84()^2*SIN(RADIANS(K437))^2)</f>
        <v>6384358.1784755662</v>
      </c>
      <c r="O437" s="20">
        <f t="shared" si="91"/>
        <v>3240329.5139045226</v>
      </c>
      <c r="P437" s="21">
        <f t="shared" si="92"/>
        <v>-4489523.6931651914</v>
      </c>
      <c r="Q437" s="22">
        <f>(N437*(1-[1]!e_WGS84()^2)+M437)*SIN(RADIANS(K437))</f>
        <v>3523912.1184723964</v>
      </c>
      <c r="R437" s="22">
        <f t="shared" si="93"/>
        <v>-31.405671273358166</v>
      </c>
      <c r="S437" s="20">
        <v>87.78</v>
      </c>
      <c r="T437" s="21">
        <v>87.6</v>
      </c>
      <c r="U437" s="20">
        <f t="shared" si="94"/>
        <v>0.99837294411285538</v>
      </c>
      <c r="V437" s="21">
        <f t="shared" si="95"/>
        <v>3.8702636708391872E-2</v>
      </c>
      <c r="W437" s="22">
        <f t="shared" si="96"/>
        <v>4.1875653729199748E-2</v>
      </c>
      <c r="X437" s="21">
        <f t="array" ref="X437:Z437">[1]!env_to_ecef(K437:M437,U437:W437)</f>
        <v>-0.77668608667709604</v>
      </c>
      <c r="Y437" s="21">
        <v>-0.62980847949536722</v>
      </c>
      <c r="Z437" s="21">
        <v>-1.0000095897149008E-2</v>
      </c>
      <c r="AA437" s="27">
        <f t="shared" si="97"/>
        <v>2.4040774811333252</v>
      </c>
      <c r="AB437" s="20">
        <v>87.92</v>
      </c>
      <c r="AC437" s="21">
        <v>0</v>
      </c>
      <c r="AD437" s="22">
        <v>7291</v>
      </c>
      <c r="AE437" s="20">
        <f t="shared" si="98"/>
        <v>7286.1961348154809</v>
      </c>
      <c r="AF437" s="21">
        <f t="shared" si="99"/>
        <v>264.62593410311348</v>
      </c>
      <c r="AG437" s="21">
        <f t="shared" si="100"/>
        <v>0</v>
      </c>
      <c r="AH437" s="21">
        <f t="shared" si="101"/>
        <v>7291</v>
      </c>
      <c r="AI437" s="20">
        <f t="array" ref="AI437:AK437">[1]!env_to_ecef(K437:M437,AE437:AG437)</f>
        <v>-5824.5411370885031</v>
      </c>
      <c r="AJ437" s="21">
        <v>-4379.9259231752822</v>
      </c>
      <c r="AK437" s="21">
        <v>-222.82380900816347</v>
      </c>
      <c r="AL437" s="21">
        <f t="shared" si="102"/>
        <v>7290.9999999999991</v>
      </c>
      <c r="AM437" s="20">
        <f t="shared" si="103"/>
        <v>5787.0645428146236</v>
      </c>
      <c r="AN437" s="21">
        <f t="shared" si="104"/>
        <v>4366.5512485101353</v>
      </c>
      <c r="AO437" s="21">
        <f>(Q438-Q436)/($B438-$B436)</f>
        <v>241.5693757138215</v>
      </c>
      <c r="AP437" s="28">
        <f t="shared" si="105"/>
        <v>14544.617919023824</v>
      </c>
      <c r="AQ437" s="12">
        <v>88.03</v>
      </c>
      <c r="AR437" s="12">
        <v>0</v>
      </c>
      <c r="AS437" s="12">
        <v>7694</v>
      </c>
      <c r="AT437" s="27">
        <v>2565822</v>
      </c>
      <c r="AU437" s="20">
        <v>911</v>
      </c>
      <c r="AV437" s="21">
        <v>0</v>
      </c>
      <c r="AW437" s="21">
        <v>10.26</v>
      </c>
      <c r="AX437" s="21">
        <v>0</v>
      </c>
      <c r="AY437" s="21">
        <v>0</v>
      </c>
      <c r="AZ437" s="22">
        <f>AX437*AD437</f>
        <v>0</v>
      </c>
      <c r="BA437">
        <f>AX437*AA437</f>
        <v>0</v>
      </c>
    </row>
    <row r="438" spans="1:53" x14ac:dyDescent="0.25">
      <c r="B438" s="27">
        <v>693.7</v>
      </c>
      <c r="C438" s="20">
        <v>59575</v>
      </c>
      <c r="D438" s="21">
        <v>76833</v>
      </c>
      <c r="E438" s="22">
        <v>136408</v>
      </c>
      <c r="F438" s="20">
        <v>213.4</v>
      </c>
      <c r="G438" s="21">
        <v>901223</v>
      </c>
      <c r="H438" s="22">
        <v>0.67400000000000004</v>
      </c>
      <c r="I438" s="12">
        <v>6563073</v>
      </c>
      <c r="J438" s="20">
        <v>32.47</v>
      </c>
      <c r="K438" s="29">
        <f>DEGREES(ATAN([1]!Req()^2/[1]!Rpo()^2*TAN(RADIANS(J438))))</f>
        <v>32.644557833939757</v>
      </c>
      <c r="L438" s="21">
        <v>-54.03</v>
      </c>
      <c r="M438" s="22">
        <v>191093</v>
      </c>
      <c r="N438" s="21">
        <f>[1]!Req()/SQRT(1-[1]!e_WGS84()^2*SIN(RADIANS(K438))^2)</f>
        <v>6384358.1784755662</v>
      </c>
      <c r="O438" s="20">
        <f t="shared" si="91"/>
        <v>3252072.9307500697</v>
      </c>
      <c r="P438" s="21">
        <f t="shared" si="92"/>
        <v>-4481026.5176355708</v>
      </c>
      <c r="Q438" s="22">
        <f>(N438*(1-[1]!e_WGS84()^2)+M438)*SIN(RADIANS(K438))</f>
        <v>3523913.1973239589</v>
      </c>
      <c r="R438" s="22">
        <f t="shared" si="93"/>
        <v>-29.405680023133755</v>
      </c>
      <c r="S438" s="20">
        <v>87.87</v>
      </c>
      <c r="T438" s="21">
        <v>87.7</v>
      </c>
      <c r="U438" s="20">
        <f t="shared" si="94"/>
        <v>0.99850402192362164</v>
      </c>
      <c r="V438" s="21">
        <f t="shared" si="95"/>
        <v>3.7137008905878607E-2</v>
      </c>
      <c r="W438" s="22">
        <f t="shared" si="96"/>
        <v>4.0131792532559739E-2</v>
      </c>
      <c r="X438" s="21">
        <f t="array" ref="X438:Z438">[1]!env_to_ecef(K438:M438,U438:W438)</f>
        <v>-0.77649920223574009</v>
      </c>
      <c r="Y438" s="21">
        <v>-0.63004475794674619</v>
      </c>
      <c r="Z438" s="21">
        <v>-9.6224690742648493E-3</v>
      </c>
      <c r="AA438" s="27">
        <f t="shared" si="97"/>
        <v>2.3042546454072763</v>
      </c>
      <c r="AB438" s="20">
        <v>88.01</v>
      </c>
      <c r="AC438" s="21">
        <v>0</v>
      </c>
      <c r="AD438" s="22">
        <v>7304</v>
      </c>
      <c r="AE438" s="20">
        <f t="shared" si="98"/>
        <v>7299.5949788452872</v>
      </c>
      <c r="AF438" s="21">
        <f t="shared" si="99"/>
        <v>253.63190812014039</v>
      </c>
      <c r="AG438" s="21">
        <f t="shared" si="100"/>
        <v>0</v>
      </c>
      <c r="AH438" s="21">
        <f t="shared" si="101"/>
        <v>7303.9999999999991</v>
      </c>
      <c r="AI438" s="20">
        <f t="array" ref="AI438:AK438">[1]!env_to_ecef(K438:M438,AE438:AG438)</f>
        <v>-5827.3819101976696</v>
      </c>
      <c r="AJ438" s="21">
        <v>-4398.2298068196578</v>
      </c>
      <c r="AK438" s="21">
        <v>-213.56647467257176</v>
      </c>
      <c r="AL438" s="21">
        <f t="shared" si="102"/>
        <v>7303.9999999999991</v>
      </c>
      <c r="AM438" s="20">
        <f t="shared" si="103"/>
        <v>5774.934561423026</v>
      </c>
      <c r="AN438" s="21">
        <f t="shared" si="104"/>
        <v>4381.2464666010346</v>
      </c>
      <c r="AO438" s="21">
        <f>(Q439-Q437)/($B439-$B437)</f>
        <v>241.54234456585255</v>
      </c>
      <c r="AP438" s="28">
        <f t="shared" si="105"/>
        <v>14556.787941731733</v>
      </c>
      <c r="AQ438" s="12">
        <v>88.11</v>
      </c>
      <c r="AR438" s="12">
        <v>0</v>
      </c>
      <c r="AS438" s="12">
        <v>7707</v>
      </c>
      <c r="AT438" s="27">
        <v>2579992</v>
      </c>
      <c r="AU438" s="20">
        <v>911</v>
      </c>
      <c r="AV438" s="21">
        <v>0</v>
      </c>
      <c r="AW438" s="21">
        <v>10.28</v>
      </c>
      <c r="AX438" s="21">
        <v>0</v>
      </c>
      <c r="AY438" s="21">
        <v>0</v>
      </c>
      <c r="AZ438" s="22">
        <f>AX438*AD438</f>
        <v>0</v>
      </c>
      <c r="BA438">
        <f>AX438*AA438</f>
        <v>0</v>
      </c>
    </row>
    <row r="439" spans="1:53" x14ac:dyDescent="0.25">
      <c r="B439" s="27">
        <v>695.7</v>
      </c>
      <c r="C439" s="20">
        <v>59575</v>
      </c>
      <c r="D439" s="21">
        <v>76406</v>
      </c>
      <c r="E439" s="22">
        <v>135981</v>
      </c>
      <c r="F439" s="20">
        <v>213.4</v>
      </c>
      <c r="G439" s="21">
        <v>901223</v>
      </c>
      <c r="H439" s="22">
        <v>0.67600000000000005</v>
      </c>
      <c r="I439" s="12">
        <v>6563073</v>
      </c>
      <c r="J439" s="20">
        <v>32.479999999999997</v>
      </c>
      <c r="K439" s="29">
        <f>DEGREES(ATAN([1]!Req()^2/[1]!Rpo()^2*TAN(RADIANS(J439))))</f>
        <v>32.654586128309226</v>
      </c>
      <c r="L439" s="21">
        <v>-53.88</v>
      </c>
      <c r="M439" s="22">
        <v>191094</v>
      </c>
      <c r="N439" s="21">
        <f>[1]!Req()/SQRT(1-[1]!e_WGS84()^2*SIN(RADIANS(K439))^2)</f>
        <v>6384361.5831458298</v>
      </c>
      <c r="O439" s="20">
        <f t="shared" si="91"/>
        <v>3263429.2521502147</v>
      </c>
      <c r="P439" s="21">
        <f t="shared" si="92"/>
        <v>-4471998.7072987873</v>
      </c>
      <c r="Q439" s="22">
        <f>(N439*(1-[1]!e_WGS84()^2)+M439)*SIN(RADIANS(K439))</f>
        <v>3524878.2878506598</v>
      </c>
      <c r="R439" s="22">
        <f t="shared" si="93"/>
        <v>-31.794428247027099</v>
      </c>
      <c r="S439" s="20">
        <v>87.96</v>
      </c>
      <c r="T439" s="21">
        <v>87.79</v>
      </c>
      <c r="U439" s="20">
        <f t="shared" si="94"/>
        <v>0.99862289169049945</v>
      </c>
      <c r="V439" s="21">
        <f t="shared" si="95"/>
        <v>3.5570717410198752E-2</v>
      </c>
      <c r="W439" s="22">
        <f t="shared" si="96"/>
        <v>3.8562212781799075E-2</v>
      </c>
      <c r="X439" s="21">
        <f t="array" ref="X439:Z439">[1]!env_to_ecef(K439:M439,U439:W439)</f>
        <v>-0.77621929349946872</v>
      </c>
      <c r="Y439" s="21">
        <v>-0.63039673723606371</v>
      </c>
      <c r="Z439" s="21">
        <v>-9.141229748288935E-3</v>
      </c>
      <c r="AA439" s="27">
        <f t="shared" si="97"/>
        <v>2.2144277542640785</v>
      </c>
      <c r="AB439" s="20">
        <v>88.1</v>
      </c>
      <c r="AC439" s="21">
        <v>0</v>
      </c>
      <c r="AD439" s="22">
        <v>7317</v>
      </c>
      <c r="AE439" s="20">
        <f t="shared" si="98"/>
        <v>7312.9772300458362</v>
      </c>
      <c r="AF439" s="21">
        <f t="shared" si="99"/>
        <v>242.59644026884837</v>
      </c>
      <c r="AG439" s="21">
        <f t="shared" si="100"/>
        <v>0</v>
      </c>
      <c r="AH439" s="21">
        <f t="shared" si="101"/>
        <v>7316.9999999999991</v>
      </c>
      <c r="AI439" s="20">
        <f t="array" ref="AI439:AK439">[1]!env_to_ecef(K439:M439,AE439:AG439)</f>
        <v>-5830.1453666054613</v>
      </c>
      <c r="AJ439" s="21">
        <v>-4416.5796036596321</v>
      </c>
      <c r="AK439" s="21">
        <v>-204.25133729449618</v>
      </c>
      <c r="AL439" s="21">
        <f t="shared" si="102"/>
        <v>7316.9999999999991</v>
      </c>
      <c r="AM439" s="20">
        <f t="shared" si="103"/>
        <v>5763.4464604970999</v>
      </c>
      <c r="AN439" s="21">
        <f t="shared" si="104"/>
        <v>4396.3515159043018</v>
      </c>
      <c r="AO439" s="21">
        <f>(Q440-Q438)/($B440-$B438)</f>
        <v>241.5424182509305</v>
      </c>
      <c r="AP439" s="28">
        <f t="shared" si="105"/>
        <v>14569.758352289891</v>
      </c>
      <c r="AQ439" s="12">
        <v>88.2</v>
      </c>
      <c r="AR439" s="12">
        <v>0</v>
      </c>
      <c r="AS439" s="12">
        <v>7721</v>
      </c>
      <c r="AT439" s="27">
        <v>2594187</v>
      </c>
      <c r="AU439" s="20">
        <v>911</v>
      </c>
      <c r="AV439" s="21">
        <v>0</v>
      </c>
      <c r="AW439" s="21">
        <v>10.29</v>
      </c>
      <c r="AX439" s="21">
        <v>0</v>
      </c>
      <c r="AY439" s="21">
        <v>0</v>
      </c>
      <c r="AZ439" s="22">
        <f>AX439*AD439</f>
        <v>0</v>
      </c>
      <c r="BA439">
        <f>AX439*AA439</f>
        <v>0</v>
      </c>
    </row>
    <row r="440" spans="1:53" x14ac:dyDescent="0.25">
      <c r="B440" s="27">
        <v>697.7</v>
      </c>
      <c r="C440" s="20">
        <v>59575</v>
      </c>
      <c r="D440" s="21">
        <v>75979</v>
      </c>
      <c r="E440" s="22">
        <v>135555</v>
      </c>
      <c r="F440" s="20">
        <v>213.4</v>
      </c>
      <c r="G440" s="21">
        <v>901223</v>
      </c>
      <c r="H440" s="22">
        <v>0.67800000000000005</v>
      </c>
      <c r="I440" s="12">
        <v>6563074</v>
      </c>
      <c r="J440" s="20">
        <v>32.479999999999997</v>
      </c>
      <c r="K440" s="29">
        <f>DEGREES(ATAN([1]!Req()^2/[1]!Rpo()^2*TAN(RADIANS(J440))))</f>
        <v>32.654586128309226</v>
      </c>
      <c r="L440" s="21">
        <v>-53.73</v>
      </c>
      <c r="M440" s="22">
        <v>191096</v>
      </c>
      <c r="N440" s="21">
        <f>[1]!Req()/SQRT(1-[1]!e_WGS84()^2*SIN(RADIANS(K440))^2)</f>
        <v>6384361.5831458298</v>
      </c>
      <c r="O440" s="20">
        <f t="shared" si="91"/>
        <v>3275126.7165920581</v>
      </c>
      <c r="P440" s="21">
        <f t="shared" si="92"/>
        <v>-4463441.1115719536</v>
      </c>
      <c r="Q440" s="22">
        <f>(N440*(1-[1]!e_WGS84()^2)+M440)*SIN(RADIANS(K440))</f>
        <v>3524879.3669969626</v>
      </c>
      <c r="R440" s="22">
        <f t="shared" si="93"/>
        <v>-30.794437000527978</v>
      </c>
      <c r="S440" s="20">
        <v>88.05</v>
      </c>
      <c r="T440" s="21">
        <v>87.89</v>
      </c>
      <c r="U440" s="20">
        <f t="shared" si="94"/>
        <v>0.99874327769430216</v>
      </c>
      <c r="V440" s="21">
        <f t="shared" si="95"/>
        <v>3.4004279380891636E-2</v>
      </c>
      <c r="W440" s="22">
        <f t="shared" si="96"/>
        <v>3.6818123855356204E-2</v>
      </c>
      <c r="X440" s="21">
        <f t="array" ref="X440:Z440">[1]!env_to_ecef(K440:M440,U440:W440)</f>
        <v>-0.77603203966152012</v>
      </c>
      <c r="Y440" s="21">
        <v>-0.63063259937119776</v>
      </c>
      <c r="Z440" s="21">
        <v>-8.7634484712083224E-3</v>
      </c>
      <c r="AA440" s="27">
        <f t="shared" si="97"/>
        <v>2.114637353961982</v>
      </c>
      <c r="AB440" s="20">
        <v>88.19</v>
      </c>
      <c r="AC440" s="21">
        <v>0</v>
      </c>
      <c r="AD440" s="22">
        <v>7330</v>
      </c>
      <c r="AE440" s="20">
        <f t="shared" si="98"/>
        <v>7326.342791282319</v>
      </c>
      <c r="AF440" s="21">
        <f t="shared" si="99"/>
        <v>231.51955560081001</v>
      </c>
      <c r="AG440" s="21">
        <f t="shared" si="100"/>
        <v>0</v>
      </c>
      <c r="AH440" s="21">
        <f t="shared" si="101"/>
        <v>7329.9999999999991</v>
      </c>
      <c r="AI440" s="20">
        <f t="array" ref="AI440:AK440">[1]!env_to_ecef(K440:M440,AE440:AG440)</f>
        <v>-5832.8744628224204</v>
      </c>
      <c r="AJ440" s="21">
        <v>-4434.9159672422893</v>
      </c>
      <c r="AK440" s="21">
        <v>-194.92527915449855</v>
      </c>
      <c r="AL440" s="21">
        <f t="shared" si="102"/>
        <v>7330.0000000000009</v>
      </c>
      <c r="AM440" s="20">
        <f t="shared" si="103"/>
        <v>5843.1221600719728</v>
      </c>
      <c r="AN440" s="21">
        <f t="shared" si="104"/>
        <v>4286.4471487966366</v>
      </c>
      <c r="AO440" s="21">
        <f>(Q441-Q439)/($B441-$B439)</f>
        <v>0.5395731512689963</v>
      </c>
      <c r="AP440" s="28">
        <f t="shared" si="105"/>
        <v>14574.953799176599</v>
      </c>
      <c r="AQ440" s="12">
        <v>88.28</v>
      </c>
      <c r="AR440" s="12">
        <v>0</v>
      </c>
      <c r="AS440" s="12">
        <v>7734</v>
      </c>
      <c r="AT440" s="27">
        <v>2608408</v>
      </c>
      <c r="AU440" s="20">
        <v>911</v>
      </c>
      <c r="AV440" s="21">
        <v>0</v>
      </c>
      <c r="AW440" s="21">
        <v>10.31</v>
      </c>
      <c r="AX440" s="21">
        <v>0</v>
      </c>
      <c r="AY440" s="21">
        <v>0</v>
      </c>
      <c r="AZ440" s="22">
        <f>AX440*AD440</f>
        <v>0</v>
      </c>
      <c r="BA440">
        <f>AX440*AA440</f>
        <v>0</v>
      </c>
    </row>
    <row r="441" spans="1:53" x14ac:dyDescent="0.25">
      <c r="B441" s="27">
        <v>699.7</v>
      </c>
      <c r="C441" s="20">
        <v>59575</v>
      </c>
      <c r="D441" s="21">
        <v>75553</v>
      </c>
      <c r="E441" s="22">
        <v>135128</v>
      </c>
      <c r="F441" s="20">
        <v>213.4</v>
      </c>
      <c r="G441" s="21">
        <v>901223</v>
      </c>
      <c r="H441" s="22">
        <v>0.68</v>
      </c>
      <c r="I441" s="12">
        <v>6563074</v>
      </c>
      <c r="J441" s="20">
        <v>32.479999999999997</v>
      </c>
      <c r="K441" s="29">
        <f>DEGREES(ATAN([1]!Req()^2/[1]!Rpo()^2*TAN(RADIANS(J441))))</f>
        <v>32.654586128309226</v>
      </c>
      <c r="L441" s="21">
        <v>-53.58</v>
      </c>
      <c r="M441" s="22">
        <v>191098</v>
      </c>
      <c r="N441" s="21">
        <f>[1]!Req()/SQRT(1-[1]!e_WGS84()^2*SIN(RADIANS(K441))^2)</f>
        <v>6384361.5831458298</v>
      </c>
      <c r="O441" s="20">
        <f t="shared" si="91"/>
        <v>3286801.7407905026</v>
      </c>
      <c r="P441" s="21">
        <f t="shared" si="92"/>
        <v>-4454852.9187036008</v>
      </c>
      <c r="Q441" s="22">
        <f>(N441*(1-[1]!e_WGS84()^2)+M441)*SIN(RADIANS(K441))</f>
        <v>3524880.4461432649</v>
      </c>
      <c r="R441" s="22">
        <f t="shared" si="93"/>
        <v>-28.794445751234889</v>
      </c>
      <c r="S441" s="20">
        <v>88.14</v>
      </c>
      <c r="T441" s="21">
        <v>87.99</v>
      </c>
      <c r="U441" s="20">
        <f t="shared" si="94"/>
        <v>0.99885816392623772</v>
      </c>
      <c r="V441" s="21">
        <f t="shared" si="95"/>
        <v>3.2437452105739305E-2</v>
      </c>
      <c r="W441" s="22">
        <f t="shared" si="96"/>
        <v>3.5073922774522905E-2</v>
      </c>
      <c r="X441" s="21">
        <f t="array" ref="X441:Z441">[1]!env_to_ecef(K441:M441,U441:W441)</f>
        <v>-0.7758446160889344</v>
      </c>
      <c r="Y441" s="21">
        <v>-0.63086830381058756</v>
      </c>
      <c r="Z441" s="21">
        <v>-8.3853999884754421E-3</v>
      </c>
      <c r="AA441" s="27">
        <f t="shared" si="97"/>
        <v>2.0148677273855253</v>
      </c>
      <c r="AB441" s="20">
        <v>88.28</v>
      </c>
      <c r="AC441" s="21">
        <v>0</v>
      </c>
      <c r="AD441" s="22">
        <v>7344</v>
      </c>
      <c r="AE441" s="20">
        <f t="shared" si="98"/>
        <v>7340.6911149015141</v>
      </c>
      <c r="AF441" s="21">
        <f t="shared" si="99"/>
        <v>220.43129452499753</v>
      </c>
      <c r="AG441" s="21">
        <f t="shared" si="100"/>
        <v>0</v>
      </c>
      <c r="AH441" s="21">
        <f t="shared" si="101"/>
        <v>7344</v>
      </c>
      <c r="AI441" s="20">
        <f t="array" ref="AI441:AK441">[1]!env_to_ecef(K441:M441,AE441:AG441)</f>
        <v>-5836.3418713427172</v>
      </c>
      <c r="AJ441" s="21">
        <v>-4453.8753962483042</v>
      </c>
      <c r="AK441" s="21">
        <v>-185.58964277625924</v>
      </c>
      <c r="AL441" s="21">
        <f t="shared" si="102"/>
        <v>7344.0000000000018</v>
      </c>
      <c r="AM441" s="20">
        <f t="shared" si="103"/>
        <v>5933.8949691782473</v>
      </c>
      <c r="AN441" s="21">
        <f t="shared" si="104"/>
        <v>4569.6090844394639</v>
      </c>
      <c r="AO441" s="21">
        <f>(Q442-Q440)/($B442-$B440)</f>
        <v>241.785313682165</v>
      </c>
      <c r="AP441" s="28">
        <f t="shared" si="105"/>
        <v>14837.263791163712</v>
      </c>
      <c r="AQ441" s="12">
        <v>88.37</v>
      </c>
      <c r="AR441" s="12">
        <v>0</v>
      </c>
      <c r="AS441" s="12">
        <v>7747</v>
      </c>
      <c r="AT441" s="27">
        <v>2622655</v>
      </c>
      <c r="AU441" s="20">
        <v>911</v>
      </c>
      <c r="AV441" s="21">
        <v>0</v>
      </c>
      <c r="AW441" s="21">
        <v>10.33</v>
      </c>
      <c r="AX441" s="21">
        <v>0</v>
      </c>
      <c r="AY441" s="21">
        <v>0</v>
      </c>
      <c r="AZ441" s="22">
        <f>AX441*AD441</f>
        <v>0</v>
      </c>
      <c r="BA441">
        <f>AX441*AA441</f>
        <v>0</v>
      </c>
    </row>
    <row r="442" spans="1:53" x14ac:dyDescent="0.25">
      <c r="B442" s="27">
        <v>701.7</v>
      </c>
      <c r="C442" s="20">
        <v>59575</v>
      </c>
      <c r="D442" s="21">
        <v>75126</v>
      </c>
      <c r="E442" s="22">
        <v>134701</v>
      </c>
      <c r="F442" s="20">
        <v>213.4</v>
      </c>
      <c r="G442" s="21">
        <v>901223</v>
      </c>
      <c r="H442" s="22">
        <v>0.68200000000000005</v>
      </c>
      <c r="I442" s="12">
        <v>6563076</v>
      </c>
      <c r="J442" s="20">
        <v>32.49</v>
      </c>
      <c r="K442" s="29">
        <f>DEGREES(ATAN([1]!Req()^2/[1]!Rpo()^2*TAN(RADIANS(J442))))</f>
        <v>32.664614401315518</v>
      </c>
      <c r="L442" s="21">
        <v>-53.42</v>
      </c>
      <c r="M442" s="22">
        <v>191101</v>
      </c>
      <c r="N442" s="21">
        <f>[1]!Req()/SQRT(1-[1]!e_WGS84()^2*SIN(RADIANS(K442))^2)</f>
        <v>6384364.9883622741</v>
      </c>
      <c r="O442" s="20">
        <f t="shared" si="91"/>
        <v>3298862.2964687711</v>
      </c>
      <c r="P442" s="21">
        <f t="shared" si="92"/>
        <v>-4445162.6752341958</v>
      </c>
      <c r="Q442" s="22">
        <f>(N442*(1-[1]!e_WGS84()^2)+M442)*SIN(RADIANS(K442))</f>
        <v>3525846.5082516912</v>
      </c>
      <c r="R442" s="22">
        <f t="shared" si="93"/>
        <v>-31.183749764226377</v>
      </c>
      <c r="S442" s="20">
        <v>88.23</v>
      </c>
      <c r="T442" s="21">
        <v>88.08</v>
      </c>
      <c r="U442" s="20">
        <f t="shared" si="94"/>
        <v>0.99896171957075597</v>
      </c>
      <c r="V442" s="21">
        <f t="shared" si="95"/>
        <v>3.0870073625790775E-2</v>
      </c>
      <c r="W442" s="22">
        <f t="shared" si="96"/>
        <v>3.3504050301071467E-2</v>
      </c>
      <c r="X442" s="21">
        <f t="array" ref="X442:Z442">[1]!env_to_ecef(K442:M442,U442:W442)</f>
        <v>-0.77545389070215542</v>
      </c>
      <c r="Y442" s="21">
        <v>-0.63135471394234621</v>
      </c>
      <c r="Z442" s="21">
        <v>-7.9049717056986248E-3</v>
      </c>
      <c r="AA442" s="27">
        <f t="shared" si="97"/>
        <v>1.9151220912767994</v>
      </c>
      <c r="AB442" s="20">
        <v>88.37</v>
      </c>
      <c r="AC442" s="21">
        <v>0.01</v>
      </c>
      <c r="AD442" s="22">
        <v>7357</v>
      </c>
      <c r="AE442" s="20">
        <f t="shared" si="98"/>
        <v>7354.0229388635435</v>
      </c>
      <c r="AF442" s="21">
        <f t="shared" si="99"/>
        <v>209.27007887743551</v>
      </c>
      <c r="AG442" s="21">
        <f t="shared" si="100"/>
        <v>1.284038724173219</v>
      </c>
      <c r="AH442" s="21">
        <f t="shared" si="101"/>
        <v>7357.0000000000009</v>
      </c>
      <c r="AI442" s="20">
        <f t="array" ref="AI442:AK442">[1]!env_to_ecef(K442:M442,AE442:AG442)</f>
        <v>-5837.5137428567095</v>
      </c>
      <c r="AJ442" s="21">
        <v>-4474.1579256322293</v>
      </c>
      <c r="AK442" s="21">
        <v>-175.47979502310145</v>
      </c>
      <c r="AL442" s="21">
        <f t="shared" si="102"/>
        <v>7356.9999999999991</v>
      </c>
      <c r="AM442" s="20">
        <f t="shared" si="103"/>
        <v>5922.0391051676124</v>
      </c>
      <c r="AN442" s="21">
        <f t="shared" si="104"/>
        <v>4584.9610259730835</v>
      </c>
      <c r="AO442" s="21">
        <f>(Q443-Q441)/($B443-$B441)</f>
        <v>241.9203174848808</v>
      </c>
      <c r="AP442" s="28">
        <f t="shared" si="105"/>
        <v>14850.216908137509</v>
      </c>
      <c r="AQ442" s="12">
        <v>88.46</v>
      </c>
      <c r="AR442" s="12">
        <v>0.01</v>
      </c>
      <c r="AS442" s="12">
        <v>7761</v>
      </c>
      <c r="AT442" s="27">
        <v>2636928</v>
      </c>
      <c r="AU442" s="20">
        <v>911</v>
      </c>
      <c r="AV442" s="21">
        <v>0</v>
      </c>
      <c r="AW442" s="21">
        <v>10.35</v>
      </c>
      <c r="AX442" s="21">
        <v>0</v>
      </c>
      <c r="AY442" s="21">
        <v>0</v>
      </c>
      <c r="AZ442" s="22">
        <f>AX442*AD442</f>
        <v>0</v>
      </c>
      <c r="BA442">
        <f>AX442*AA442</f>
        <v>0</v>
      </c>
    </row>
    <row r="443" spans="1:53" x14ac:dyDescent="0.25">
      <c r="A443" s="28">
        <f>[1]!param_grav()/I444^2</f>
        <v>9.2538483813286039</v>
      </c>
      <c r="B443" s="27">
        <v>703.7</v>
      </c>
      <c r="C443" s="20">
        <v>59575</v>
      </c>
      <c r="D443" s="21">
        <v>74699</v>
      </c>
      <c r="E443" s="22">
        <v>134274</v>
      </c>
      <c r="F443" s="20">
        <v>213.4</v>
      </c>
      <c r="G443" s="21">
        <v>901223</v>
      </c>
      <c r="H443" s="22">
        <v>0.68400000000000005</v>
      </c>
      <c r="I443" s="12">
        <v>6563078</v>
      </c>
      <c r="J443" s="20">
        <v>32.49</v>
      </c>
      <c r="K443" s="29">
        <f>DEGREES(ATAN([1]!Req()^2/[1]!Rpo()^2*TAN(RADIANS(J443))))</f>
        <v>32.664614401315518</v>
      </c>
      <c r="L443" s="21">
        <v>-53.27</v>
      </c>
      <c r="M443" s="22">
        <v>191104</v>
      </c>
      <c r="N443" s="21">
        <f>[1]!Req()/SQRT(1-[1]!e_WGS84()^2*SIN(RADIANS(K443))^2)</f>
        <v>6384364.9883622741</v>
      </c>
      <c r="O443" s="20">
        <f t="shared" si="91"/>
        <v>3310489.8972111731</v>
      </c>
      <c r="P443" s="21">
        <f t="shared" si="92"/>
        <v>-4436513.0745997084</v>
      </c>
      <c r="Q443" s="22">
        <f>(N443*(1-[1]!e_WGS84()^2)+M443)*SIN(RADIANS(K443))</f>
        <v>3525848.1274132044</v>
      </c>
      <c r="R443" s="22">
        <f t="shared" si="93"/>
        <v>-30.183762897737324</v>
      </c>
      <c r="S443" s="20">
        <v>88.32</v>
      </c>
      <c r="T443" s="21">
        <v>88.18</v>
      </c>
      <c r="U443" s="20">
        <f t="shared" si="94"/>
        <v>0.99906590658631922</v>
      </c>
      <c r="V443" s="21">
        <f t="shared" si="95"/>
        <v>2.9302540506756201E-2</v>
      </c>
      <c r="W443" s="22">
        <f t="shared" si="96"/>
        <v>3.1759650764863333E-2</v>
      </c>
      <c r="X443" s="21">
        <f t="array" ref="X443:Z443">[1]!env_to_ecef(K443:M443,U443:W443)</f>
        <v>-0.77526605466607035</v>
      </c>
      <c r="Y443" s="21">
        <v>-0.631589970744591</v>
      </c>
      <c r="Z443" s="21">
        <v>-7.5268411270706451E-3</v>
      </c>
      <c r="AA443" s="27">
        <f t="shared" si="97"/>
        <v>1.8154044648272107</v>
      </c>
      <c r="AB443" s="20">
        <v>88.46</v>
      </c>
      <c r="AC443" s="21">
        <v>0.01</v>
      </c>
      <c r="AD443" s="22">
        <v>7370</v>
      </c>
      <c r="AE443" s="20">
        <f t="shared" si="98"/>
        <v>7367.3378910246811</v>
      </c>
      <c r="AF443" s="21">
        <f t="shared" si="99"/>
        <v>198.06752607288698</v>
      </c>
      <c r="AG443" s="21">
        <f t="shared" si="100"/>
        <v>1.2863076521892922</v>
      </c>
      <c r="AH443" s="21">
        <f t="shared" si="101"/>
        <v>7370</v>
      </c>
      <c r="AI443" s="20">
        <f t="array" ref="AI443:AK443">[1]!env_to_ecef(K443:M443,AE443:AG443)</f>
        <v>-5840.0666547484079</v>
      </c>
      <c r="AJ443" s="21">
        <v>-4492.5437791586282</v>
      </c>
      <c r="AK443" s="21">
        <v>-166.04776553402641</v>
      </c>
      <c r="AL443" s="21">
        <f t="shared" si="102"/>
        <v>7369.9999999999991</v>
      </c>
      <c r="AM443" s="20">
        <f t="shared" si="103"/>
        <v>5715.3531679945299</v>
      </c>
      <c r="AN443" s="21">
        <f t="shared" si="104"/>
        <v>4456.0619338219985</v>
      </c>
      <c r="AO443" s="21">
        <f>(Q444-Q442)/($B444-$B442)</f>
        <v>241.89345579920337</v>
      </c>
      <c r="AP443" s="28">
        <f t="shared" si="105"/>
        <v>14620.933196150401</v>
      </c>
      <c r="AQ443" s="12">
        <v>88.54</v>
      </c>
      <c r="AR443" s="12">
        <v>0.01</v>
      </c>
      <c r="AS443" s="12">
        <v>7774</v>
      </c>
      <c r="AT443" s="27">
        <v>2651226</v>
      </c>
      <c r="AU443" s="20">
        <v>911</v>
      </c>
      <c r="AV443" s="21">
        <v>0</v>
      </c>
      <c r="AW443" s="21">
        <v>10.37</v>
      </c>
      <c r="AX443" s="21">
        <v>0</v>
      </c>
      <c r="AY443" s="21">
        <v>0</v>
      </c>
      <c r="AZ443" s="22">
        <f>AX443*AD443</f>
        <v>0</v>
      </c>
      <c r="BA443">
        <f>AX443*AA443</f>
        <v>0</v>
      </c>
    </row>
    <row r="444" spans="1:53" x14ac:dyDescent="0.25">
      <c r="A444" s="28">
        <f>A443*SQRT(0.7^2+1)</f>
        <v>11.295761492625491</v>
      </c>
      <c r="B444" s="27">
        <v>705.7</v>
      </c>
      <c r="C444" s="20">
        <v>59575</v>
      </c>
      <c r="D444" s="21">
        <v>74272</v>
      </c>
      <c r="E444" s="22">
        <v>133847</v>
      </c>
      <c r="F444" s="20">
        <v>213.4</v>
      </c>
      <c r="G444" s="21">
        <v>901223</v>
      </c>
      <c r="H444" s="22">
        <v>0.68700000000000006</v>
      </c>
      <c r="I444" s="12">
        <v>6563080</v>
      </c>
      <c r="J444" s="20">
        <v>32.5</v>
      </c>
      <c r="K444" s="29">
        <f>DEGREES(ATAN([1]!Req()^2/[1]!Rpo()^2*TAN(RADIANS(J444))))</f>
        <v>32.674642652955214</v>
      </c>
      <c r="L444" s="21">
        <v>-53.12</v>
      </c>
      <c r="M444" s="22">
        <v>191107</v>
      </c>
      <c r="N444" s="21">
        <f>[1]!Req()/SQRT(1-[1]!e_WGS84()^2*SIN(RADIANS(K444))^2)</f>
        <v>6384368.39412448</v>
      </c>
      <c r="O444" s="20">
        <f t="shared" si="91"/>
        <v>3321723.7091407492</v>
      </c>
      <c r="P444" s="21">
        <f t="shared" si="92"/>
        <v>-4427338.4274989078</v>
      </c>
      <c r="Q444" s="22">
        <f>(N444*(1-[1]!e_WGS84()^2)+M444)*SIN(RADIANS(K444))</f>
        <v>3526814.0820748881</v>
      </c>
      <c r="R444" s="22">
        <f t="shared" si="93"/>
        <v>-32.573613533750176</v>
      </c>
      <c r="S444" s="20">
        <v>88.42</v>
      </c>
      <c r="T444" s="21">
        <v>88.23</v>
      </c>
      <c r="U444" s="20">
        <f t="shared" si="94"/>
        <v>0.99914285202529862</v>
      </c>
      <c r="V444" s="21">
        <f t="shared" si="95"/>
        <v>2.7559551508593596E-2</v>
      </c>
      <c r="W444" s="22">
        <f t="shared" si="96"/>
        <v>3.0887414385112159E-2</v>
      </c>
      <c r="X444" s="21">
        <f t="array" ref="X444:Z444">[1]!env_to_ecef(K444:M444,U444:W444)</f>
        <v>-0.77467600844281437</v>
      </c>
      <c r="Y444" s="21">
        <v>-0.63232470359967086</v>
      </c>
      <c r="Z444" s="21">
        <v>-6.5231250714171338E-3</v>
      </c>
      <c r="AA444" s="27">
        <f t="shared" si="97"/>
        <v>1.7647930737128665</v>
      </c>
      <c r="AB444" s="20">
        <v>88.55</v>
      </c>
      <c r="AC444" s="21">
        <v>0.01</v>
      </c>
      <c r="AD444" s="22">
        <v>7384</v>
      </c>
      <c r="AE444" s="20">
        <f t="shared" si="98"/>
        <v>7381.6354423714401</v>
      </c>
      <c r="AF444" s="21">
        <f t="shared" si="99"/>
        <v>186.84896319319884</v>
      </c>
      <c r="AG444" s="21">
        <f t="shared" si="100"/>
        <v>1.2887511131296789</v>
      </c>
      <c r="AH444" s="21">
        <f t="shared" si="101"/>
        <v>7384.0000000000009</v>
      </c>
      <c r="AI444" s="20">
        <f t="array" ref="AI444:AK444">[1]!env_to_ecef(K444:M444,AE444:AG444)</f>
        <v>-5843.3378348008973</v>
      </c>
      <c r="AJ444" s="21">
        <v>-4511.5784708731917</v>
      </c>
      <c r="AK444" s="21">
        <v>-156.58432085588896</v>
      </c>
      <c r="AL444" s="21">
        <f t="shared" si="102"/>
        <v>7384.0000000000018</v>
      </c>
      <c r="AM444" s="20">
        <f t="shared" si="103"/>
        <v>5839.0729149520384</v>
      </c>
      <c r="AN444" s="21">
        <f t="shared" si="104"/>
        <v>4643.8091133528005</v>
      </c>
      <c r="AO444" s="21">
        <f>(Q445-Q443)/($B445-$B443)</f>
        <v>339.31031486493055</v>
      </c>
      <c r="AP444" s="28">
        <f t="shared" si="105"/>
        <v>14850.782950170644</v>
      </c>
      <c r="AQ444" s="12">
        <v>88.63</v>
      </c>
      <c r="AR444" s="12">
        <v>0.01</v>
      </c>
      <c r="AS444" s="12">
        <v>7787</v>
      </c>
      <c r="AT444" s="27">
        <v>2665551</v>
      </c>
      <c r="AU444" s="20">
        <v>911.1</v>
      </c>
      <c r="AV444" s="21">
        <v>0</v>
      </c>
      <c r="AW444" s="21">
        <v>10.39</v>
      </c>
      <c r="AX444" s="21">
        <v>0</v>
      </c>
      <c r="AY444" s="21">
        <v>0</v>
      </c>
      <c r="AZ444" s="22">
        <f>AX444*AD444</f>
        <v>0</v>
      </c>
      <c r="BA444">
        <f>AX444*AA444</f>
        <v>0</v>
      </c>
    </row>
    <row r="445" spans="1:53" x14ac:dyDescent="0.25">
      <c r="A445" s="28" t="s">
        <v>63</v>
      </c>
      <c r="B445" s="27">
        <v>706.55000000000007</v>
      </c>
      <c r="C445" s="20">
        <v>59575</v>
      </c>
      <c r="D445" s="21">
        <v>74091</v>
      </c>
      <c r="E445" s="22">
        <v>133666</v>
      </c>
      <c r="F445" s="20">
        <v>213.4</v>
      </c>
      <c r="G445" s="21">
        <v>901223</v>
      </c>
      <c r="H445" s="22">
        <v>0.68799999999999994</v>
      </c>
      <c r="I445" s="12">
        <v>6563081</v>
      </c>
      <c r="J445" s="20">
        <v>32.5</v>
      </c>
      <c r="K445" s="29">
        <f>DEGREES(ATAN([1]!Req()^2/[1]!Rpo()^2*TAN(RADIANS(J445))))</f>
        <v>32.674642652955214</v>
      </c>
      <c r="L445" s="21">
        <v>-53.05</v>
      </c>
      <c r="M445" s="22">
        <v>191109</v>
      </c>
      <c r="N445" s="21">
        <f>[1]!Req()/SQRT(1-[1]!e_WGS84()^2*SIN(RADIANS(K445))^2)</f>
        <v>6384368.39412448</v>
      </c>
      <c r="O445" s="20">
        <f t="shared" si="91"/>
        <v>3327131.2550187865</v>
      </c>
      <c r="P445" s="21">
        <f t="shared" si="92"/>
        <v>-4423278.2186266528</v>
      </c>
      <c r="Q445" s="22">
        <f>(N445*(1-[1]!e_WGS84()^2)+M445)*SIN(RADIANS(K445))</f>
        <v>3526815.1618105695</v>
      </c>
      <c r="R445" s="22">
        <f t="shared" si="93"/>
        <v>-31.573622290976346</v>
      </c>
      <c r="S445" s="20">
        <v>88.45</v>
      </c>
      <c r="T445" s="21">
        <v>88.23</v>
      </c>
      <c r="U445" s="20">
        <f t="shared" si="94"/>
        <v>0.99915714521172538</v>
      </c>
      <c r="V445" s="21">
        <f t="shared" si="95"/>
        <v>2.7036397780725807E-2</v>
      </c>
      <c r="W445" s="22">
        <f t="shared" si="96"/>
        <v>3.0887414385112159E-2</v>
      </c>
      <c r="X445" s="21">
        <f t="array" ref="X445:Z445">[1]!env_to_ecef(K445:M445,U445:W445)</f>
        <v>-0.77408409871527661</v>
      </c>
      <c r="Y445" s="21">
        <v>-0.6330535586666447</v>
      </c>
      <c r="Z445" s="21">
        <v>-6.0827605291468682E-3</v>
      </c>
      <c r="AA445" s="27">
        <f t="shared" si="97"/>
        <v>1.765557625564961</v>
      </c>
      <c r="AB445" s="20">
        <v>88.59</v>
      </c>
      <c r="AC445" s="21">
        <v>0.01</v>
      </c>
      <c r="AD445" s="22">
        <v>7390</v>
      </c>
      <c r="AE445" s="20">
        <f t="shared" si="98"/>
        <v>7387.7622718562434</v>
      </c>
      <c r="AF445" s="21">
        <f t="shared" si="99"/>
        <v>181.84320432118341</v>
      </c>
      <c r="AG445" s="21">
        <f t="shared" si="100"/>
        <v>1.2897983106755591</v>
      </c>
      <c r="AH445" s="21">
        <f t="shared" si="101"/>
        <v>7390</v>
      </c>
      <c r="AI445" s="20">
        <f t="array" ref="AI445:AK445">[1]!env_to_ecef(K445:M445,AE445:AG445)</f>
        <v>-5844.341821740999</v>
      </c>
      <c r="AJ445" s="21">
        <v>-4520.2380474142901</v>
      </c>
      <c r="AK445" s="21">
        <v>-152.37015901203654</v>
      </c>
      <c r="AL445" s="21">
        <f t="shared" si="102"/>
        <v>7390</v>
      </c>
      <c r="AM445" s="20">
        <f t="shared" si="103"/>
        <v>5790.688007944962</v>
      </c>
      <c r="AN445" s="21">
        <f t="shared" si="104"/>
        <v>4354.3633491089568</v>
      </c>
      <c r="AO445" s="21">
        <f>(Q446-Q444)/($B446-$B444)</f>
        <v>1.0797356816474348</v>
      </c>
      <c r="AP445" s="28">
        <f t="shared" si="105"/>
        <v>14634.070382331636</v>
      </c>
      <c r="AQ445" s="12">
        <v>88.66</v>
      </c>
      <c r="AR445" s="12">
        <v>0.01</v>
      </c>
      <c r="AS445" s="12">
        <v>7793</v>
      </c>
      <c r="AT445" s="27">
        <v>2671647</v>
      </c>
      <c r="AU445" s="20">
        <v>911.1</v>
      </c>
      <c r="AV445" s="21">
        <v>0</v>
      </c>
      <c r="AW445" s="21">
        <v>10.4</v>
      </c>
      <c r="AX445" s="21">
        <v>0</v>
      </c>
      <c r="AY445" s="21">
        <v>0</v>
      </c>
      <c r="AZ445" s="22">
        <f>AX445*AD445</f>
        <v>0</v>
      </c>
      <c r="BA445">
        <f>AX445*AA445</f>
        <v>0</v>
      </c>
    </row>
    <row r="446" spans="1:53" x14ac:dyDescent="0.25">
      <c r="A446" s="27">
        <f>B445-B368</f>
        <v>152.85000000000002</v>
      </c>
      <c r="B446" s="27">
        <v>707.7</v>
      </c>
      <c r="C446" s="20">
        <v>59575</v>
      </c>
      <c r="D446" s="21">
        <v>74091</v>
      </c>
      <c r="E446" s="22">
        <v>133666</v>
      </c>
      <c r="F446" s="20">
        <v>0</v>
      </c>
      <c r="G446" s="21">
        <v>0</v>
      </c>
      <c r="H446" s="22">
        <v>0</v>
      </c>
      <c r="I446" s="12">
        <v>6563083</v>
      </c>
      <c r="J446" s="20">
        <v>32.5</v>
      </c>
      <c r="K446" s="29">
        <f>DEGREES(ATAN([1]!Req()^2/[1]!Rpo()^2*TAN(RADIANS(J446))))</f>
        <v>32.674642652955214</v>
      </c>
      <c r="L446" s="21">
        <v>-52.97</v>
      </c>
      <c r="M446" s="22">
        <v>191111</v>
      </c>
      <c r="N446" s="21">
        <f>[1]!Req()/SQRT(1-[1]!e_WGS84()^2*SIN(RADIANS(K446))^2)</f>
        <v>6384368.39412448</v>
      </c>
      <c r="O446" s="20">
        <f t="shared" si="91"/>
        <v>3333305.0851566391</v>
      </c>
      <c r="P446" s="21">
        <f t="shared" si="92"/>
        <v>-4418629.7008006899</v>
      </c>
      <c r="Q446" s="22">
        <f>(N446*(1-[1]!e_WGS84()^2)+M446)*SIN(RADIANS(K446))</f>
        <v>3526816.2415462513</v>
      </c>
      <c r="R446" s="22">
        <f t="shared" si="93"/>
        <v>-31.573631048202515</v>
      </c>
      <c r="S446" s="20">
        <v>88.51</v>
      </c>
      <c r="T446" s="21">
        <v>88.23</v>
      </c>
      <c r="U446" s="20">
        <f t="shared" si="94"/>
        <v>0.99918490980694119</v>
      </c>
      <c r="V446" s="21">
        <f t="shared" si="95"/>
        <v>2.5990068231872443E-2</v>
      </c>
      <c r="W446" s="22">
        <f t="shared" si="96"/>
        <v>3.0887414385112159E-2</v>
      </c>
      <c r="X446" s="21">
        <f t="array" ref="X446:Z446">[1]!env_to_ecef(K446:M446,U446:W446)</f>
        <v>-0.77356178920906493</v>
      </c>
      <c r="Y446" s="21">
        <v>-0.63369953237950438</v>
      </c>
      <c r="Z446" s="21">
        <v>-5.2020128477290074E-3</v>
      </c>
      <c r="AA446" s="27">
        <f t="shared" si="97"/>
        <v>1.7647930737130701</v>
      </c>
      <c r="AB446" s="20">
        <v>88.64</v>
      </c>
      <c r="AC446" s="21">
        <v>0.01</v>
      </c>
      <c r="AD446" s="22">
        <v>7390</v>
      </c>
      <c r="AE446" s="20">
        <f t="shared" si="98"/>
        <v>7387.9181469168188</v>
      </c>
      <c r="AF446" s="21">
        <f t="shared" si="99"/>
        <v>175.39609709878661</v>
      </c>
      <c r="AG446" s="21">
        <f t="shared" si="100"/>
        <v>1.2897983106755591</v>
      </c>
      <c r="AH446" s="21">
        <f t="shared" si="101"/>
        <v>7390.0000000000009</v>
      </c>
      <c r="AI446" s="20">
        <f t="array" ref="AI446:AK446">[1]!env_to_ecef(K446:M446,AE446:AG446)</f>
        <v>-5840.2452461695184</v>
      </c>
      <c r="AJ446" s="21">
        <v>-4525.7091299458525</v>
      </c>
      <c r="AK446" s="21">
        <v>-146.94330784052855</v>
      </c>
      <c r="AL446" s="21">
        <f t="shared" si="102"/>
        <v>7390.0000000000018</v>
      </c>
      <c r="AM446" s="20">
        <f t="shared" si="103"/>
        <v>5873.8105088762532</v>
      </c>
      <c r="AN446" s="21">
        <f t="shared" si="104"/>
        <v>4435.1509091713679</v>
      </c>
      <c r="AO446" s="21">
        <f>(Q447-Q445)/($B447-$B445)</f>
        <v>1.1997063129785601</v>
      </c>
      <c r="AP446" s="28">
        <f t="shared" si="105"/>
        <v>14749.171543704117</v>
      </c>
      <c r="AQ446" s="12">
        <v>88.71</v>
      </c>
      <c r="AR446" s="12">
        <v>0.01</v>
      </c>
      <c r="AS446" s="12">
        <v>7793</v>
      </c>
      <c r="AT446" s="27">
        <v>2679897</v>
      </c>
      <c r="AU446" s="20">
        <v>911.1</v>
      </c>
      <c r="AV446" s="21">
        <v>0</v>
      </c>
      <c r="AW446" s="21">
        <v>10.4</v>
      </c>
      <c r="AX446" s="21">
        <v>0</v>
      </c>
      <c r="AY446" s="21">
        <v>0</v>
      </c>
      <c r="AZ446" s="22">
        <f>AX446*AD446</f>
        <v>0</v>
      </c>
      <c r="BA446">
        <f>AX446*AA446</f>
        <v>0</v>
      </c>
    </row>
    <row r="447" spans="1:53" x14ac:dyDescent="0.25">
      <c r="B447" s="27">
        <v>709.7</v>
      </c>
      <c r="C447" s="20">
        <v>59575</v>
      </c>
      <c r="D447" s="21">
        <v>74091</v>
      </c>
      <c r="E447" s="22">
        <v>133666</v>
      </c>
      <c r="F447" s="20">
        <v>0</v>
      </c>
      <c r="G447" s="21">
        <v>0</v>
      </c>
      <c r="H447" s="22">
        <v>0</v>
      </c>
      <c r="I447" s="12">
        <v>6563086</v>
      </c>
      <c r="J447" s="20">
        <v>32.5</v>
      </c>
      <c r="K447" s="29">
        <f>DEGREES(ATAN([1]!Req()^2/[1]!Rpo()^2*TAN(RADIANS(J447))))</f>
        <v>32.674642652955214</v>
      </c>
      <c r="L447" s="21">
        <v>-52.81</v>
      </c>
      <c r="M447" s="22">
        <v>191116</v>
      </c>
      <c r="N447" s="21">
        <f>[1]!Req()/SQRT(1-[1]!e_WGS84()^2*SIN(RADIANS(K447))^2)</f>
        <v>6384368.39412448</v>
      </c>
      <c r="O447" s="20">
        <f t="shared" si="91"/>
        <v>3345633.7581217466</v>
      </c>
      <c r="P447" s="21">
        <f t="shared" si="92"/>
        <v>-4409307.4932627631</v>
      </c>
      <c r="Q447" s="22">
        <f>(N447*(1-[1]!e_WGS84()^2)+M447)*SIN(RADIANS(K447))</f>
        <v>3526818.9408854553</v>
      </c>
      <c r="R447" s="22">
        <f t="shared" si="93"/>
        <v>-29.573652943596244</v>
      </c>
      <c r="S447" s="20">
        <v>88.6</v>
      </c>
      <c r="T447" s="21">
        <v>88.23</v>
      </c>
      <c r="U447" s="20">
        <f t="shared" si="94"/>
        <v>0.99922450219914483</v>
      </c>
      <c r="V447" s="21">
        <f t="shared" si="95"/>
        <v>2.4420520827241523E-2</v>
      </c>
      <c r="W447" s="22">
        <f t="shared" si="96"/>
        <v>3.0887414385112159E-2</v>
      </c>
      <c r="X447" s="21">
        <f t="array" ref="X447:Z447">[1]!env_to_ecef(K447:M447,U447:W447)</f>
        <v>-0.77233288123278876</v>
      </c>
      <c r="Y447" s="21">
        <v>-0.63520615519371515</v>
      </c>
      <c r="Z447" s="21">
        <v>-3.8808466443861003E-3</v>
      </c>
      <c r="AA447" s="27">
        <f t="shared" si="97"/>
        <v>1.7647930737124595</v>
      </c>
      <c r="AB447" s="20">
        <v>88.73</v>
      </c>
      <c r="AC447" s="21">
        <v>0.01</v>
      </c>
      <c r="AD447" s="22">
        <v>7390</v>
      </c>
      <c r="AE447" s="20">
        <f t="shared" si="98"/>
        <v>7388.1845438717683</v>
      </c>
      <c r="AF447" s="21">
        <f t="shared" si="99"/>
        <v>163.79097079706133</v>
      </c>
      <c r="AG447" s="21">
        <f t="shared" si="100"/>
        <v>1.2897983106755591</v>
      </c>
      <c r="AH447" s="21">
        <f t="shared" si="101"/>
        <v>7390.0000000000009</v>
      </c>
      <c r="AI447" s="20">
        <f t="array" ref="AI447:AK447">[1]!env_to_ecef(K447:M447,AE447:AG447)</f>
        <v>-5831.5836322615532</v>
      </c>
      <c r="AJ447" s="21">
        <v>-4537.1704225147532</v>
      </c>
      <c r="AK447" s="21">
        <v>-137.17469517542034</v>
      </c>
      <c r="AL447" s="21">
        <f t="shared" si="102"/>
        <v>7390.0000000000018</v>
      </c>
      <c r="AM447" s="20">
        <f t="shared" si="103"/>
        <v>5965.6941836252809</v>
      </c>
      <c r="AN447" s="21">
        <f t="shared" si="104"/>
        <v>4523.3699364487547</v>
      </c>
      <c r="AO447" s="21">
        <f>(Q448-Q446)/($B448-$B446)</f>
        <v>1.2147026418242604</v>
      </c>
      <c r="AP447" s="28">
        <f t="shared" si="105"/>
        <v>14875.762403556009</v>
      </c>
      <c r="AQ447" s="12">
        <v>88.8</v>
      </c>
      <c r="AR447" s="12">
        <v>0.01</v>
      </c>
      <c r="AS447" s="12">
        <v>7793</v>
      </c>
      <c r="AT447" s="27">
        <v>2694246</v>
      </c>
      <c r="AU447" s="20">
        <v>911.1</v>
      </c>
      <c r="AV447" s="21">
        <v>0</v>
      </c>
      <c r="AW447" s="21">
        <v>10.4</v>
      </c>
      <c r="AX447" s="21">
        <v>0</v>
      </c>
      <c r="AY447" s="21">
        <v>0</v>
      </c>
      <c r="AZ447" s="22">
        <f>AX447*AD447</f>
        <v>0</v>
      </c>
      <c r="BA447">
        <f>AX447*AA447</f>
        <v>0</v>
      </c>
    </row>
    <row r="448" spans="1:53" x14ac:dyDescent="0.25">
      <c r="B448" s="27">
        <v>711.7</v>
      </c>
      <c r="C448" s="20">
        <v>59575</v>
      </c>
      <c r="D448" s="21">
        <v>74091</v>
      </c>
      <c r="E448" s="22">
        <v>133666</v>
      </c>
      <c r="F448" s="20">
        <v>0</v>
      </c>
      <c r="G448" s="21">
        <v>0</v>
      </c>
      <c r="H448" s="22">
        <v>0</v>
      </c>
      <c r="I448" s="12">
        <v>6563090</v>
      </c>
      <c r="J448" s="20">
        <v>32.5</v>
      </c>
      <c r="K448" s="29">
        <f>DEGREES(ATAN([1]!Req()^2/[1]!Rpo()^2*TAN(RADIANS(J448))))</f>
        <v>32.674642652955214</v>
      </c>
      <c r="L448" s="21">
        <v>-52.66</v>
      </c>
      <c r="M448" s="22">
        <v>191120</v>
      </c>
      <c r="N448" s="21">
        <f>[1]!Req()/SQRT(1-[1]!e_WGS84()^2*SIN(RADIANS(K448))^2)</f>
        <v>6384368.39412448</v>
      </c>
      <c r="O448" s="20">
        <f t="shared" si="91"/>
        <v>3357167.8618911402</v>
      </c>
      <c r="P448" s="21">
        <f t="shared" si="92"/>
        <v>-4400536.2210548948</v>
      </c>
      <c r="Q448" s="22">
        <f>(N448*(1-[1]!e_WGS84()^2)+M448)*SIN(RADIANS(K448))</f>
        <v>3526821.1003568186</v>
      </c>
      <c r="R448" s="22">
        <f t="shared" si="93"/>
        <v>-29.573670458048582</v>
      </c>
      <c r="S448" s="20">
        <v>88.69</v>
      </c>
      <c r="T448" s="21">
        <v>88.23</v>
      </c>
      <c r="U448" s="20">
        <f t="shared" si="94"/>
        <v>0.99926162910421923</v>
      </c>
      <c r="V448" s="21">
        <f t="shared" si="95"/>
        <v>2.2850913167402811E-2</v>
      </c>
      <c r="W448" s="22">
        <f t="shared" si="96"/>
        <v>3.0887414385112159E-2</v>
      </c>
      <c r="X448" s="21">
        <f t="array" ref="X448:Z448">[1]!env_to_ecef(K448:M448,U448:W448)</f>
        <v>-0.77121076165706859</v>
      </c>
      <c r="Y448" s="21">
        <v>-0.63657474769269184</v>
      </c>
      <c r="Z448" s="21">
        <v>-2.5596297212344826E-3</v>
      </c>
      <c r="AA448" s="27">
        <f t="shared" si="97"/>
        <v>1.7655576255647447</v>
      </c>
      <c r="AB448" s="20">
        <v>88.83</v>
      </c>
      <c r="AC448" s="21">
        <v>0.01</v>
      </c>
      <c r="AD448" s="22">
        <v>7390</v>
      </c>
      <c r="AE448" s="20">
        <f t="shared" si="98"/>
        <v>7388.4591600534714</v>
      </c>
      <c r="AF448" s="21">
        <f t="shared" si="99"/>
        <v>150.89591327230005</v>
      </c>
      <c r="AG448" s="21">
        <f t="shared" si="100"/>
        <v>1.2897983106755591</v>
      </c>
      <c r="AH448" s="21">
        <f t="shared" si="101"/>
        <v>7390.0000000000009</v>
      </c>
      <c r="AI448" s="20">
        <f t="array" ref="AI448:AK448">[1]!env_to_ecef(K448:M448,AE448:AG448)</f>
        <v>-5824.1262407920094</v>
      </c>
      <c r="AJ448" s="21">
        <v>-4547.0536303608515</v>
      </c>
      <c r="AK448" s="21">
        <v>-126.32028317001586</v>
      </c>
      <c r="AL448" s="21">
        <f t="shared" si="102"/>
        <v>7390.0000000000009</v>
      </c>
      <c r="AM448" s="20">
        <f t="shared" si="103"/>
        <v>5667.1884436568944</v>
      </c>
      <c r="AN448" s="21">
        <f t="shared" si="104"/>
        <v>4515.8757530371659</v>
      </c>
      <c r="AO448" s="21">
        <f>(Q449-Q447)/($B449-$B447)</f>
        <v>242.13703628256917</v>
      </c>
      <c r="AP448" s="28">
        <f t="shared" si="105"/>
        <v>14639.766493416088</v>
      </c>
      <c r="AQ448" s="12">
        <v>88.89</v>
      </c>
      <c r="AR448" s="12">
        <v>0.01</v>
      </c>
      <c r="AS448" s="12">
        <v>7793</v>
      </c>
      <c r="AT448" s="27">
        <v>2708595</v>
      </c>
      <c r="AU448" s="20">
        <v>911.1</v>
      </c>
      <c r="AV448" s="21">
        <v>0</v>
      </c>
      <c r="AW448" s="21">
        <v>10.4</v>
      </c>
      <c r="AX448" s="21">
        <v>0</v>
      </c>
      <c r="AY448" s="21">
        <v>0</v>
      </c>
      <c r="AZ448" s="22">
        <f>AX448*AD448</f>
        <v>0</v>
      </c>
      <c r="BA448">
        <f>AX448*AA448</f>
        <v>0</v>
      </c>
    </row>
    <row r="449" spans="1:53" x14ac:dyDescent="0.25">
      <c r="B449" s="27">
        <v>713.7</v>
      </c>
      <c r="C449" s="20">
        <v>59575</v>
      </c>
      <c r="D449" s="21">
        <v>74091</v>
      </c>
      <c r="E449" s="22">
        <v>133666</v>
      </c>
      <c r="F449" s="20">
        <v>0</v>
      </c>
      <c r="G449" s="21">
        <v>0</v>
      </c>
      <c r="H449" s="22">
        <v>0</v>
      </c>
      <c r="I449" s="12">
        <v>6563093</v>
      </c>
      <c r="J449" s="20">
        <v>32.51</v>
      </c>
      <c r="K449" s="29">
        <f>DEGREES(ATAN([1]!Req()^2/[1]!Rpo()^2*TAN(RADIANS(J449))))</f>
        <v>32.684670883224939</v>
      </c>
      <c r="L449" s="21">
        <v>-52.51</v>
      </c>
      <c r="M449" s="22">
        <v>191124</v>
      </c>
      <c r="N449" s="21">
        <f>[1]!Req()/SQRT(1-[1]!e_WGS84()^2*SIN(RADIANS(K449))^2)</f>
        <v>6384371.8004320273</v>
      </c>
      <c r="O449" s="20">
        <f t="shared" si="91"/>
        <v>3368302.5118963742</v>
      </c>
      <c r="P449" s="21">
        <f t="shared" si="92"/>
        <v>-4391243.9902506145</v>
      </c>
      <c r="Q449" s="22">
        <f>(N449*(1-[1]!e_WGS84()^2)+M449)*SIN(RADIANS(K449))</f>
        <v>3527787.4890305856</v>
      </c>
      <c r="R449" s="22">
        <f t="shared" si="93"/>
        <v>-31.96407169662416</v>
      </c>
      <c r="S449" s="20">
        <v>88.78</v>
      </c>
      <c r="T449" s="21">
        <v>88.23</v>
      </c>
      <c r="U449" s="20">
        <f t="shared" si="94"/>
        <v>0.99929629043055757</v>
      </c>
      <c r="V449" s="21">
        <f t="shared" si="95"/>
        <v>2.1281249125207628E-2</v>
      </c>
      <c r="W449" s="22">
        <f t="shared" si="96"/>
        <v>3.0887414385112159E-2</v>
      </c>
      <c r="X449" s="21">
        <f t="array" ref="X449:Z449">[1]!env_to_ecef(K449:M449,U449:W449)</f>
        <v>-0.77008469653593747</v>
      </c>
      <c r="Y449" s="21">
        <v>-0.63794046965245332</v>
      </c>
      <c r="Z449" s="21">
        <v>-1.2318038643215935E-3</v>
      </c>
      <c r="AA449" s="27">
        <f t="shared" si="97"/>
        <v>1.7655576255651646</v>
      </c>
      <c r="AB449" s="20">
        <v>88.92</v>
      </c>
      <c r="AC449" s="21">
        <v>0.01</v>
      </c>
      <c r="AD449" s="22">
        <v>7390</v>
      </c>
      <c r="AE449" s="20">
        <f t="shared" si="98"/>
        <v>7388.687071558038</v>
      </c>
      <c r="AF449" s="21">
        <f t="shared" si="99"/>
        <v>139.28996737535886</v>
      </c>
      <c r="AG449" s="21">
        <f t="shared" si="100"/>
        <v>1.2897983106755591</v>
      </c>
      <c r="AH449" s="21">
        <f t="shared" si="101"/>
        <v>7390.0000000000009</v>
      </c>
      <c r="AI449" s="20">
        <f t="array" ref="AI449:AK449">[1]!env_to_ecef(K449:M449,AE449:AG449)</f>
        <v>-5816.1839954089683</v>
      </c>
      <c r="AJ449" s="21">
        <v>-4557.4688932560466</v>
      </c>
      <c r="AK449" s="21">
        <v>-116.53762719427766</v>
      </c>
      <c r="AL449" s="21">
        <f t="shared" si="102"/>
        <v>7389.9999999999991</v>
      </c>
      <c r="AM449" s="20">
        <f t="shared" si="103"/>
        <v>5846.5559285726631</v>
      </c>
      <c r="AN449" s="21">
        <f t="shared" si="104"/>
        <v>4678.1874951999635</v>
      </c>
      <c r="AO449" s="21">
        <f>(Q450-Q448)/($B450-$B448)</f>
        <v>242.13718360208441</v>
      </c>
      <c r="AP449" s="28">
        <f t="shared" si="105"/>
        <v>14881.044959274976</v>
      </c>
      <c r="AQ449" s="12">
        <v>88.97</v>
      </c>
      <c r="AR449" s="12">
        <v>0.01</v>
      </c>
      <c r="AS449" s="12">
        <v>7793</v>
      </c>
      <c r="AT449" s="27">
        <v>2722944</v>
      </c>
      <c r="AU449" s="20">
        <v>911.1</v>
      </c>
      <c r="AV449" s="21">
        <v>0</v>
      </c>
      <c r="AW449" s="21">
        <v>10.4</v>
      </c>
      <c r="AX449" s="21">
        <v>0</v>
      </c>
      <c r="AY449" s="21">
        <v>0</v>
      </c>
      <c r="AZ449" s="22">
        <f>AX449*AD449</f>
        <v>0</v>
      </c>
      <c r="BA449">
        <f>AX449*AA449</f>
        <v>0</v>
      </c>
    </row>
    <row r="450" spans="1:53" x14ac:dyDescent="0.25">
      <c r="B450" s="27">
        <v>715.7</v>
      </c>
      <c r="C450" s="20">
        <v>59575</v>
      </c>
      <c r="D450" s="21">
        <v>74091</v>
      </c>
      <c r="E450" s="22">
        <v>133666</v>
      </c>
      <c r="F450" s="20">
        <v>0</v>
      </c>
      <c r="G450" s="21">
        <v>0</v>
      </c>
      <c r="H450" s="22">
        <v>0</v>
      </c>
      <c r="I450" s="12">
        <v>6563096</v>
      </c>
      <c r="J450" s="20">
        <v>32.51</v>
      </c>
      <c r="K450" s="29">
        <f>DEGREES(ATAN([1]!Req()^2/[1]!Rpo()^2*TAN(RADIANS(J450))))</f>
        <v>32.684670883224939</v>
      </c>
      <c r="L450" s="21">
        <v>-52.35</v>
      </c>
      <c r="M450" s="22">
        <v>191128</v>
      </c>
      <c r="N450" s="21">
        <f>[1]!Req()/SQRT(1-[1]!e_WGS84()^2*SIN(RADIANS(K450))^2)</f>
        <v>6384371.8004320273</v>
      </c>
      <c r="O450" s="20">
        <f t="shared" si="91"/>
        <v>3380554.0856054309</v>
      </c>
      <c r="P450" s="21">
        <f t="shared" si="92"/>
        <v>-4381823.471074095</v>
      </c>
      <c r="Q450" s="22">
        <f>(N450*(1-[1]!e_WGS84()^2)+M450)*SIN(RADIANS(K450))</f>
        <v>3527789.649091227</v>
      </c>
      <c r="R450" s="22">
        <f t="shared" si="93"/>
        <v>-30.964089216664433</v>
      </c>
      <c r="S450" s="20">
        <v>88.87</v>
      </c>
      <c r="T450" s="21">
        <v>88.23</v>
      </c>
      <c r="U450" s="20">
        <f t="shared" si="94"/>
        <v>0.99932848609263636</v>
      </c>
      <c r="V450" s="21">
        <f t="shared" si="95"/>
        <v>1.971153257364551E-2</v>
      </c>
      <c r="W450" s="22">
        <f t="shared" si="96"/>
        <v>3.0887414385112159E-2</v>
      </c>
      <c r="X450" s="21">
        <f t="array" ref="X450:Z450">[1]!env_to_ecef(K450:M450,U450:W450)</f>
        <v>-0.76884350957558267</v>
      </c>
      <c r="Y450" s="21">
        <v>-0.63943697875470051</v>
      </c>
      <c r="Z450" s="21">
        <v>8.9356374542767097E-5</v>
      </c>
      <c r="AA450" s="27">
        <f t="shared" si="97"/>
        <v>1.7655576255647447</v>
      </c>
      <c r="AB450" s="20">
        <v>89.01</v>
      </c>
      <c r="AC450" s="21">
        <v>0.01</v>
      </c>
      <c r="AD450" s="22">
        <v>7390</v>
      </c>
      <c r="AE450" s="20">
        <f t="shared" si="98"/>
        <v>7388.8967522117437</v>
      </c>
      <c r="AF450" s="21">
        <f t="shared" si="99"/>
        <v>127.68367779426958</v>
      </c>
      <c r="AG450" s="21">
        <f t="shared" si="100"/>
        <v>1.2897983106755591</v>
      </c>
      <c r="AH450" s="21">
        <f t="shared" si="101"/>
        <v>7390.0000000000009</v>
      </c>
      <c r="AI450" s="20">
        <f t="array" ref="AI450:AK450">[1]!env_to_ecef(K450:M450,AE450:AG450)</f>
        <v>-5807.428957036218</v>
      </c>
      <c r="AJ450" s="21">
        <v>-4568.8586388059521</v>
      </c>
      <c r="AK450" s="21">
        <v>-106.76913217521111</v>
      </c>
      <c r="AL450" s="21">
        <f t="shared" si="102"/>
        <v>7389.9999999999991</v>
      </c>
      <c r="AM450" s="20">
        <f t="shared" si="103"/>
        <v>5908.5556861148316</v>
      </c>
      <c r="AN450" s="21">
        <f t="shared" si="104"/>
        <v>4547.9639991977001</v>
      </c>
      <c r="AO450" s="21">
        <f>(Q451-Q449)/($B451-$B449)</f>
        <v>1.1368740217662081</v>
      </c>
      <c r="AP450" s="28">
        <f t="shared" si="105"/>
        <v>14845.618709826158</v>
      </c>
      <c r="AQ450" s="12">
        <v>89.06</v>
      </c>
      <c r="AR450" s="12">
        <v>0.01</v>
      </c>
      <c r="AS450" s="12">
        <v>7793</v>
      </c>
      <c r="AT450" s="27">
        <v>2737292</v>
      </c>
      <c r="AU450" s="20">
        <v>911.1</v>
      </c>
      <c r="AV450" s="21">
        <v>0</v>
      </c>
      <c r="AW450" s="21">
        <v>10.39</v>
      </c>
      <c r="AX450" s="21">
        <v>0</v>
      </c>
      <c r="AY450" s="21">
        <v>0</v>
      </c>
      <c r="AZ450" s="22">
        <f>AX450*AD450</f>
        <v>0</v>
      </c>
      <c r="BA450">
        <f>AX450*AA450</f>
        <v>0</v>
      </c>
    </row>
    <row r="451" spans="1:53" x14ac:dyDescent="0.25">
      <c r="A451" s="28" t="s">
        <v>62</v>
      </c>
      <c r="B451" s="27">
        <v>716.55000000000007</v>
      </c>
      <c r="C451" s="20">
        <v>59575</v>
      </c>
      <c r="D451" s="21">
        <v>74091</v>
      </c>
      <c r="E451" s="22">
        <v>133666</v>
      </c>
      <c r="F451" s="20">
        <v>0</v>
      </c>
      <c r="G451" s="21">
        <v>0</v>
      </c>
      <c r="H451" s="22">
        <v>0</v>
      </c>
      <c r="I451" s="12">
        <v>6563097</v>
      </c>
      <c r="J451" s="20">
        <v>32.51</v>
      </c>
      <c r="K451" s="29">
        <f>DEGREES(ATAN([1]!Req()^2/[1]!Rpo()^2*TAN(RADIANS(J451))))</f>
        <v>32.684670883224939</v>
      </c>
      <c r="L451" s="21">
        <v>-52.29</v>
      </c>
      <c r="M451" s="22">
        <v>191130</v>
      </c>
      <c r="N451" s="21">
        <f>[1]!Req()/SQRT(1-[1]!e_WGS84()^2*SIN(RADIANS(K451))^2)</f>
        <v>6384371.8004320273</v>
      </c>
      <c r="O451" s="20">
        <f t="shared" ref="O451" si="106">(N451+M451)*COS(RADIANS(K451))*COS(RADIANS(L451))</f>
        <v>3385141.8956018016</v>
      </c>
      <c r="P451" s="21">
        <f t="shared" si="92"/>
        <v>-4378282.2928529009</v>
      </c>
      <c r="Q451" s="22">
        <f>(N451*(1-[1]!e_WGS84()^2)+M451)*SIN(RADIANS(K451))</f>
        <v>3527790.7291215477</v>
      </c>
      <c r="R451" s="22">
        <f t="shared" si="93"/>
        <v>-29.964097978547215</v>
      </c>
      <c r="S451" s="20">
        <v>88.91</v>
      </c>
      <c r="T451" s="21">
        <v>88.23</v>
      </c>
      <c r="U451" s="20">
        <f t="shared" si="94"/>
        <v>0.99934200380699745</v>
      </c>
      <c r="V451" s="21">
        <f t="shared" si="95"/>
        <v>1.9013864931085388E-2</v>
      </c>
      <c r="W451" s="22">
        <f t="shared" si="96"/>
        <v>3.0887414385112159E-2</v>
      </c>
      <c r="X451" s="21">
        <f t="array" ref="X451:Z451">[1]!env_to_ecef(K451:M451,U451:W451)</f>
        <v>-0.76841461089607332</v>
      </c>
      <c r="Y451" s="21">
        <v>-0.63995197322828723</v>
      </c>
      <c r="Z451" s="21">
        <v>6.7655203631711638E-4</v>
      </c>
      <c r="AA451" s="27">
        <f t="shared" si="97"/>
        <v>1.7655576255647447</v>
      </c>
      <c r="AB451" s="20">
        <v>89.05</v>
      </c>
      <c r="AC451" s="21">
        <v>0.01</v>
      </c>
      <c r="AD451" s="22">
        <v>7390</v>
      </c>
      <c r="AE451" s="20">
        <f t="shared" si="98"/>
        <v>7388.9840915983877</v>
      </c>
      <c r="AF451" s="21">
        <f t="shared" si="99"/>
        <v>122.52522404091985</v>
      </c>
      <c r="AG451" s="21">
        <f t="shared" si="100"/>
        <v>1.2897983106755591</v>
      </c>
      <c r="AH451" s="21">
        <f t="shared" si="101"/>
        <v>7390.0000000000009</v>
      </c>
      <c r="AI451" s="20">
        <f t="array" ref="AI451:AK451">[1]!env_to_ecef(K451:M451,AE451:AG451)</f>
        <v>-5804.4142525247189</v>
      </c>
      <c r="AJ451" s="21">
        <v>-4572.787311248102</v>
      </c>
      <c r="AK451" s="21">
        <v>-102.42749228731917</v>
      </c>
      <c r="AL451" s="21">
        <f t="shared" si="102"/>
        <v>7390</v>
      </c>
      <c r="AM451" s="20">
        <f t="shared" si="103"/>
        <v>4723.4233416311736</v>
      </c>
      <c r="AN451" s="21">
        <f t="shared" si="104"/>
        <v>-6122.4304472182403</v>
      </c>
      <c r="AO451" s="21">
        <f>(Q452-Q450)/($B452-$B450)</f>
        <v>4929.1458000436314</v>
      </c>
      <c r="AP451" s="28">
        <f t="shared" si="105"/>
        <v>11770.874566228271</v>
      </c>
      <c r="AQ451" s="12">
        <v>89.1</v>
      </c>
      <c r="AR451" s="12">
        <v>0.01</v>
      </c>
      <c r="AS451" s="12">
        <v>7793</v>
      </c>
      <c r="AT451" s="27">
        <v>2743391</v>
      </c>
      <c r="AU451" s="20">
        <v>911.1</v>
      </c>
      <c r="AV451" s="21">
        <v>0</v>
      </c>
      <c r="AW451" s="21">
        <v>10.39</v>
      </c>
      <c r="AX451" s="21">
        <v>0</v>
      </c>
      <c r="AY451" s="21">
        <v>0</v>
      </c>
      <c r="AZ451" s="22">
        <f>AX451*AD451</f>
        <v>0</v>
      </c>
      <c r="BA451">
        <f>AX451*AA451</f>
        <v>0</v>
      </c>
    </row>
  </sheetData>
  <mergeCells count="7">
    <mergeCell ref="AU1:AZ1"/>
    <mergeCell ref="C1:E1"/>
    <mergeCell ref="AB1:AD1"/>
    <mergeCell ref="AQ1:AS1"/>
    <mergeCell ref="J1:R1"/>
    <mergeCell ref="S1:Z1"/>
    <mergeCell ref="AE1:AP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75"/>
  <sheetViews>
    <sheetView workbookViewId="0">
      <selection activeCell="A5" sqref="A5"/>
    </sheetView>
  </sheetViews>
  <sheetFormatPr baseColWidth="10" defaultRowHeight="15" x14ac:dyDescent="0.25"/>
  <cols>
    <col min="1" max="1" width="3.85546875" customWidth="1"/>
    <col min="2" max="2" width="8.7109375" customWidth="1"/>
    <col min="3" max="3" width="10.140625" customWidth="1"/>
    <col min="4" max="14" width="7.7109375" customWidth="1"/>
  </cols>
  <sheetData>
    <row r="1" spans="1:14" x14ac:dyDescent="0.25">
      <c r="A1" s="13"/>
      <c r="B1" s="13" t="s">
        <v>77</v>
      </c>
      <c r="C1" s="13" t="s">
        <v>78</v>
      </c>
      <c r="D1" s="16" t="s">
        <v>92</v>
      </c>
      <c r="E1" s="13" t="s">
        <v>81</v>
      </c>
      <c r="F1" s="13" t="s">
        <v>79</v>
      </c>
      <c r="G1" s="13" t="s">
        <v>87</v>
      </c>
      <c r="H1" s="13" t="s">
        <v>82</v>
      </c>
      <c r="I1" s="13" t="s">
        <v>80</v>
      </c>
      <c r="J1" s="13" t="s">
        <v>88</v>
      </c>
      <c r="K1" s="13" t="s">
        <v>83</v>
      </c>
      <c r="L1" s="13" t="s">
        <v>84</v>
      </c>
      <c r="M1" s="13" t="s">
        <v>89</v>
      </c>
      <c r="N1" s="13" t="s">
        <v>86</v>
      </c>
    </row>
    <row r="2" spans="1:14" x14ac:dyDescent="0.25">
      <c r="A2" s="3" t="s">
        <v>73</v>
      </c>
      <c r="B2" s="15">
        <f>'S-IC'!B2</f>
        <v>177469.37553961016</v>
      </c>
      <c r="C2" s="15">
        <f>'S-IC'!B1</f>
        <v>2106424.90645664</v>
      </c>
      <c r="D2" s="15">
        <v>0.3</v>
      </c>
      <c r="E2" s="15">
        <f>'S-IC'!A8+$D$2</f>
        <v>70</v>
      </c>
      <c r="F2" s="15">
        <f>'S-IC'!B8</f>
        <v>13225.7465341386</v>
      </c>
      <c r="G2" s="15">
        <f>'S-IC'!F8</f>
        <v>306</v>
      </c>
      <c r="H2" s="15">
        <f>'S-IC'!A9+$D$2</f>
        <v>135.19999999999999</v>
      </c>
      <c r="I2" s="15">
        <f>'S-IC'!B9</f>
        <v>13441.447849768401</v>
      </c>
      <c r="J2" s="15">
        <f>'S-IC'!F9</f>
        <v>305</v>
      </c>
      <c r="K2" s="15">
        <f>'S-IC'!A11+$D$2</f>
        <v>161.63</v>
      </c>
      <c r="L2" s="15">
        <f>'S-IC'!B11</f>
        <v>10716.827345347201</v>
      </c>
      <c r="M2" s="15">
        <f>'S-IC'!F11</f>
        <v>304</v>
      </c>
      <c r="N2" s="15">
        <f>'S-IC'!B4</f>
        <v>53.760504284555338</v>
      </c>
    </row>
    <row r="3" spans="1:14" x14ac:dyDescent="0.25">
      <c r="A3" s="3" t="s">
        <v>74</v>
      </c>
      <c r="B3" s="15">
        <f>'S-II + Tour de svgde'!B2</f>
        <v>44433.908565199992</v>
      </c>
      <c r="C3" s="15">
        <f>'S-II + Tour de svgde'!B1</f>
        <v>443235.04182342003</v>
      </c>
      <c r="D3" s="15">
        <f>'Traj ref'!A170</f>
        <v>2.3700000000000045</v>
      </c>
      <c r="E3" s="15">
        <f>'S-II + Tour de svgde'!A8+$D$3</f>
        <v>298.99</v>
      </c>
      <c r="F3" s="15">
        <f>'S-II + Tour de svgde'!B8</f>
        <v>1225.4478264105001</v>
      </c>
      <c r="G3" s="15">
        <f>'S-II + Tour de svgde'!F8</f>
        <v>424.74</v>
      </c>
      <c r="H3" s="15">
        <f>'S-II + Tour de svgde'!A10+$D$3</f>
        <v>349.21000000000004</v>
      </c>
      <c r="I3" s="15">
        <f>'S-II + Tour de svgde'!B10</f>
        <v>980.35826112840016</v>
      </c>
      <c r="J3" s="15">
        <f>'S-II + Tour de svgde'!F10</f>
        <v>423</v>
      </c>
      <c r="K3" s="15">
        <f>'S-II + Tour de svgde'!A12+$D$3</f>
        <v>399.43000000000006</v>
      </c>
      <c r="L3" s="15">
        <f>'S-II + Tour de svgde'!B12</f>
        <v>728.51924138070001</v>
      </c>
      <c r="M3" s="15">
        <f>'S-II + Tour de svgde'!F12</f>
        <v>427</v>
      </c>
      <c r="N3" s="15">
        <f>'S-II + Tour de svgde'!B4</f>
        <v>17.318029502913735</v>
      </c>
    </row>
    <row r="4" spans="1:14" x14ac:dyDescent="0.25">
      <c r="A4" s="3" t="s">
        <v>75</v>
      </c>
      <c r="B4" s="15">
        <f>'S-IVB + Case à équipements'!B2</f>
        <v>12023.826543960007</v>
      </c>
      <c r="C4" s="15">
        <f>'S-IVB + Case à équipements'!B1</f>
        <v>107095.42651885</v>
      </c>
      <c r="D4" s="15">
        <f>'Traj ref'!A368</f>
        <v>5.7799999999999727</v>
      </c>
      <c r="E4" s="15">
        <f>'Traj ref'!A446+$D$4</f>
        <v>158.63</v>
      </c>
      <c r="F4" s="15">
        <f>'S-IVB + Case à équipements'!B8</f>
        <v>213.41521008500001</v>
      </c>
      <c r="G4" s="15">
        <f>'S-IVB + Case à équipements'!F8</f>
        <v>430.46506430548038</v>
      </c>
      <c r="H4" s="15"/>
      <c r="I4" s="15"/>
      <c r="J4" s="15"/>
      <c r="K4" s="15"/>
      <c r="L4" s="15"/>
      <c r="M4" s="15"/>
      <c r="N4" s="15">
        <f>'S-IVB + Case à équipements'!B4</f>
        <v>3.4636059005827469</v>
      </c>
    </row>
    <row r="5" spans="1:14" x14ac:dyDescent="0.25">
      <c r="A5" s="3" t="s">
        <v>76</v>
      </c>
      <c r="B5" s="15">
        <f>Payload!B9</f>
        <v>47632.188366069997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7" spans="1:14" x14ac:dyDescent="0.25">
      <c r="A7" s="13" t="s">
        <v>90</v>
      </c>
      <c r="B7" s="13" t="s">
        <v>91</v>
      </c>
    </row>
    <row r="8" spans="1:14" x14ac:dyDescent="0.25">
      <c r="A8" s="11">
        <v>0</v>
      </c>
      <c r="B8" s="11">
        <v>0.3</v>
      </c>
    </row>
    <row r="9" spans="1:14" x14ac:dyDescent="0.25">
      <c r="A9" s="11">
        <v>0.5</v>
      </c>
      <c r="B9" s="11">
        <v>0.26</v>
      </c>
    </row>
    <row r="10" spans="1:14" x14ac:dyDescent="0.25">
      <c r="A10" s="11">
        <v>1</v>
      </c>
      <c r="B10" s="11">
        <v>0.4</v>
      </c>
    </row>
    <row r="11" spans="1:14" x14ac:dyDescent="0.25">
      <c r="A11" s="11">
        <v>1.4</v>
      </c>
      <c r="B11" s="11">
        <v>0.55000000000000004</v>
      </c>
    </row>
    <row r="12" spans="1:14" x14ac:dyDescent="0.25">
      <c r="A12" s="11">
        <v>2.5</v>
      </c>
      <c r="B12" s="11">
        <v>0.35</v>
      </c>
    </row>
    <row r="13" spans="1:14" x14ac:dyDescent="0.25">
      <c r="A13" s="11">
        <v>3.5</v>
      </c>
      <c r="B13" s="11">
        <v>0.23</v>
      </c>
    </row>
    <row r="14" spans="1:14" x14ac:dyDescent="0.25">
      <c r="A14" s="11">
        <v>5</v>
      </c>
      <c r="B14" s="11">
        <v>0.2</v>
      </c>
    </row>
    <row r="15" spans="1:14" x14ac:dyDescent="0.25">
      <c r="A15" s="11">
        <v>8.5</v>
      </c>
      <c r="B15" s="11">
        <v>0.26</v>
      </c>
    </row>
    <row r="16" spans="1:14" x14ac:dyDescent="0.25">
      <c r="A16" s="11"/>
      <c r="B16" s="11"/>
    </row>
    <row r="17" spans="1:2" x14ac:dyDescent="0.25">
      <c r="A17" s="11"/>
      <c r="B17" s="11"/>
    </row>
    <row r="18" spans="1:2" x14ac:dyDescent="0.25">
      <c r="A18" s="11"/>
      <c r="B18" s="11"/>
    </row>
    <row r="19" spans="1:2" x14ac:dyDescent="0.25">
      <c r="A19" s="11"/>
      <c r="B19" s="11"/>
    </row>
    <row r="20" spans="1:2" x14ac:dyDescent="0.25">
      <c r="A20" s="11"/>
      <c r="B20" s="11"/>
    </row>
    <row r="21" spans="1:2" x14ac:dyDescent="0.25">
      <c r="A21" s="11"/>
      <c r="B21" s="11"/>
    </row>
    <row r="22" spans="1:2" x14ac:dyDescent="0.25">
      <c r="A22" s="11"/>
      <c r="B22" s="11"/>
    </row>
    <row r="23" spans="1:2" x14ac:dyDescent="0.25">
      <c r="A23" s="11"/>
      <c r="B23" s="11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1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  <row r="36" spans="1:2" x14ac:dyDescent="0.25">
      <c r="A36" s="11"/>
      <c r="B36" s="11"/>
    </row>
    <row r="37" spans="1:2" x14ac:dyDescent="0.25">
      <c r="A37" s="11"/>
      <c r="B37" s="11"/>
    </row>
    <row r="38" spans="1:2" x14ac:dyDescent="0.25">
      <c r="A38" s="11"/>
      <c r="B38" s="11"/>
    </row>
    <row r="39" spans="1:2" x14ac:dyDescent="0.25">
      <c r="A39" s="11"/>
      <c r="B39" s="11"/>
    </row>
    <row r="40" spans="1:2" x14ac:dyDescent="0.25">
      <c r="A40" s="11"/>
      <c r="B40" s="11"/>
    </row>
    <row r="41" spans="1:2" x14ac:dyDescent="0.25">
      <c r="A41" s="11"/>
      <c r="B41" s="11"/>
    </row>
    <row r="42" spans="1:2" x14ac:dyDescent="0.25">
      <c r="A42" s="11"/>
      <c r="B42" s="11"/>
    </row>
    <row r="43" spans="1:2" x14ac:dyDescent="0.25">
      <c r="A43" s="11"/>
      <c r="B43" s="11"/>
    </row>
    <row r="44" spans="1:2" x14ac:dyDescent="0.25">
      <c r="A44" s="11"/>
      <c r="B44" s="11"/>
    </row>
    <row r="45" spans="1:2" x14ac:dyDescent="0.25">
      <c r="A45" s="11"/>
      <c r="B45" s="11"/>
    </row>
    <row r="46" spans="1:2" x14ac:dyDescent="0.25">
      <c r="A46" s="11"/>
      <c r="B46" s="11"/>
    </row>
    <row r="47" spans="1:2" x14ac:dyDescent="0.25">
      <c r="A47" s="11"/>
      <c r="B47" s="11"/>
    </row>
    <row r="48" spans="1:2" x14ac:dyDescent="0.25">
      <c r="A48" s="11"/>
      <c r="B48" s="11"/>
    </row>
    <row r="49" spans="1:2" x14ac:dyDescent="0.25">
      <c r="A49" s="11"/>
      <c r="B49" s="11"/>
    </row>
    <row r="50" spans="1:2" x14ac:dyDescent="0.25">
      <c r="A50" s="11"/>
      <c r="B50" s="11"/>
    </row>
    <row r="51" spans="1:2" x14ac:dyDescent="0.25">
      <c r="A51" s="11"/>
      <c r="B51" s="11"/>
    </row>
    <row r="52" spans="1:2" x14ac:dyDescent="0.25">
      <c r="A52" s="11"/>
      <c r="B52" s="11"/>
    </row>
    <row r="53" spans="1:2" x14ac:dyDescent="0.25">
      <c r="A53" s="11"/>
      <c r="B53" s="11"/>
    </row>
    <row r="54" spans="1:2" x14ac:dyDescent="0.25">
      <c r="A54" s="11"/>
      <c r="B54" s="11"/>
    </row>
    <row r="55" spans="1:2" x14ac:dyDescent="0.25">
      <c r="A55" s="11"/>
      <c r="B55" s="11"/>
    </row>
    <row r="56" spans="1:2" x14ac:dyDescent="0.25">
      <c r="A56" s="11"/>
      <c r="B56" s="11"/>
    </row>
    <row r="57" spans="1:2" x14ac:dyDescent="0.25">
      <c r="A57" s="11"/>
      <c r="B57" s="11"/>
    </row>
    <row r="58" spans="1:2" x14ac:dyDescent="0.25">
      <c r="A58" s="11"/>
      <c r="B58" s="11"/>
    </row>
    <row r="59" spans="1:2" x14ac:dyDescent="0.25">
      <c r="A59" s="11"/>
      <c r="B59" s="11"/>
    </row>
    <row r="60" spans="1:2" x14ac:dyDescent="0.25">
      <c r="A60" s="11"/>
      <c r="B60" s="11"/>
    </row>
    <row r="61" spans="1:2" x14ac:dyDescent="0.25">
      <c r="A61" s="11"/>
      <c r="B61" s="11"/>
    </row>
    <row r="62" spans="1:2" x14ac:dyDescent="0.25">
      <c r="A62" s="11"/>
      <c r="B62" s="11"/>
    </row>
    <row r="63" spans="1:2" x14ac:dyDescent="0.25">
      <c r="A63" s="11"/>
      <c r="B63" s="11"/>
    </row>
    <row r="64" spans="1:2" x14ac:dyDescent="0.25">
      <c r="A64" s="11"/>
      <c r="B64" s="11"/>
    </row>
    <row r="65" spans="1:2" x14ac:dyDescent="0.25">
      <c r="A65" s="11"/>
      <c r="B65" s="11"/>
    </row>
    <row r="66" spans="1:2" x14ac:dyDescent="0.25">
      <c r="A66" s="11"/>
      <c r="B66" s="11"/>
    </row>
    <row r="67" spans="1:2" x14ac:dyDescent="0.25">
      <c r="A67" s="11"/>
      <c r="B67" s="11"/>
    </row>
    <row r="68" spans="1:2" x14ac:dyDescent="0.25">
      <c r="A68" s="11"/>
      <c r="B68" s="11"/>
    </row>
    <row r="69" spans="1:2" x14ac:dyDescent="0.25">
      <c r="A69" s="11"/>
      <c r="B69" s="11"/>
    </row>
    <row r="70" spans="1:2" x14ac:dyDescent="0.25">
      <c r="A70" s="11"/>
      <c r="B70" s="11"/>
    </row>
    <row r="71" spans="1:2" x14ac:dyDescent="0.25">
      <c r="A71" s="11"/>
      <c r="B71" s="11"/>
    </row>
    <row r="72" spans="1:2" x14ac:dyDescent="0.25">
      <c r="A72" s="11"/>
      <c r="B72" s="11"/>
    </row>
    <row r="73" spans="1:2" x14ac:dyDescent="0.25">
      <c r="A73" s="11"/>
      <c r="B73" s="11"/>
    </row>
    <row r="74" spans="1:2" x14ac:dyDescent="0.25">
      <c r="A74" s="11"/>
      <c r="B74" s="11"/>
    </row>
    <row r="75" spans="1:2" x14ac:dyDescent="0.25">
      <c r="A75" s="11"/>
      <c r="B7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Graphiques</vt:lpstr>
      </vt:variant>
      <vt:variant>
        <vt:i4>1</vt:i4>
      </vt:variant>
    </vt:vector>
  </HeadingPairs>
  <TitlesOfParts>
    <vt:vector size="8" baseType="lpstr">
      <vt:lpstr>S-IC</vt:lpstr>
      <vt:lpstr>S-II + Tour de svgde</vt:lpstr>
      <vt:lpstr>S-IVB + Case à équipements</vt:lpstr>
      <vt:lpstr>Payload</vt:lpstr>
      <vt:lpstr>Lanceur</vt:lpstr>
      <vt:lpstr>Traj ref</vt:lpstr>
      <vt:lpstr>matlab</vt:lpstr>
      <vt:lpstr>AoA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Blaudin de the Yann</dc:creator>
  <cp:lastModifiedBy>Blaudin de the Yann</cp:lastModifiedBy>
  <dcterms:created xsi:type="dcterms:W3CDTF">2021-08-30T13:59:51Z</dcterms:created>
  <dcterms:modified xsi:type="dcterms:W3CDTF">2021-09-14T12:48:50Z</dcterms:modified>
</cp:coreProperties>
</file>