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6BE32287-E7B4-4866-9685-8A1A9C763F41}"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Sheet'!$A$2:$O$22</definedName>
    <definedName name="_xlnm._FilterDatabase" localSheetId="3" hidden="1">'Scrap stock detail'!$A$3:$D$8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2" l="1"/>
  <c r="H16" i="2"/>
  <c r="J16" i="2"/>
  <c r="J10" i="2"/>
  <c r="J8" i="2"/>
  <c r="J7" i="2"/>
  <c r="C4" i="4"/>
  <c r="G8" i="4"/>
  <c r="C7" i="4" l="1"/>
  <c r="F7" i="4" s="1"/>
  <c r="H7" i="4" s="1"/>
  <c r="C6" i="4"/>
  <c r="F6" i="4" s="1"/>
  <c r="H6" i="4" s="1"/>
  <c r="C5" i="4"/>
  <c r="F5" i="4" s="1"/>
  <c r="H5" i="4" s="1"/>
  <c r="F4" i="4"/>
  <c r="C6" i="3"/>
  <c r="A5" i="3"/>
  <c r="H13" i="2"/>
  <c r="J13" i="2"/>
  <c r="J18" i="2"/>
  <c r="G19" i="2"/>
  <c r="H19" i="2"/>
  <c r="J19" i="2"/>
  <c r="J21" i="2"/>
  <c r="K21" i="2" s="1"/>
  <c r="G20" i="2"/>
  <c r="H20" i="2"/>
  <c r="J20" i="2"/>
  <c r="J17" i="2"/>
  <c r="K17" i="2" s="1"/>
  <c r="K16" i="2"/>
  <c r="H14" i="2"/>
  <c r="J14" i="2"/>
  <c r="K14" i="2" s="1"/>
  <c r="L14" i="2" s="1"/>
  <c r="J15" i="2"/>
  <c r="K15" i="2" s="1"/>
  <c r="N15" i="2" s="1"/>
  <c r="O15" i="2" s="1"/>
  <c r="H11" i="2"/>
  <c r="J11" i="2"/>
  <c r="G10" i="2"/>
  <c r="H10" i="2"/>
  <c r="G8" i="2"/>
  <c r="H8" i="2"/>
  <c r="G7" i="2"/>
  <c r="H7" i="2"/>
  <c r="G13" i="2"/>
  <c r="G11" i="2"/>
  <c r="K10" i="2"/>
  <c r="L10" i="2" s="1"/>
  <c r="K9" i="2"/>
  <c r="N9" i="2" s="1"/>
  <c r="O9" i="2" s="1"/>
  <c r="K12" i="2"/>
  <c r="L12" i="2" s="1"/>
  <c r="K18" i="2"/>
  <c r="L18" i="2" s="1"/>
  <c r="D8" i="4"/>
  <c r="D23" i="1" s="1"/>
  <c r="I22" i="2"/>
  <c r="F22" i="2"/>
  <c r="H4" i="4" l="1"/>
  <c r="H8" i="4" s="1"/>
  <c r="F8" i="4"/>
  <c r="C8" i="4"/>
  <c r="K11" i="2"/>
  <c r="L11" i="2" s="1"/>
  <c r="K19" i="2"/>
  <c r="N19" i="2" s="1"/>
  <c r="O19" i="2" s="1"/>
  <c r="L21" i="2"/>
  <c r="N21" i="2"/>
  <c r="O21" i="2" s="1"/>
  <c r="K20" i="2"/>
  <c r="L20" i="2" s="1"/>
  <c r="N18" i="2"/>
  <c r="O18" i="2" s="1"/>
  <c r="L9" i="2"/>
  <c r="N17" i="2"/>
  <c r="O17" i="2" s="1"/>
  <c r="L17" i="2"/>
  <c r="N16" i="2"/>
  <c r="O16" i="2" s="1"/>
  <c r="L16" i="2"/>
  <c r="L15" i="2"/>
  <c r="K13" i="2"/>
  <c r="L13" i="2" s="1"/>
  <c r="N10" i="2"/>
  <c r="O10" i="2" s="1"/>
  <c r="H22" i="2"/>
  <c r="N11" i="2"/>
  <c r="O11" i="2" s="1"/>
  <c r="N14" i="2"/>
  <c r="O14" i="2" s="1"/>
  <c r="N12" i="2"/>
  <c r="O12" i="2" s="1"/>
  <c r="G22" i="2"/>
  <c r="C17" i="1" s="1"/>
  <c r="J22" i="2"/>
  <c r="H1" i="3"/>
  <c r="H2" i="3"/>
  <c r="B2" i="3"/>
  <c r="C2" i="4"/>
  <c r="B2" i="4"/>
  <c r="B30" i="1"/>
  <c r="C30" i="1"/>
  <c r="D30" i="1"/>
  <c r="B5" i="2"/>
  <c r="B3" i="2"/>
  <c r="K8" i="2"/>
  <c r="N8" i="2" s="1"/>
  <c r="O8" i="2" s="1"/>
  <c r="C19" i="1"/>
  <c r="L19" i="2" l="1"/>
  <c r="N20" i="2"/>
  <c r="O20" i="2" s="1"/>
  <c r="N13" i="2"/>
  <c r="O13" i="2" s="1"/>
  <c r="L8" i="2"/>
  <c r="A5" i="4"/>
  <c r="A6" i="4" s="1"/>
  <c r="A7" i="4" s="1"/>
  <c r="A8" i="2"/>
  <c r="A9" i="2" s="1"/>
  <c r="A10" i="2" s="1"/>
  <c r="A11" i="2" s="1"/>
  <c r="A12" i="2" s="1"/>
  <c r="A13" i="2" s="1"/>
  <c r="A14" i="2" s="1"/>
  <c r="A15" i="2" s="1"/>
  <c r="A16" i="2" s="1"/>
  <c r="A17" i="2" s="1"/>
  <c r="A18" i="2" s="1"/>
  <c r="A19" i="2" s="1"/>
  <c r="A20" i="2" s="1"/>
  <c r="A21" i="2" s="1"/>
  <c r="C18" i="1" l="1"/>
  <c r="K7" i="2"/>
  <c r="C20" i="1"/>
  <c r="L7" i="2" l="1"/>
  <c r="L22" i="2" s="1"/>
  <c r="K22" i="2"/>
  <c r="C21" i="1"/>
  <c r="N7" i="2"/>
  <c r="N22" i="2" s="1"/>
  <c r="O7" i="2" l="1"/>
  <c r="O22" i="2" s="1"/>
</calcChain>
</file>

<file path=xl/sharedStrings.xml><?xml version="1.0" encoding="utf-8"?>
<sst xmlns="http://schemas.openxmlformats.org/spreadsheetml/2006/main" count="136" uniqueCount="104">
  <si>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</si>
  <si>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</si>
  <si>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</si>
  <si>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</si>
  <si>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</si>
  <si>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</si>
  <si>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</si>
  <si>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</si>
  <si>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</si>
  <si>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</si>
  <si>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</si>
  <si>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</si>
  <si>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</si>
  <si>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</si>
  <si>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</si>
  <si>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</si>
  <si>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</si>
  <si>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</si>
  <si>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</si>
  <si>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</si>
  <si>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</si>
  <si>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</si>
  <si>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</si>
  <si>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</si>
  <si>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</si>
  <si>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</si>
  <si>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</si>
  <si>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</si>
  <si>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</si>
  <si>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</si>
  <si>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</si>
  <si>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</si>
  <si>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</si>
  <si>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</si>
  <si>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</si>
  <si>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</si>
  <si>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</si>
  <si>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</si>
  <si>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</si>
  <si>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</si>
  <si>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</si>
  <si>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</si>
  <si>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</si>
  <si>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</si>
  <si>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</si>
  <si>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</si>
  <si>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</si>
  <si>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</si>
  <si>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</si>
  <si>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</si>
  <si>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</si>
  <si>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</si>
  <si>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</si>
  <si>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</si>
  <si>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</si>
  <si>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</si>
  <si>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</si>
  <si>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</si>
  <si>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</si>
  <si>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</si>
  <si>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</si>
  <si>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</si>
  <si>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</si>
  <si>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</si>
  <si>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</si>
  <si>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</si>
  <si>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</si>
  <si>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</si>
  <si>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</si>
  <si>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</si>
  <si>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</si>
  <si>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</si>
  <si>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</si>
  <si>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</si>
  <si>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</si>
  <si>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Chips</t>
  </si>
  <si>
    <t>Chulbule</t>
  </si>
  <si>
    <t>Namkeen</t>
  </si>
  <si>
    <t>Remarks</t>
  </si>
  <si>
    <t>RAJEEV KUMAR</t>
  </si>
  <si>
    <t>N/A</t>
  </si>
  <si>
    <t>CHIPS</t>
  </si>
  <si>
    <t>CHULBULE</t>
  </si>
  <si>
    <t>AVADH</t>
  </si>
  <si>
    <t>RING</t>
  </si>
  <si>
    <t>STIX</t>
  </si>
  <si>
    <t>PUFF</t>
  </si>
  <si>
    <t>NAMKEEN</t>
  </si>
  <si>
    <t>CAKE</t>
  </si>
  <si>
    <t>Pcs</t>
  </si>
  <si>
    <t>Date:-</t>
  </si>
  <si>
    <t>10:00AM</t>
  </si>
  <si>
    <t>DIVVANSH ENTERPRISES</t>
  </si>
  <si>
    <t>1023 BAZA MOHALA TUGHLAKABAD VILLAGE NEW DELHI SOUTH EAST DELHI 110044</t>
  </si>
  <si>
    <t>FAIZAN RAZA</t>
  </si>
  <si>
    <t>NOODLES</t>
  </si>
  <si>
    <t>MINI BITEST</t>
  </si>
  <si>
    <t>06:30PM</t>
  </si>
  <si>
    <t>AVADH,RING,PUFF,NODDLES,MINI BITES,STIX,CAKE</t>
  </si>
  <si>
    <t>Rate/KG</t>
  </si>
  <si>
    <t>Scrap Amount</t>
  </si>
  <si>
    <t>Pay Amount</t>
  </si>
  <si>
    <t>Balance</t>
  </si>
  <si>
    <t>07:45PM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</si>
</sst>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7"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5"/>
      <name val="Calibri"/>
      <family val="2"/>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8">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43" fontId="4" fillId="5" borderId="1" xfId="3" applyFont="1" applyFill="1" applyBorder="1" applyAlignment="1" applyProtection="1">
      <alignment vertic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43" fontId="28" fillId="0" borderId="0" xfId="0" applyNumberFormat="1" applyFont="1" applyAlignment="1">
      <alignment horizontal="center" vertical="top"/>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6" fillId="0" borderId="1" xfId="3" applyFont="1" applyBorder="1" applyAlignment="1" applyProtection="1">
      <alignment vertical="center" wrapText="1"/>
    </xf>
    <xf numFmtId="43" fontId="2" fillId="0" borderId="16" xfId="3" applyFont="1" applyBorder="1" applyAlignment="1" applyProtection="1">
      <alignment vertical="center" wrapText="1"/>
    </xf>
    <xf numFmtId="43" fontId="36" fillId="0" borderId="16" xfId="3" applyFont="1" applyBorder="1" applyAlignment="1" applyProtection="1">
      <alignment vertical="center" wrapText="1"/>
    </xf>
    <xf numFmtId="0" fontId="2" fillId="0" borderId="16" xfId="0" applyFont="1" applyBorder="1">
      <alignment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xf numFmtId="0" fontId="35" fillId="0" borderId="0" xfId="0" applyFont="1" applyAlignment="1">
      <alignment horizontal="center" vertical="center"/>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A3" zoomScale="113" zoomScaleNormal="100" workbookViewId="0">
      <selection activeCell="E12" sqref="E12"/>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66</v>
      </c>
    </row>
    <row r="2" spans="1:4" s="2" customFormat="1" ht="15.6" x14ac:dyDescent="0.3">
      <c r="B2" s="87" t="s">
        <v>10</v>
      </c>
      <c r="C2" s="87"/>
      <c r="D2" s="87"/>
    </row>
    <row r="3" spans="1:4" x14ac:dyDescent="0.3">
      <c r="B3" s="3" t="s">
        <v>11</v>
      </c>
      <c r="C3" s="88" t="s">
        <v>92</v>
      </c>
      <c r="D3" s="88"/>
    </row>
    <row r="4" spans="1:4" x14ac:dyDescent="0.3">
      <c r="B4" s="4" t="s">
        <v>12</v>
      </c>
      <c r="C4" s="88" t="s">
        <v>93</v>
      </c>
      <c r="D4" s="88"/>
    </row>
    <row r="5" spans="1:4" x14ac:dyDescent="0.3">
      <c r="B5" s="5" t="s">
        <v>13</v>
      </c>
      <c r="C5" s="89" t="s">
        <v>79</v>
      </c>
      <c r="D5" s="90"/>
    </row>
    <row r="6" spans="1:4" x14ac:dyDescent="0.3">
      <c r="B6" s="6" t="s">
        <v>14</v>
      </c>
      <c r="C6" s="89" t="s">
        <v>94</v>
      </c>
      <c r="D6" s="90"/>
    </row>
    <row r="7" spans="1:4" x14ac:dyDescent="0.3">
      <c r="B7" s="6" t="s">
        <v>15</v>
      </c>
      <c r="C7" s="90">
        <v>9911296274</v>
      </c>
      <c r="D7" s="90"/>
    </row>
    <row r="8" spans="1:4" x14ac:dyDescent="0.3">
      <c r="B8" s="6" t="s">
        <v>46</v>
      </c>
      <c r="C8" s="100" t="s">
        <v>80</v>
      </c>
      <c r="D8" s="101"/>
    </row>
    <row r="9" spans="1:4" x14ac:dyDescent="0.3">
      <c r="B9" s="6" t="s">
        <v>27</v>
      </c>
      <c r="C9" s="100" t="s">
        <v>80</v>
      </c>
      <c r="D9" s="101"/>
    </row>
    <row r="10" spans="1:4" x14ac:dyDescent="0.3">
      <c r="B10" s="7" t="s">
        <v>16</v>
      </c>
      <c r="C10" s="97">
        <v>45513</v>
      </c>
      <c r="D10" s="97"/>
    </row>
    <row r="11" spans="1:4" x14ac:dyDescent="0.3">
      <c r="B11" s="7" t="s">
        <v>17</v>
      </c>
      <c r="C11" s="98" t="s">
        <v>91</v>
      </c>
      <c r="D11" s="90"/>
    </row>
    <row r="12" spans="1:4" x14ac:dyDescent="0.3">
      <c r="B12" s="7" t="s">
        <v>18</v>
      </c>
      <c r="C12" s="97">
        <v>45514</v>
      </c>
      <c r="D12" s="97"/>
    </row>
    <row r="13" spans="1:4" x14ac:dyDescent="0.3">
      <c r="B13" s="7" t="s">
        <v>19</v>
      </c>
      <c r="C13" s="98" t="s">
        <v>103</v>
      </c>
      <c r="D13" s="90"/>
    </row>
    <row r="14" spans="1:4" x14ac:dyDescent="0.3">
      <c r="B14" s="94" t="s">
        <v>20</v>
      </c>
      <c r="C14" s="94"/>
      <c r="D14" s="94"/>
    </row>
    <row r="15" spans="1:4" x14ac:dyDescent="0.3">
      <c r="B15" s="94"/>
      <c r="C15" s="94"/>
      <c r="D15" s="94"/>
    </row>
    <row r="16" spans="1:4" x14ac:dyDescent="0.3">
      <c r="B16" s="8"/>
      <c r="C16" s="85" t="s">
        <v>21</v>
      </c>
      <c r="D16" s="86"/>
    </row>
    <row r="17" spans="2:4" x14ac:dyDescent="0.3">
      <c r="B17" s="9" t="s">
        <v>22</v>
      </c>
      <c r="C17" s="95">
        <f>'Distributor Claim Sheet'!G22</f>
        <v>552</v>
      </c>
      <c r="D17" s="96"/>
    </row>
    <row r="18" spans="2:4" x14ac:dyDescent="0.3">
      <c r="B18" s="9" t="s">
        <v>53</v>
      </c>
      <c r="C18" s="91">
        <f>'Distributor Claim Sheet'!H22</f>
        <v>1586</v>
      </c>
      <c r="D18" s="92"/>
    </row>
    <row r="19" spans="2:4" x14ac:dyDescent="0.3">
      <c r="B19" s="9" t="s">
        <v>61</v>
      </c>
      <c r="C19" s="91">
        <f>'Distributor Claim Sheet'!I22</f>
        <v>0</v>
      </c>
      <c r="D19" s="92"/>
    </row>
    <row r="20" spans="2:4" x14ac:dyDescent="0.3">
      <c r="B20" s="9" t="s">
        <v>62</v>
      </c>
      <c r="C20" s="91">
        <f>'Distributor Claim Sheet'!J22</f>
        <v>32050</v>
      </c>
      <c r="D20" s="92"/>
    </row>
    <row r="21" spans="2:4" x14ac:dyDescent="0.3">
      <c r="B21" s="10" t="s">
        <v>65</v>
      </c>
      <c r="C21" s="102">
        <f>SUM(C17:C20)</f>
        <v>34188</v>
      </c>
      <c r="D21" s="103"/>
    </row>
    <row r="22" spans="2:4" x14ac:dyDescent="0.3">
      <c r="B22" s="104" t="s">
        <v>23</v>
      </c>
      <c r="C22" s="104"/>
      <c r="D22" s="104"/>
    </row>
    <row r="23" spans="2:4" x14ac:dyDescent="0.3">
      <c r="B23" s="99" t="s">
        <v>60</v>
      </c>
      <c r="C23" s="99"/>
      <c r="D23" s="74">
        <f>'Scrap stock detail'!D8</f>
        <v>35</v>
      </c>
    </row>
    <row r="24" spans="2:4" s="2" customFormat="1" x14ac:dyDescent="0.3">
      <c r="B24" s="93" t="s">
        <v>29</v>
      </c>
      <c r="C24" s="93"/>
      <c r="D24" s="93"/>
    </row>
    <row r="25" spans="2:4" s="2" customFormat="1" x14ac:dyDescent="0.3">
      <c r="B25" s="93"/>
      <c r="C25" s="93"/>
      <c r="D25" s="93"/>
    </row>
    <row r="26" spans="2:4" s="2" customFormat="1" x14ac:dyDescent="0.3">
      <c r="B26" s="93"/>
      <c r="C26" s="93"/>
      <c r="D26" s="93"/>
    </row>
    <row r="27" spans="2:4" s="2" customFormat="1" x14ac:dyDescent="0.3">
      <c r="B27" s="93"/>
      <c r="C27" s="93"/>
      <c r="D27" s="93"/>
    </row>
    <row r="28" spans="2:4" x14ac:dyDescent="0.3">
      <c r="B28" s="93"/>
      <c r="C28" s="93"/>
      <c r="D28" s="93"/>
    </row>
    <row r="29" spans="2:4" s="2" customFormat="1" x14ac:dyDescent="0.3">
      <c r="B29" s="13" t="s">
        <v>74</v>
      </c>
      <c r="C29" s="13" t="s">
        <v>73</v>
      </c>
      <c r="D29" s="13" t="s">
        <v>72</v>
      </c>
    </row>
    <row r="30" spans="2:4" s="2" customFormat="1" x14ac:dyDescent="0.3">
      <c r="B30" s="14" t="str">
        <f>C3</f>
        <v>DIVVANSH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9"/>
  <sheetViews>
    <sheetView showGridLines="0" topLeftCell="A5" zoomScale="98" zoomScaleNormal="100" workbookViewId="0">
      <selection activeCell="J27" sqref="J27"/>
    </sheetView>
  </sheetViews>
  <sheetFormatPr defaultColWidth="16" defaultRowHeight="13.8" x14ac:dyDescent="0.3"/>
  <cols>
    <col min="1" max="1" width="16.6640625" style="26" bestFit="1" customWidth="1"/>
    <col min="2" max="2" width="11.2187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9.8867187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20" x14ac:dyDescent="0.3">
      <c r="B1" s="105"/>
      <c r="C1" s="105"/>
      <c r="D1" s="105"/>
      <c r="E1" s="105"/>
    </row>
    <row r="2" spans="1:20" x14ac:dyDescent="0.3">
      <c r="A2" s="120" t="s">
        <v>47</v>
      </c>
      <c r="B2" s="121"/>
      <c r="C2" s="121"/>
      <c r="D2" s="121"/>
      <c r="E2" s="121"/>
      <c r="F2" s="121"/>
      <c r="G2" s="121"/>
      <c r="H2" s="121"/>
      <c r="I2" s="121"/>
      <c r="J2" s="121"/>
      <c r="K2" s="121"/>
      <c r="L2" s="121"/>
      <c r="M2" s="122"/>
    </row>
    <row r="3" spans="1:20" x14ac:dyDescent="0.3">
      <c r="A3" s="63" t="s">
        <v>68</v>
      </c>
      <c r="B3" s="107" t="str">
        <f>Declaration!C3</f>
        <v>DIVVANSH ENTERPRISES</v>
      </c>
      <c r="C3" s="108"/>
      <c r="D3" s="109"/>
      <c r="E3" s="116"/>
      <c r="F3" s="116"/>
      <c r="G3" s="116"/>
      <c r="H3" s="116"/>
      <c r="I3" s="116"/>
      <c r="J3" s="116"/>
      <c r="K3" s="116"/>
      <c r="L3" s="116"/>
      <c r="M3" s="117"/>
    </row>
    <row r="4" spans="1:20" x14ac:dyDescent="0.3">
      <c r="A4" s="64" t="s">
        <v>69</v>
      </c>
      <c r="B4" s="110"/>
      <c r="C4" s="111"/>
      <c r="D4" s="112"/>
      <c r="E4" s="118"/>
      <c r="F4" s="118"/>
      <c r="G4" s="118"/>
      <c r="H4" s="118"/>
      <c r="I4" s="118"/>
      <c r="J4" s="118"/>
      <c r="K4" s="118"/>
      <c r="L4" s="118"/>
      <c r="M4" s="119"/>
    </row>
    <row r="5" spans="1:20" ht="27" customHeight="1" x14ac:dyDescent="0.3">
      <c r="A5" s="64" t="s">
        <v>70</v>
      </c>
      <c r="B5" s="124" t="str">
        <f>Declaration!C4</f>
        <v>1023 BAZA MOHALA TUGHLAKABAD VILLAGE NEW DELHI SOUTH EAST DELHI 110044</v>
      </c>
      <c r="C5" s="125"/>
      <c r="D5" s="125"/>
      <c r="E5" s="126"/>
      <c r="F5" s="27" t="s">
        <v>54</v>
      </c>
      <c r="G5" s="113" t="s">
        <v>55</v>
      </c>
      <c r="H5" s="114"/>
      <c r="I5" s="114"/>
      <c r="J5" s="114"/>
      <c r="K5" s="114"/>
      <c r="L5" s="28"/>
      <c r="M5" s="29"/>
    </row>
    <row r="6" spans="1:20" s="36" customFormat="1" ht="41.4" x14ac:dyDescent="0.3">
      <c r="A6" s="30" t="s">
        <v>64</v>
      </c>
      <c r="B6" s="30" t="s">
        <v>0</v>
      </c>
      <c r="C6" s="30" t="s">
        <v>43</v>
      </c>
      <c r="D6" s="30" t="s">
        <v>2</v>
      </c>
      <c r="E6" s="30" t="s">
        <v>1</v>
      </c>
      <c r="F6" s="31" t="s">
        <v>28</v>
      </c>
      <c r="G6" s="32" t="s">
        <v>56</v>
      </c>
      <c r="H6" s="32" t="s">
        <v>52</v>
      </c>
      <c r="I6" s="32" t="s">
        <v>48</v>
      </c>
      <c r="J6" s="32" t="s">
        <v>49</v>
      </c>
      <c r="K6" s="32" t="s">
        <v>58</v>
      </c>
      <c r="L6" s="33" t="s">
        <v>57</v>
      </c>
      <c r="M6" s="34" t="s">
        <v>59</v>
      </c>
      <c r="N6" s="35" t="s">
        <v>44</v>
      </c>
      <c r="O6" s="35" t="s">
        <v>45</v>
      </c>
    </row>
    <row r="7" spans="1:20" x14ac:dyDescent="0.3">
      <c r="A7" s="37">
        <v>1</v>
      </c>
      <c r="B7" s="70" t="s">
        <v>81</v>
      </c>
      <c r="C7" s="38">
        <v>14</v>
      </c>
      <c r="D7" s="39">
        <v>5</v>
      </c>
      <c r="E7" s="40" t="s">
        <v>89</v>
      </c>
      <c r="F7" s="51"/>
      <c r="G7" s="51">
        <f>40+20</f>
        <v>60</v>
      </c>
      <c r="H7" s="51">
        <f>70+50+20</f>
        <v>140</v>
      </c>
      <c r="I7" s="51"/>
      <c r="J7" s="51">
        <f>500+600+400+400+500+1000+1000+1000+1000+600+800+700+150</f>
        <v>8650</v>
      </c>
      <c r="K7" s="71">
        <f>SUM(G7:J7)</f>
        <v>8850</v>
      </c>
      <c r="L7" s="71">
        <f>K7-F7</f>
        <v>8850</v>
      </c>
      <c r="M7" s="41"/>
      <c r="N7" s="72">
        <f>K7*C7</f>
        <v>123900</v>
      </c>
      <c r="O7" s="73">
        <f>N7/1000</f>
        <v>123.9</v>
      </c>
      <c r="P7" s="42"/>
      <c r="Q7" s="42"/>
    </row>
    <row r="8" spans="1:20" x14ac:dyDescent="0.3">
      <c r="A8" s="39">
        <f>1+A7</f>
        <v>2</v>
      </c>
      <c r="B8" s="70" t="s">
        <v>81</v>
      </c>
      <c r="C8" s="38">
        <v>32.5</v>
      </c>
      <c r="D8" s="43">
        <v>10</v>
      </c>
      <c r="E8" s="40" t="s">
        <v>89</v>
      </c>
      <c r="F8" s="51"/>
      <c r="G8" s="51">
        <f>15+11+20+100</f>
        <v>146</v>
      </c>
      <c r="H8" s="51">
        <f>40+50+45+50+26+50</f>
        <v>261</v>
      </c>
      <c r="I8" s="51"/>
      <c r="J8" s="51">
        <f>560+700+600+100+300+300+300</f>
        <v>2860</v>
      </c>
      <c r="K8" s="71">
        <f>SUM(G8:J8)</f>
        <v>3267</v>
      </c>
      <c r="L8" s="71">
        <f>K8-F8</f>
        <v>3267</v>
      </c>
      <c r="M8" s="41"/>
      <c r="N8" s="72">
        <f>K8*C8</f>
        <v>106177.5</v>
      </c>
      <c r="O8" s="73">
        <f>N8/1000</f>
        <v>106.17749999999999</v>
      </c>
      <c r="P8" s="42"/>
      <c r="Q8" s="42"/>
    </row>
    <row r="9" spans="1:20" x14ac:dyDescent="0.3">
      <c r="A9" s="39">
        <f t="shared" ref="A9:A21" si="0">1+A8</f>
        <v>3</v>
      </c>
      <c r="B9" s="70" t="s">
        <v>81</v>
      </c>
      <c r="C9" s="38">
        <v>75</v>
      </c>
      <c r="D9" s="43">
        <v>20</v>
      </c>
      <c r="E9" s="40" t="s">
        <v>89</v>
      </c>
      <c r="F9" s="51"/>
      <c r="G9" s="51"/>
      <c r="H9" s="51">
        <v>10</v>
      </c>
      <c r="I9" s="51"/>
      <c r="J9" s="51">
        <v>90</v>
      </c>
      <c r="K9" s="71">
        <f t="shared" ref="K9:K21" si="1">SUM(G9:J9)</f>
        <v>100</v>
      </c>
      <c r="L9" s="71">
        <f t="shared" ref="L9:L21" si="2">K9-F9</f>
        <v>100</v>
      </c>
      <c r="M9" s="41"/>
      <c r="N9" s="72">
        <f t="shared" ref="N9:N21" si="3">K9*C9</f>
        <v>7500</v>
      </c>
      <c r="O9" s="73">
        <f t="shared" ref="O9:O21" si="4">N9/1000</f>
        <v>7.5</v>
      </c>
      <c r="P9" s="42"/>
      <c r="Q9" s="42"/>
    </row>
    <row r="10" spans="1:20" x14ac:dyDescent="0.3">
      <c r="A10" s="39">
        <f t="shared" si="0"/>
        <v>4</v>
      </c>
      <c r="B10" s="70" t="s">
        <v>82</v>
      </c>
      <c r="C10" s="38">
        <v>20</v>
      </c>
      <c r="D10" s="39">
        <v>5</v>
      </c>
      <c r="E10" s="40" t="s">
        <v>89</v>
      </c>
      <c r="F10" s="51"/>
      <c r="G10" s="51">
        <f>20+11+50</f>
        <v>81</v>
      </c>
      <c r="H10" s="51">
        <f>30+60+50+100</f>
        <v>240</v>
      </c>
      <c r="I10" s="51"/>
      <c r="J10" s="51">
        <f>490+300+300+600+500+500+1000+700+70+600</f>
        <v>5060</v>
      </c>
      <c r="K10" s="71">
        <f t="shared" si="1"/>
        <v>5381</v>
      </c>
      <c r="L10" s="71">
        <f t="shared" si="2"/>
        <v>5381</v>
      </c>
      <c r="M10" s="41"/>
      <c r="N10" s="72">
        <f t="shared" si="3"/>
        <v>107620</v>
      </c>
      <c r="O10" s="73">
        <f t="shared" si="4"/>
        <v>107.62</v>
      </c>
      <c r="P10" s="42"/>
      <c r="Q10" s="42"/>
    </row>
    <row r="11" spans="1:20" x14ac:dyDescent="0.3">
      <c r="A11" s="39">
        <f t="shared" si="0"/>
        <v>5</v>
      </c>
      <c r="B11" s="70" t="s">
        <v>82</v>
      </c>
      <c r="C11" s="38">
        <v>45</v>
      </c>
      <c r="D11" s="43">
        <v>10</v>
      </c>
      <c r="E11" s="40" t="s">
        <v>89</v>
      </c>
      <c r="F11" s="51"/>
      <c r="G11" s="51">
        <f>20</f>
        <v>20</v>
      </c>
      <c r="H11" s="51">
        <f>30+20</f>
        <v>50</v>
      </c>
      <c r="I11" s="51"/>
      <c r="J11" s="51">
        <f>500+700</f>
        <v>1200</v>
      </c>
      <c r="K11" s="71">
        <f t="shared" si="1"/>
        <v>1270</v>
      </c>
      <c r="L11" s="71">
        <f t="shared" si="2"/>
        <v>1270</v>
      </c>
      <c r="M11" s="41"/>
      <c r="N11" s="72">
        <f t="shared" si="3"/>
        <v>57150</v>
      </c>
      <c r="O11" s="73">
        <f t="shared" si="4"/>
        <v>57.15</v>
      </c>
      <c r="P11" s="42"/>
      <c r="Q11" s="42"/>
      <c r="T11" s="26" t="s">
        <v>63</v>
      </c>
    </row>
    <row r="12" spans="1:20" x14ac:dyDescent="0.3">
      <c r="A12" s="39">
        <f t="shared" si="0"/>
        <v>6</v>
      </c>
      <c r="B12" s="70" t="s">
        <v>82</v>
      </c>
      <c r="C12" s="38">
        <v>85</v>
      </c>
      <c r="D12" s="43">
        <v>20</v>
      </c>
      <c r="E12" s="40" t="s">
        <v>89</v>
      </c>
      <c r="F12" s="51"/>
      <c r="G12" s="51"/>
      <c r="H12" s="51"/>
      <c r="I12" s="51"/>
      <c r="J12" s="51">
        <v>10</v>
      </c>
      <c r="K12" s="71">
        <f t="shared" si="1"/>
        <v>10</v>
      </c>
      <c r="L12" s="71">
        <f t="shared" si="2"/>
        <v>10</v>
      </c>
      <c r="M12" s="41"/>
      <c r="N12" s="72">
        <f t="shared" si="3"/>
        <v>850</v>
      </c>
      <c r="O12" s="73">
        <f t="shared" si="4"/>
        <v>0.85</v>
      </c>
      <c r="P12" s="42"/>
      <c r="Q12" s="42"/>
    </row>
    <row r="13" spans="1:20" x14ac:dyDescent="0.3">
      <c r="A13" s="39">
        <f t="shared" si="0"/>
        <v>7</v>
      </c>
      <c r="B13" s="70" t="s">
        <v>84</v>
      </c>
      <c r="C13" s="38">
        <v>12</v>
      </c>
      <c r="D13" s="43">
        <v>5</v>
      </c>
      <c r="E13" s="40" t="s">
        <v>89</v>
      </c>
      <c r="F13" s="51"/>
      <c r="G13" s="51">
        <f>10</f>
        <v>10</v>
      </c>
      <c r="H13" s="51">
        <f>50+20+30</f>
        <v>100</v>
      </c>
      <c r="I13" s="51"/>
      <c r="J13" s="51">
        <f>500+450+500+600+500</f>
        <v>2550</v>
      </c>
      <c r="K13" s="71">
        <f t="shared" si="1"/>
        <v>2660</v>
      </c>
      <c r="L13" s="71">
        <f t="shared" si="2"/>
        <v>2660</v>
      </c>
      <c r="M13" s="41"/>
      <c r="N13" s="72">
        <f t="shared" si="3"/>
        <v>31920</v>
      </c>
      <c r="O13" s="73">
        <f t="shared" si="4"/>
        <v>31.92</v>
      </c>
      <c r="P13" s="42"/>
      <c r="Q13" s="42"/>
    </row>
    <row r="14" spans="1:20" x14ac:dyDescent="0.3">
      <c r="A14" s="39">
        <f t="shared" si="0"/>
        <v>8</v>
      </c>
      <c r="B14" s="70" t="s">
        <v>85</v>
      </c>
      <c r="C14" s="38">
        <v>18</v>
      </c>
      <c r="D14" s="43">
        <v>5</v>
      </c>
      <c r="E14" s="40" t="s">
        <v>89</v>
      </c>
      <c r="F14" s="51"/>
      <c r="G14" s="51">
        <v>30</v>
      </c>
      <c r="H14" s="51">
        <f>50+30</f>
        <v>80</v>
      </c>
      <c r="I14" s="51"/>
      <c r="J14" s="51">
        <f>1000+250</f>
        <v>1250</v>
      </c>
      <c r="K14" s="71">
        <f t="shared" si="1"/>
        <v>1360</v>
      </c>
      <c r="L14" s="71">
        <f t="shared" si="2"/>
        <v>1360</v>
      </c>
      <c r="M14" s="41"/>
      <c r="N14" s="72">
        <f t="shared" si="3"/>
        <v>24480</v>
      </c>
      <c r="O14" s="73">
        <f t="shared" si="4"/>
        <v>24.48</v>
      </c>
      <c r="P14" s="42"/>
      <c r="Q14" s="42"/>
    </row>
    <row r="15" spans="1:20" x14ac:dyDescent="0.3">
      <c r="A15" s="39">
        <f t="shared" si="0"/>
        <v>9</v>
      </c>
      <c r="B15" s="70" t="s">
        <v>86</v>
      </c>
      <c r="C15" s="38">
        <v>21</v>
      </c>
      <c r="D15" s="43">
        <v>5</v>
      </c>
      <c r="E15" s="40" t="s">
        <v>89</v>
      </c>
      <c r="F15" s="51"/>
      <c r="G15" s="51"/>
      <c r="H15" s="51">
        <v>10</v>
      </c>
      <c r="I15" s="51"/>
      <c r="J15" s="51">
        <f>300</f>
        <v>300</v>
      </c>
      <c r="K15" s="71">
        <f t="shared" si="1"/>
        <v>310</v>
      </c>
      <c r="L15" s="71">
        <f t="shared" si="2"/>
        <v>310</v>
      </c>
      <c r="M15" s="41"/>
      <c r="N15" s="72">
        <f t="shared" si="3"/>
        <v>6510</v>
      </c>
      <c r="O15" s="73">
        <f t="shared" si="4"/>
        <v>6.51</v>
      </c>
      <c r="P15" s="42"/>
      <c r="Q15" s="42"/>
    </row>
    <row r="16" spans="1:20" x14ac:dyDescent="0.3">
      <c r="A16" s="39">
        <f t="shared" si="0"/>
        <v>10</v>
      </c>
      <c r="B16" s="70" t="s">
        <v>83</v>
      </c>
      <c r="C16" s="38">
        <v>22</v>
      </c>
      <c r="D16" s="43">
        <v>5</v>
      </c>
      <c r="E16" s="40" t="s">
        <v>89</v>
      </c>
      <c r="F16" s="51"/>
      <c r="G16" s="51">
        <f>40+10</f>
        <v>50</v>
      </c>
      <c r="H16" s="51">
        <f>60+40+25+30</f>
        <v>155</v>
      </c>
      <c r="I16" s="51"/>
      <c r="J16" s="51">
        <f>200+400+650+1000+700</f>
        <v>2950</v>
      </c>
      <c r="K16" s="71">
        <f t="shared" si="1"/>
        <v>3155</v>
      </c>
      <c r="L16" s="71">
        <f t="shared" si="2"/>
        <v>3155</v>
      </c>
      <c r="M16" s="41"/>
      <c r="N16" s="72">
        <f t="shared" si="3"/>
        <v>69410</v>
      </c>
      <c r="O16" s="73">
        <f t="shared" si="4"/>
        <v>69.41</v>
      </c>
      <c r="P16" s="42"/>
      <c r="Q16" s="42"/>
    </row>
    <row r="17" spans="1:17" x14ac:dyDescent="0.3">
      <c r="A17" s="39">
        <f t="shared" si="0"/>
        <v>11</v>
      </c>
      <c r="B17" s="70" t="s">
        <v>95</v>
      </c>
      <c r="C17" s="38">
        <v>42</v>
      </c>
      <c r="D17" s="43">
        <v>10</v>
      </c>
      <c r="E17" s="40" t="s">
        <v>89</v>
      </c>
      <c r="F17" s="51"/>
      <c r="G17" s="51"/>
      <c r="H17" s="51"/>
      <c r="I17" s="51"/>
      <c r="J17" s="51">
        <f>90+130</f>
        <v>220</v>
      </c>
      <c r="K17" s="71">
        <f t="shared" si="1"/>
        <v>220</v>
      </c>
      <c r="L17" s="71">
        <f t="shared" si="2"/>
        <v>220</v>
      </c>
      <c r="M17" s="41"/>
      <c r="N17" s="72">
        <f t="shared" si="3"/>
        <v>9240</v>
      </c>
      <c r="O17" s="73">
        <f t="shared" si="4"/>
        <v>9.24</v>
      </c>
      <c r="P17" s="42"/>
      <c r="Q17" s="42"/>
    </row>
    <row r="18" spans="1:17" x14ac:dyDescent="0.3">
      <c r="A18" s="39">
        <f t="shared" si="0"/>
        <v>12</v>
      </c>
      <c r="B18" s="70" t="s">
        <v>96</v>
      </c>
      <c r="C18" s="38">
        <v>25</v>
      </c>
      <c r="D18" s="43">
        <v>5</v>
      </c>
      <c r="E18" s="40" t="s">
        <v>89</v>
      </c>
      <c r="F18" s="51"/>
      <c r="G18" s="51"/>
      <c r="H18" s="51">
        <v>35</v>
      </c>
      <c r="I18" s="51"/>
      <c r="J18" s="51">
        <f>400</f>
        <v>400</v>
      </c>
      <c r="K18" s="71">
        <f t="shared" si="1"/>
        <v>435</v>
      </c>
      <c r="L18" s="71">
        <f t="shared" si="2"/>
        <v>435</v>
      </c>
      <c r="M18" s="41"/>
      <c r="N18" s="72">
        <f t="shared" si="3"/>
        <v>10875</v>
      </c>
      <c r="O18" s="73">
        <f t="shared" si="4"/>
        <v>10.875</v>
      </c>
      <c r="P18" s="42"/>
      <c r="Q18" s="42"/>
    </row>
    <row r="19" spans="1:17" x14ac:dyDescent="0.3">
      <c r="A19" s="39">
        <f t="shared" si="0"/>
        <v>13</v>
      </c>
      <c r="B19" s="70" t="s">
        <v>87</v>
      </c>
      <c r="C19" s="38">
        <v>22</v>
      </c>
      <c r="D19" s="43">
        <v>5</v>
      </c>
      <c r="E19" s="40" t="s">
        <v>89</v>
      </c>
      <c r="F19" s="51"/>
      <c r="G19" s="51">
        <f>35</f>
        <v>35</v>
      </c>
      <c r="H19" s="51">
        <f>250+20+100</f>
        <v>370</v>
      </c>
      <c r="I19" s="51"/>
      <c r="J19" s="51">
        <f>200+240+240+400+400+290+240+100+500+600+400+100</f>
        <v>3710</v>
      </c>
      <c r="K19" s="71">
        <f t="shared" si="1"/>
        <v>4115</v>
      </c>
      <c r="L19" s="71">
        <f t="shared" si="2"/>
        <v>4115</v>
      </c>
      <c r="M19" s="41"/>
      <c r="N19" s="72">
        <f t="shared" si="3"/>
        <v>90530</v>
      </c>
      <c r="O19" s="73">
        <f t="shared" si="4"/>
        <v>90.53</v>
      </c>
      <c r="P19" s="42"/>
    </row>
    <row r="20" spans="1:17" x14ac:dyDescent="0.3">
      <c r="A20" s="39">
        <f t="shared" si="0"/>
        <v>14</v>
      </c>
      <c r="B20" s="70" t="s">
        <v>88</v>
      </c>
      <c r="C20" s="38">
        <v>18</v>
      </c>
      <c r="D20" s="43">
        <v>5</v>
      </c>
      <c r="E20" s="40" t="s">
        <v>89</v>
      </c>
      <c r="F20" s="51"/>
      <c r="G20" s="51">
        <f>20+100</f>
        <v>120</v>
      </c>
      <c r="H20" s="51">
        <f>35+100</f>
        <v>135</v>
      </c>
      <c r="I20" s="51"/>
      <c r="J20" s="51">
        <f>200+200+1000</f>
        <v>1400</v>
      </c>
      <c r="K20" s="71">
        <f t="shared" si="1"/>
        <v>1655</v>
      </c>
      <c r="L20" s="71">
        <f t="shared" si="2"/>
        <v>1655</v>
      </c>
      <c r="M20" s="41"/>
      <c r="N20" s="72">
        <f t="shared" si="3"/>
        <v>29790</v>
      </c>
      <c r="O20" s="73">
        <f t="shared" si="4"/>
        <v>29.79</v>
      </c>
    </row>
    <row r="21" spans="1:17" x14ac:dyDescent="0.3">
      <c r="A21" s="39">
        <f t="shared" si="0"/>
        <v>15</v>
      </c>
      <c r="B21" s="70" t="s">
        <v>88</v>
      </c>
      <c r="C21" s="38">
        <v>22</v>
      </c>
      <c r="D21" s="43">
        <v>10</v>
      </c>
      <c r="E21" s="40" t="s">
        <v>89</v>
      </c>
      <c r="F21" s="51"/>
      <c r="G21" s="51"/>
      <c r="H21" s="51"/>
      <c r="I21" s="51"/>
      <c r="J21" s="51">
        <f>1000+400</f>
        <v>1400</v>
      </c>
      <c r="K21" s="71">
        <f t="shared" si="1"/>
        <v>1400</v>
      </c>
      <c r="L21" s="71">
        <f t="shared" si="2"/>
        <v>1400</v>
      </c>
      <c r="M21" s="41"/>
      <c r="N21" s="72">
        <f t="shared" si="3"/>
        <v>30800</v>
      </c>
      <c r="O21" s="73">
        <f t="shared" si="4"/>
        <v>30.8</v>
      </c>
    </row>
    <row r="22" spans="1:17" x14ac:dyDescent="0.3">
      <c r="A22" s="123" t="s">
        <v>8</v>
      </c>
      <c r="B22" s="123"/>
      <c r="C22" s="123"/>
      <c r="D22" s="123"/>
      <c r="E22" s="123"/>
      <c r="F22" s="46">
        <f t="shared" ref="F22:L22" si="5">SUM(F7:F21)</f>
        <v>0</v>
      </c>
      <c r="G22" s="46">
        <f t="shared" si="5"/>
        <v>552</v>
      </c>
      <c r="H22" s="46">
        <f t="shared" si="5"/>
        <v>1586</v>
      </c>
      <c r="I22" s="46">
        <f t="shared" si="5"/>
        <v>0</v>
      </c>
      <c r="J22" s="46">
        <f t="shared" si="5"/>
        <v>32050</v>
      </c>
      <c r="K22" s="46">
        <f t="shared" si="5"/>
        <v>34188</v>
      </c>
      <c r="L22" s="46">
        <f t="shared" si="5"/>
        <v>34188</v>
      </c>
      <c r="M22" s="46"/>
      <c r="N22" s="46">
        <f>SUM(N7:N21)</f>
        <v>706752.5</v>
      </c>
      <c r="O22" s="46">
        <f>SUM(O7:O21)</f>
        <v>706.75249999999994</v>
      </c>
    </row>
    <row r="23" spans="1:17" x14ac:dyDescent="0.3">
      <c r="A23" s="49"/>
      <c r="B23" s="49"/>
      <c r="C23" s="49"/>
      <c r="D23" s="50"/>
      <c r="K23" s="42"/>
    </row>
    <row r="24" spans="1:17" x14ac:dyDescent="0.3">
      <c r="A24" s="115" t="s">
        <v>4</v>
      </c>
      <c r="B24" s="115"/>
      <c r="C24" s="115"/>
      <c r="D24" s="115"/>
      <c r="E24" s="47"/>
      <c r="F24" s="47"/>
      <c r="G24" s="47"/>
      <c r="H24" s="47"/>
      <c r="I24" s="47"/>
      <c r="J24" s="47"/>
      <c r="K24" s="47"/>
      <c r="L24" s="78"/>
    </row>
    <row r="25" spans="1:17" x14ac:dyDescent="0.3">
      <c r="A25" s="106" t="s">
        <v>6</v>
      </c>
      <c r="B25" s="106"/>
      <c r="C25" s="106"/>
      <c r="D25" s="106"/>
      <c r="E25" s="106"/>
      <c r="F25" s="106"/>
      <c r="G25" s="106"/>
      <c r="H25" s="106"/>
      <c r="I25" s="106"/>
      <c r="J25" s="106"/>
      <c r="K25" s="106"/>
      <c r="L25" s="106"/>
    </row>
    <row r="26" spans="1:17" x14ac:dyDescent="0.3">
      <c r="A26" s="106" t="s">
        <v>7</v>
      </c>
      <c r="B26" s="106"/>
      <c r="C26" s="106"/>
      <c r="D26" s="106"/>
      <c r="E26" s="106"/>
      <c r="F26" s="106"/>
      <c r="G26" s="106"/>
      <c r="H26" s="106"/>
      <c r="I26" s="106"/>
      <c r="J26" s="106"/>
      <c r="K26" s="106"/>
      <c r="L26" s="106"/>
    </row>
    <row r="27" spans="1:17" x14ac:dyDescent="0.3">
      <c r="A27" s="47"/>
      <c r="B27" s="47"/>
      <c r="C27" s="47"/>
      <c r="D27" s="47"/>
      <c r="E27" s="47"/>
      <c r="F27" s="47"/>
      <c r="G27" s="47"/>
      <c r="H27" s="47"/>
      <c r="I27" s="47"/>
      <c r="J27" s="47"/>
      <c r="K27" s="47"/>
      <c r="L27" s="47"/>
    </row>
    <row r="28" spans="1:17" x14ac:dyDescent="0.3">
      <c r="A28" s="44" t="s">
        <v>9</v>
      </c>
      <c r="B28" s="44"/>
      <c r="C28" s="44"/>
      <c r="D28" s="45" t="s">
        <v>5</v>
      </c>
      <c r="E28" s="48"/>
      <c r="F28" s="48"/>
      <c r="G28" s="48"/>
      <c r="H28" s="48"/>
      <c r="I28" s="48"/>
      <c r="J28" s="48"/>
      <c r="K28" s="48"/>
      <c r="L28" s="48"/>
    </row>
    <row r="29" spans="1:17" x14ac:dyDescent="0.3">
      <c r="A29" s="44" t="s">
        <v>90</v>
      </c>
      <c r="B29" s="76">
        <v>45514</v>
      </c>
      <c r="C29" s="45"/>
      <c r="D29" s="45" t="s">
        <v>3</v>
      </c>
      <c r="E29" s="48"/>
      <c r="F29" s="48"/>
      <c r="G29" s="48"/>
      <c r="H29" s="48"/>
      <c r="I29" s="48"/>
      <c r="J29" s="48"/>
      <c r="K29" s="48"/>
      <c r="L29" s="48"/>
    </row>
  </sheetData>
  <mergeCells count="12">
    <mergeCell ref="B1:C1"/>
    <mergeCell ref="A26:L26"/>
    <mergeCell ref="B3:D3"/>
    <mergeCell ref="B4:D4"/>
    <mergeCell ref="G5:K5"/>
    <mergeCell ref="A24:D24"/>
    <mergeCell ref="A25:L25"/>
    <mergeCell ref="D1:E1"/>
    <mergeCell ref="E3:M4"/>
    <mergeCell ref="A2:M2"/>
    <mergeCell ref="A22:E22"/>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142" zoomScaleNormal="100" workbookViewId="0">
      <selection activeCell="G5" sqref="G5"/>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4">
        <f>Declaration!C10</f>
        <v>45513</v>
      </c>
    </row>
    <row r="2" spans="1:8" x14ac:dyDescent="0.3">
      <c r="A2" s="3" t="s">
        <v>11</v>
      </c>
      <c r="B2" s="88" t="str">
        <f>Declaration!C3</f>
        <v>DIVVANSH ENTERPRISES</v>
      </c>
      <c r="C2" s="88"/>
      <c r="D2" s="19"/>
      <c r="E2" s="12"/>
      <c r="F2" s="12"/>
      <c r="G2" s="7" t="s">
        <v>18</v>
      </c>
      <c r="H2" s="55">
        <f>Declaration!C12</f>
        <v>45514</v>
      </c>
    </row>
    <row r="3" spans="1:8" ht="24" x14ac:dyDescent="0.3">
      <c r="A3" s="20" t="s">
        <v>32</v>
      </c>
      <c r="B3" s="20" t="s">
        <v>40</v>
      </c>
      <c r="C3" s="20" t="s">
        <v>38</v>
      </c>
      <c r="D3" s="21" t="s">
        <v>33</v>
      </c>
      <c r="E3" s="22" t="s">
        <v>34</v>
      </c>
      <c r="F3" s="21" t="s">
        <v>35</v>
      </c>
      <c r="G3" s="22" t="s">
        <v>36</v>
      </c>
      <c r="H3" s="23" t="s">
        <v>37</v>
      </c>
    </row>
    <row r="4" spans="1:8" x14ac:dyDescent="0.25">
      <c r="A4" s="52">
        <v>1</v>
      </c>
      <c r="B4" s="67" t="s">
        <v>79</v>
      </c>
      <c r="C4" s="57">
        <v>1</v>
      </c>
      <c r="D4" s="68">
        <v>45513</v>
      </c>
      <c r="E4" s="69" t="s">
        <v>91</v>
      </c>
      <c r="F4" s="69" t="s">
        <v>97</v>
      </c>
      <c r="G4" s="77" t="s">
        <v>94</v>
      </c>
      <c r="H4" s="53"/>
    </row>
    <row r="5" spans="1:8" x14ac:dyDescent="0.25">
      <c r="A5" s="52">
        <f>A4+1</f>
        <v>2</v>
      </c>
      <c r="B5" s="67" t="s">
        <v>79</v>
      </c>
      <c r="C5" s="57">
        <v>1</v>
      </c>
      <c r="D5" s="68">
        <v>45514</v>
      </c>
      <c r="E5" s="69" t="s">
        <v>91</v>
      </c>
      <c r="F5" s="69" t="s">
        <v>103</v>
      </c>
      <c r="G5" s="77" t="s">
        <v>94</v>
      </c>
      <c r="H5" s="53"/>
    </row>
    <row r="6" spans="1:8" x14ac:dyDescent="0.3">
      <c r="B6" s="56" t="s">
        <v>67</v>
      </c>
      <c r="C6" s="58">
        <f>SUM(C4:C5)</f>
        <v>2</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13"/>
  <sheetViews>
    <sheetView zoomScale="112" zoomScaleNormal="96" workbookViewId="0">
      <selection activeCell="E7" sqref="E7"/>
    </sheetView>
  </sheetViews>
  <sheetFormatPr defaultColWidth="10" defaultRowHeight="14.4" x14ac:dyDescent="0.3"/>
  <cols>
    <col min="1" max="1" width="5.88671875" bestFit="1" customWidth="1"/>
    <col min="2" max="2" width="43.6640625" customWidth="1"/>
    <col min="3" max="3" width="24" customWidth="1"/>
    <col min="4" max="4" width="9.33203125" customWidth="1"/>
    <col min="5" max="5" width="9.21875" customWidth="1"/>
    <col min="6" max="6" width="12.5546875" customWidth="1"/>
    <col min="7" max="7" width="3.5546875" customWidth="1"/>
    <col min="8" max="8" width="10.6640625" bestFit="1" customWidth="1"/>
    <col min="9" max="9" width="8.109375" customWidth="1"/>
  </cols>
  <sheetData>
    <row r="2" spans="1:9" x14ac:dyDescent="0.3">
      <c r="B2" s="65">
        <f>Declaration!C10</f>
        <v>45513</v>
      </c>
      <c r="C2" s="60" t="str">
        <f>Declaration!C3</f>
        <v>DIVVANSH ENTERPRISES</v>
      </c>
    </row>
    <row r="3" spans="1:9" x14ac:dyDescent="0.3">
      <c r="A3" s="61" t="s">
        <v>39</v>
      </c>
      <c r="B3" s="66" t="s">
        <v>71</v>
      </c>
      <c r="C3" s="62" t="s">
        <v>50</v>
      </c>
      <c r="D3" s="61" t="s">
        <v>41</v>
      </c>
      <c r="E3" s="79" t="s">
        <v>99</v>
      </c>
      <c r="F3" s="79" t="s">
        <v>100</v>
      </c>
      <c r="G3" s="79" t="s">
        <v>101</v>
      </c>
      <c r="H3" s="79" t="s">
        <v>102</v>
      </c>
      <c r="I3" s="61" t="s">
        <v>78</v>
      </c>
    </row>
    <row r="4" spans="1:9" x14ac:dyDescent="0.3">
      <c r="A4" s="24">
        <v>1</v>
      </c>
      <c r="B4" s="24" t="s">
        <v>75</v>
      </c>
      <c r="C4" s="25">
        <f>32.15+26.6+29.05+17.2+15.4+16.8+18.4+16.3+26.8+17.85+17.7</f>
        <v>234.25000000000003</v>
      </c>
      <c r="D4" s="24">
        <v>11</v>
      </c>
      <c r="E4" s="80">
        <v>20</v>
      </c>
      <c r="F4" s="80">
        <f>C4*E4</f>
        <v>4685.0000000000009</v>
      </c>
      <c r="G4" s="80">
        <v>0</v>
      </c>
      <c r="H4" s="81">
        <f>F4-G4</f>
        <v>4685.0000000000009</v>
      </c>
      <c r="I4" s="24"/>
    </row>
    <row r="5" spans="1:9" x14ac:dyDescent="0.3">
      <c r="A5" s="24">
        <f>A4+1</f>
        <v>2</v>
      </c>
      <c r="B5" s="24" t="s">
        <v>76</v>
      </c>
      <c r="C5" s="25">
        <f>21.65+19.6+20.3+19.7+18.5+30.2+12.6+17.3</f>
        <v>159.85</v>
      </c>
      <c r="D5" s="24">
        <v>8</v>
      </c>
      <c r="E5" s="80">
        <v>20</v>
      </c>
      <c r="F5" s="80">
        <f>C5*E5</f>
        <v>3197</v>
      </c>
      <c r="G5" s="80">
        <v>0</v>
      </c>
      <c r="H5" s="81">
        <f>F5-G5</f>
        <v>3197</v>
      </c>
      <c r="I5" s="24"/>
    </row>
    <row r="6" spans="1:9" x14ac:dyDescent="0.3">
      <c r="A6" s="24">
        <f>A5+1</f>
        <v>3</v>
      </c>
      <c r="B6" s="24" t="s">
        <v>77</v>
      </c>
      <c r="C6" s="25">
        <f>21.85+25.95+23.7+13</f>
        <v>84.5</v>
      </c>
      <c r="D6" s="24">
        <v>4</v>
      </c>
      <c r="E6" s="80">
        <v>20</v>
      </c>
      <c r="F6" s="80">
        <f>C6*E6</f>
        <v>1690</v>
      </c>
      <c r="G6" s="80">
        <v>0</v>
      </c>
      <c r="H6" s="81">
        <f>F6-G6</f>
        <v>1690</v>
      </c>
      <c r="I6" s="24"/>
    </row>
    <row r="7" spans="1:9" x14ac:dyDescent="0.3">
      <c r="A7" s="24">
        <f>A6+1</f>
        <v>4</v>
      </c>
      <c r="B7" s="24" t="s">
        <v>98</v>
      </c>
      <c r="C7" s="25">
        <f>18.4+14.85+16.35+17.85+15.1+15.75+18.2+17.35+33.35+12.4+28.55+4.45</f>
        <v>212.6</v>
      </c>
      <c r="D7" s="24">
        <v>12</v>
      </c>
      <c r="E7" s="82">
        <v>10</v>
      </c>
      <c r="F7" s="82">
        <f>E7*C7</f>
        <v>2126</v>
      </c>
      <c r="G7" s="82">
        <v>0</v>
      </c>
      <c r="H7" s="83">
        <f>F7-G7</f>
        <v>2126</v>
      </c>
      <c r="I7" s="84"/>
    </row>
    <row r="8" spans="1:9" x14ac:dyDescent="0.3">
      <c r="A8" s="11"/>
      <c r="B8" s="11" t="s">
        <v>42</v>
      </c>
      <c r="C8" s="59">
        <f>SUM(C4:C7)</f>
        <v>691.2</v>
      </c>
      <c r="D8" s="59">
        <f>SUM(D4:D7)</f>
        <v>35</v>
      </c>
      <c r="E8" s="75"/>
      <c r="F8" s="75">
        <f>SUM(F4:F7)</f>
        <v>11698</v>
      </c>
      <c r="G8" s="75">
        <f>SUM(G4:G7)</f>
        <v>0</v>
      </c>
      <c r="H8" s="75">
        <f>SUM(H4:H7)</f>
        <v>11698</v>
      </c>
      <c r="I8" s="75"/>
    </row>
    <row r="10" spans="1:9" x14ac:dyDescent="0.3">
      <c r="B10" t="s">
        <v>51</v>
      </c>
    </row>
    <row r="12" spans="1:9" ht="39" customHeight="1" x14ac:dyDescent="0.3">
      <c r="B12" t="s">
        <v>30</v>
      </c>
    </row>
    <row r="13" spans="1:9" ht="39" customHeight="1" x14ac:dyDescent="0.3">
      <c r="B13" s="127"/>
      <c r="C13" s="127"/>
    </row>
  </sheetData>
  <mergeCells count="1">
    <mergeCell ref="B13:C13"/>
  </mergeCells>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schemas.microsoft.com/office/2006/metadata/properties"/>
    <ds:schemaRef ds:uri="26f0e883-195c-4097-964b-4652bc177b58"/>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fa66f92d-833a-4cb8-a712-221909bdb10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2024-06-10T15:35:34Z</cp:lastPrinted>
  <dcterms:created xsi:type="dcterms:W3CDTF">2018-09-14T16:50:16Z</dcterms:created>
  <dcterms:modified xsi:type="dcterms:W3CDTF">2024-08-12T09:09:09Z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