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F704A953-46A5-464F-87A1-CBCAC3FC585A}"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Sheet'!$A$2:$O$18</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2" l="1"/>
  <c r="K9" i="2" s="1"/>
  <c r="L9" i="2" s="1"/>
  <c r="J15" i="2"/>
  <c r="A15" i="2"/>
  <c r="K15" i="2"/>
  <c r="L15" i="2" s="1"/>
  <c r="C7" i="4"/>
  <c r="F7" i="4" s="1"/>
  <c r="H7" i="4" s="1"/>
  <c r="C6" i="4"/>
  <c r="F6" i="4" s="1"/>
  <c r="H6" i="4" s="1"/>
  <c r="C5" i="4"/>
  <c r="F5" i="4" s="1"/>
  <c r="H5" i="4" s="1"/>
  <c r="C4" i="4"/>
  <c r="F4" i="4" s="1"/>
  <c r="H4" i="4" s="1"/>
  <c r="A8" i="2"/>
  <c r="A9" i="2" s="1"/>
  <c r="A10" i="2" s="1"/>
  <c r="A11" i="2" s="1"/>
  <c r="A12" i="2" s="1"/>
  <c r="A13" i="2" s="1"/>
  <c r="A14" i="2" s="1"/>
  <c r="A16" i="2" s="1"/>
  <c r="A17" i="2" s="1"/>
  <c r="J17" i="2"/>
  <c r="K17" i="2" s="1"/>
  <c r="N17" i="2" s="1"/>
  <c r="O17" i="2" s="1"/>
  <c r="J16" i="2"/>
  <c r="K16" i="2" s="1"/>
  <c r="L16" i="2" s="1"/>
  <c r="J14" i="2"/>
  <c r="K14" i="2" s="1"/>
  <c r="J7" i="2"/>
  <c r="J13" i="2"/>
  <c r="K13" i="2" s="1"/>
  <c r="L13" i="2" s="1"/>
  <c r="J12" i="2"/>
  <c r="K12" i="2" s="1"/>
  <c r="J11" i="2"/>
  <c r="K11" i="2" s="1"/>
  <c r="L11" i="2" s="1"/>
  <c r="J10" i="2"/>
  <c r="K10" i="2" s="1"/>
  <c r="L10" i="2" s="1"/>
  <c r="J8" i="2"/>
  <c r="G8" i="4"/>
  <c r="N15" i="2" l="1"/>
  <c r="O15" i="2" s="1"/>
  <c r="L17" i="2"/>
  <c r="L14" i="2"/>
  <c r="N14" i="2"/>
  <c r="O14" i="2" s="1"/>
  <c r="N12" i="2"/>
  <c r="O12" i="2" s="1"/>
  <c r="L12" i="2"/>
  <c r="N11" i="2"/>
  <c r="O11" i="2" s="1"/>
  <c r="N9" i="2"/>
  <c r="O9" i="2" s="1"/>
  <c r="N16" i="2"/>
  <c r="O16" i="2" s="1"/>
  <c r="N10" i="2"/>
  <c r="O10" i="2" s="1"/>
  <c r="N13" i="2"/>
  <c r="O13" i="2" s="1"/>
  <c r="H8" i="4"/>
  <c r="F8" i="4"/>
  <c r="D8" i="4"/>
  <c r="D23" i="1" s="1"/>
  <c r="C8" i="4"/>
  <c r="J18" i="2"/>
  <c r="I18" i="2"/>
  <c r="H18" i="2"/>
  <c r="G18" i="2"/>
  <c r="F18" i="2"/>
  <c r="H1" i="3" l="1"/>
  <c r="H2" i="3"/>
  <c r="B2" i="3"/>
  <c r="C2" i="4"/>
  <c r="B2" i="4"/>
  <c r="C5" i="3"/>
  <c r="B30" i="1"/>
  <c r="C30" i="1"/>
  <c r="D30" i="1"/>
  <c r="B5" i="2"/>
  <c r="B3" i="2"/>
  <c r="K8" i="2"/>
  <c r="N8" i="2" s="1"/>
  <c r="O8" i="2" s="1"/>
  <c r="C19" i="1"/>
  <c r="C17" i="1"/>
  <c r="L8" i="2" l="1"/>
  <c r="A5" i="4"/>
  <c r="A6" i="4" s="1"/>
  <c r="A7" i="4" s="1"/>
  <c r="C18" i="1" l="1"/>
  <c r="K7" i="2"/>
  <c r="C20" i="1"/>
  <c r="L7" i="2" l="1"/>
  <c r="L18" i="2" s="1"/>
  <c r="K18" i="2"/>
  <c r="C21" i="1"/>
  <c r="N7" i="2"/>
  <c r="N18" i="2" s="1"/>
  <c r="O7" i="2" l="1"/>
  <c r="O18" i="2" s="1"/>
</calcChain>
</file>

<file path=xl/sharedStrings.xml><?xml version="1.0" encoding="utf-8"?>
<sst xmlns="http://schemas.openxmlformats.org/spreadsheetml/2006/main" count="123" uniqueCount="105">
  <si>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</si>
  <si>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</si>
  <si>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</si>
  <si>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</si>
  <si>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</si>
  <si>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</si>
  <si>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</si>
  <si>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</si>
  <si>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</si>
  <si>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</si>
  <si>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</si>
  <si>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</si>
  <si>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</si>
  <si>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</si>
  <si>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</si>
  <si>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</si>
  <si>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</si>
  <si>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</si>
  <si>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</si>
  <si>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</si>
  <si>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</si>
  <si>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</si>
  <si>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</si>
  <si>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</si>
  <si>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</si>
  <si>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</si>
  <si>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</si>
  <si>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</si>
  <si>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</si>
  <si>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</si>
  <si>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</si>
  <si>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</si>
  <si>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</si>
  <si>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</si>
  <si>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</si>
  <si>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</si>
  <si>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</si>
  <si>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</si>
  <si>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</si>
  <si>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</si>
  <si>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</si>
  <si>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</si>
  <si>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</si>
  <si>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</si>
  <si>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</si>
  <si>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</si>
  <si>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</si>
  <si>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</si>
  <si>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</si>
  <si>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</si>
  <si>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</si>
  <si>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</si>
  <si>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</si>
  <si>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</si>
  <si>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</si>
  <si>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</si>
  <si>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</si>
  <si>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</si>
  <si>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</si>
  <si>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</si>
  <si>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</si>
  <si>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</si>
  <si>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</si>
  <si>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</si>
  <si>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</si>
  <si>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</si>
  <si>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</si>
  <si>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</si>
  <si>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</si>
  <si>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</si>
  <si>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</si>
  <si>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</si>
  <si>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</si>
  <si>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</si>
  <si>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</si>
  <si>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</si>
  <si>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</si>
  <si>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</si>
  <si>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</si>
  <si>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</si>
  <si>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</si>
  <si>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</si>
  <si>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Others</t>
  </si>
  <si>
    <t>Luxmimala enterprises</t>
  </si>
  <si>
    <t>New karnal road near sbi bank main branch kaithal</t>
  </si>
  <si>
    <t>Sandeep sharma</t>
  </si>
  <si>
    <t>borash</t>
  </si>
  <si>
    <t>Naresh sikri</t>
  </si>
  <si>
    <t>09:30AM</t>
  </si>
  <si>
    <t>05:00PM</t>
  </si>
  <si>
    <t>CHIPS</t>
  </si>
  <si>
    <t>CHULBULE</t>
  </si>
  <si>
    <t>PUFF</t>
  </si>
  <si>
    <t>Pcs</t>
  </si>
  <si>
    <t>RING</t>
  </si>
  <si>
    <t>KRAZEE</t>
  </si>
  <si>
    <t>PASTHA</t>
  </si>
  <si>
    <t>STIX</t>
  </si>
  <si>
    <t>MINI BITES</t>
  </si>
  <si>
    <t>CAKE</t>
  </si>
  <si>
    <t>NAMKEEN</t>
  </si>
  <si>
    <t>Date:-</t>
  </si>
  <si>
    <t>BORASH</t>
  </si>
  <si>
    <t>19-2=10-24</t>
  </si>
  <si>
    <t>wow puff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</si>
</sst>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0" fontId="31"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171" fontId="13" fillId="0" borderId="1" xfId="0" applyNumberFormat="1" applyFont="1" applyBorder="1" applyAlignment="1">
      <alignment horizont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Normal="100" workbookViewId="0">
      <selection activeCell="C42" sqref="C42"/>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6" width="10.44140625" style="1"/>
    <col min="7" max="7" width="11" style="1" bestFit="1" customWidth="1"/>
    <col min="8" max="16384" width="10.44140625" style="1"/>
  </cols>
  <sheetData>
    <row r="1" spans="1:4" x14ac:dyDescent="0.3">
      <c r="A1" s="1" t="s">
        <v>65</v>
      </c>
    </row>
    <row r="2" spans="1:4" s="2" customFormat="1" ht="15.6" x14ac:dyDescent="0.3">
      <c r="B2" s="99" t="s">
        <v>10</v>
      </c>
      <c r="C2" s="99"/>
      <c r="D2" s="99"/>
    </row>
    <row r="3" spans="1:4" x14ac:dyDescent="0.3">
      <c r="B3" s="3" t="s">
        <v>11</v>
      </c>
      <c r="C3" s="100" t="s">
        <v>83</v>
      </c>
      <c r="D3" s="100"/>
    </row>
    <row r="4" spans="1:4" x14ac:dyDescent="0.3">
      <c r="B4" s="4" t="s">
        <v>12</v>
      </c>
      <c r="C4" s="100" t="s">
        <v>84</v>
      </c>
      <c r="D4" s="100"/>
    </row>
    <row r="5" spans="1:4" x14ac:dyDescent="0.3">
      <c r="B5" s="5" t="s">
        <v>13</v>
      </c>
      <c r="C5" s="101" t="s">
        <v>86</v>
      </c>
      <c r="D5" s="84"/>
    </row>
    <row r="6" spans="1:4" x14ac:dyDescent="0.3">
      <c r="B6" s="6" t="s">
        <v>14</v>
      </c>
      <c r="C6" s="84" t="s">
        <v>85</v>
      </c>
      <c r="D6" s="84"/>
    </row>
    <row r="7" spans="1:4" x14ac:dyDescent="0.3">
      <c r="B7" s="6" t="s">
        <v>15</v>
      </c>
      <c r="C7" s="84">
        <v>9354341100</v>
      </c>
      <c r="D7" s="84"/>
    </row>
    <row r="8" spans="1:4" x14ac:dyDescent="0.3">
      <c r="B8" s="6" t="s">
        <v>46</v>
      </c>
      <c r="C8" s="92" t="s">
        <v>87</v>
      </c>
      <c r="D8" s="93"/>
    </row>
    <row r="9" spans="1:4" x14ac:dyDescent="0.3">
      <c r="B9" s="6" t="s">
        <v>27</v>
      </c>
      <c r="C9" s="84">
        <v>9992046686</v>
      </c>
      <c r="D9" s="84"/>
    </row>
    <row r="10" spans="1:4" x14ac:dyDescent="0.3">
      <c r="B10" s="7" t="s">
        <v>16</v>
      </c>
      <c r="C10" s="89">
        <v>45584</v>
      </c>
      <c r="D10" s="89"/>
    </row>
    <row r="11" spans="1:4" x14ac:dyDescent="0.3">
      <c r="B11" s="7" t="s">
        <v>17</v>
      </c>
      <c r="C11" s="90" t="s">
        <v>88</v>
      </c>
      <c r="D11" s="84"/>
    </row>
    <row r="12" spans="1:4" x14ac:dyDescent="0.3">
      <c r="B12" s="7" t="s">
        <v>18</v>
      </c>
      <c r="C12" s="88">
        <v>45584</v>
      </c>
      <c r="D12" s="89"/>
    </row>
    <row r="13" spans="1:4" x14ac:dyDescent="0.3">
      <c r="B13" s="7" t="s">
        <v>19</v>
      </c>
      <c r="C13" s="88" t="s">
        <v>89</v>
      </c>
      <c r="D13" s="89"/>
    </row>
    <row r="14" spans="1:4" x14ac:dyDescent="0.3">
      <c r="B14" s="85" t="s">
        <v>20</v>
      </c>
      <c r="C14" s="85"/>
      <c r="D14" s="85"/>
    </row>
    <row r="15" spans="1:4" x14ac:dyDescent="0.3">
      <c r="B15" s="85"/>
      <c r="C15" s="85"/>
      <c r="D15" s="85"/>
    </row>
    <row r="16" spans="1:4" x14ac:dyDescent="0.3">
      <c r="B16" s="8"/>
      <c r="C16" s="97" t="s">
        <v>21</v>
      </c>
      <c r="D16" s="98"/>
    </row>
    <row r="17" spans="2:4" x14ac:dyDescent="0.3">
      <c r="B17" s="9" t="s">
        <v>22</v>
      </c>
      <c r="C17" s="86">
        <f>'Distributor Claim Sheet'!G18</f>
        <v>0</v>
      </c>
      <c r="D17" s="87"/>
    </row>
    <row r="18" spans="2:4" x14ac:dyDescent="0.3">
      <c r="B18" s="9" t="s">
        <v>53</v>
      </c>
      <c r="C18" s="81">
        <f>'Distributor Claim Sheet'!H18</f>
        <v>230</v>
      </c>
      <c r="D18" s="82"/>
    </row>
    <row r="19" spans="2:4" x14ac:dyDescent="0.3">
      <c r="B19" s="9" t="s">
        <v>61</v>
      </c>
      <c r="C19" s="81">
        <f>'Distributor Claim Sheet'!I18</f>
        <v>0</v>
      </c>
      <c r="D19" s="82"/>
    </row>
    <row r="20" spans="2:4" x14ac:dyDescent="0.3">
      <c r="B20" s="9" t="s">
        <v>62</v>
      </c>
      <c r="C20" s="81">
        <f>'Distributor Claim Sheet'!J18</f>
        <v>12646</v>
      </c>
      <c r="D20" s="82"/>
    </row>
    <row r="21" spans="2:4" x14ac:dyDescent="0.3">
      <c r="B21" s="10" t="s">
        <v>64</v>
      </c>
      <c r="C21" s="94">
        <f>SUM(C17:C20)</f>
        <v>12876</v>
      </c>
      <c r="D21" s="95"/>
    </row>
    <row r="22" spans="2:4" x14ac:dyDescent="0.3">
      <c r="B22" s="96" t="s">
        <v>23</v>
      </c>
      <c r="C22" s="96"/>
      <c r="D22" s="96"/>
    </row>
    <row r="23" spans="2:4" x14ac:dyDescent="0.3">
      <c r="B23" s="91" t="s">
        <v>60</v>
      </c>
      <c r="C23" s="91"/>
      <c r="D23" s="75">
        <f>'Scrap stock detail'!D8</f>
        <v>15</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73</v>
      </c>
      <c r="C29" s="13" t="s">
        <v>72</v>
      </c>
      <c r="D29" s="13" t="s">
        <v>71</v>
      </c>
    </row>
    <row r="30" spans="2:4" s="2" customFormat="1" x14ac:dyDescent="0.3">
      <c r="B30" s="14" t="str">
        <f>C3</f>
        <v>Luxmimala enterprises</v>
      </c>
      <c r="C30" s="14" t="str">
        <f>C8</f>
        <v>Naresh sikri</v>
      </c>
      <c r="D30" s="14" t="str">
        <f>C5</f>
        <v>borash</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5"/>
  <sheetViews>
    <sheetView showGridLines="0" topLeftCell="A3" zoomScaleNormal="100" workbookViewId="0">
      <selection activeCell="K17" sqref="K17"/>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102"/>
      <c r="C1" s="102"/>
      <c r="D1" s="102"/>
      <c r="E1" s="102"/>
    </row>
    <row r="2" spans="1:17" x14ac:dyDescent="0.3">
      <c r="A2" s="117" t="s">
        <v>47</v>
      </c>
      <c r="B2" s="118"/>
      <c r="C2" s="118"/>
      <c r="D2" s="118"/>
      <c r="E2" s="118"/>
      <c r="F2" s="118"/>
      <c r="G2" s="118"/>
      <c r="H2" s="118"/>
      <c r="I2" s="118"/>
      <c r="J2" s="118"/>
      <c r="K2" s="118"/>
      <c r="L2" s="118"/>
      <c r="M2" s="119"/>
    </row>
    <row r="3" spans="1:17" x14ac:dyDescent="0.3">
      <c r="A3" s="65" t="s">
        <v>67</v>
      </c>
      <c r="B3" s="104" t="str">
        <f>Declaration!C3</f>
        <v>Luxmimala enterprises</v>
      </c>
      <c r="C3" s="105"/>
      <c r="D3" s="106"/>
      <c r="E3" s="113"/>
      <c r="F3" s="113"/>
      <c r="G3" s="113"/>
      <c r="H3" s="113"/>
      <c r="I3" s="113"/>
      <c r="J3" s="113"/>
      <c r="K3" s="113"/>
      <c r="L3" s="113"/>
      <c r="M3" s="114"/>
    </row>
    <row r="4" spans="1:17" x14ac:dyDescent="0.3">
      <c r="A4" s="66" t="s">
        <v>68</v>
      </c>
      <c r="B4" s="107"/>
      <c r="C4" s="108"/>
      <c r="D4" s="109"/>
      <c r="E4" s="115"/>
      <c r="F4" s="115"/>
      <c r="G4" s="115"/>
      <c r="H4" s="115"/>
      <c r="I4" s="115"/>
      <c r="J4" s="115"/>
      <c r="K4" s="115"/>
      <c r="L4" s="115"/>
      <c r="M4" s="116"/>
    </row>
    <row r="5" spans="1:17" ht="27" customHeight="1" x14ac:dyDescent="0.3">
      <c r="A5" s="66" t="s">
        <v>69</v>
      </c>
      <c r="B5" s="121" t="str">
        <f>Declaration!C4</f>
        <v>New karnal road near sbi bank main branch kaithal</v>
      </c>
      <c r="C5" s="122"/>
      <c r="D5" s="122"/>
      <c r="E5" s="123"/>
      <c r="F5" s="28" t="s">
        <v>54</v>
      </c>
      <c r="G5" s="110" t="s">
        <v>55</v>
      </c>
      <c r="H5" s="111"/>
      <c r="I5" s="111"/>
      <c r="J5" s="111"/>
      <c r="K5" s="111"/>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90</v>
      </c>
      <c r="C7" s="39">
        <v>14</v>
      </c>
      <c r="D7" s="40">
        <v>5</v>
      </c>
      <c r="E7" s="41" t="s">
        <v>93</v>
      </c>
      <c r="F7" s="52"/>
      <c r="G7" s="52"/>
      <c r="H7" s="52">
        <v>40</v>
      </c>
      <c r="I7" s="52"/>
      <c r="J7" s="52">
        <f>205+100+200+200+200+200+210+145+5+180+45+12</f>
        <v>1702</v>
      </c>
      <c r="K7" s="72">
        <f>SUM(G7:J7)</f>
        <v>1742</v>
      </c>
      <c r="L7" s="72">
        <f>K7-F7</f>
        <v>1742</v>
      </c>
      <c r="M7" s="42"/>
      <c r="N7" s="73">
        <f>K7*C7</f>
        <v>24388</v>
      </c>
      <c r="O7" s="74">
        <f>N7/1000</f>
        <v>24.388000000000002</v>
      </c>
      <c r="P7" s="43"/>
      <c r="Q7" s="43"/>
    </row>
    <row r="8" spans="1:17" x14ac:dyDescent="0.3">
      <c r="A8" s="38">
        <f>A7+1</f>
        <v>2</v>
      </c>
      <c r="B8" s="71" t="s">
        <v>91</v>
      </c>
      <c r="C8" s="39">
        <v>20</v>
      </c>
      <c r="D8" s="44">
        <v>5</v>
      </c>
      <c r="E8" s="41" t="s">
        <v>93</v>
      </c>
      <c r="F8" s="52"/>
      <c r="G8" s="52"/>
      <c r="H8" s="52">
        <v>60</v>
      </c>
      <c r="I8" s="52"/>
      <c r="J8" s="52">
        <f>280+210+200+66+200+80+100+180+200+80+280+280+150+130+200+167+20+15+18+22+3+180+200+130+200+85+80+140+140+9</f>
        <v>4045</v>
      </c>
      <c r="K8" s="72">
        <f t="shared" ref="K8" si="0">SUM(G8:J8)</f>
        <v>4105</v>
      </c>
      <c r="L8" s="72">
        <f t="shared" ref="L8" si="1">K8-F8</f>
        <v>4105</v>
      </c>
      <c r="M8" s="42"/>
      <c r="N8" s="73">
        <f t="shared" ref="N8" si="2">K8*C8</f>
        <v>82100</v>
      </c>
      <c r="O8" s="74">
        <f t="shared" ref="O8" si="3">N8/1000</f>
        <v>82.1</v>
      </c>
      <c r="P8" s="43"/>
      <c r="Q8" s="43"/>
    </row>
    <row r="9" spans="1:17" x14ac:dyDescent="0.3">
      <c r="A9" s="38">
        <f t="shared" ref="A9:A17" si="4">A8+1</f>
        <v>3</v>
      </c>
      <c r="B9" s="71" t="s">
        <v>92</v>
      </c>
      <c r="C9" s="39">
        <v>21</v>
      </c>
      <c r="D9" s="44">
        <v>5</v>
      </c>
      <c r="E9" s="41" t="s">
        <v>93</v>
      </c>
      <c r="F9" s="52"/>
      <c r="G9" s="52"/>
      <c r="H9" s="52"/>
      <c r="I9" s="52"/>
      <c r="J9" s="52">
        <f>200+200+200+100+200+136+200+24+202+48+140+70+188+80+9</f>
        <v>1997</v>
      </c>
      <c r="K9" s="72">
        <f t="shared" ref="K9:K17" si="5">SUM(G9:J9)</f>
        <v>1997</v>
      </c>
      <c r="L9" s="72">
        <f t="shared" ref="L9:L17" si="6">K9-F9</f>
        <v>1997</v>
      </c>
      <c r="M9" s="42"/>
      <c r="N9" s="73">
        <f t="shared" ref="N9:N17" si="7">K9*C9</f>
        <v>41937</v>
      </c>
      <c r="O9" s="74">
        <f t="shared" ref="O9:O17" si="8">N9/1000</f>
        <v>41.936999999999998</v>
      </c>
      <c r="P9" s="43"/>
      <c r="Q9" s="43"/>
    </row>
    <row r="10" spans="1:17" x14ac:dyDescent="0.3">
      <c r="A10" s="38">
        <f t="shared" si="4"/>
        <v>4</v>
      </c>
      <c r="B10" s="71" t="s">
        <v>94</v>
      </c>
      <c r="C10" s="39">
        <v>12</v>
      </c>
      <c r="D10" s="44">
        <v>5</v>
      </c>
      <c r="E10" s="41" t="s">
        <v>93</v>
      </c>
      <c r="F10" s="52"/>
      <c r="G10" s="52"/>
      <c r="H10" s="52"/>
      <c r="I10" s="52"/>
      <c r="J10" s="52">
        <f xml:space="preserve"> 202+130+204+15+30+110+35</f>
        <v>726</v>
      </c>
      <c r="K10" s="72">
        <f t="shared" si="5"/>
        <v>726</v>
      </c>
      <c r="L10" s="72">
        <f t="shared" si="6"/>
        <v>726</v>
      </c>
      <c r="M10" s="42"/>
      <c r="N10" s="73">
        <f t="shared" si="7"/>
        <v>8712</v>
      </c>
      <c r="O10" s="74">
        <f t="shared" si="8"/>
        <v>8.7119999999999997</v>
      </c>
      <c r="P10" s="43"/>
      <c r="Q10" s="43"/>
    </row>
    <row r="11" spans="1:17" x14ac:dyDescent="0.3">
      <c r="A11" s="38">
        <f t="shared" si="4"/>
        <v>5</v>
      </c>
      <c r="B11" s="71" t="s">
        <v>95</v>
      </c>
      <c r="C11" s="39">
        <v>20</v>
      </c>
      <c r="D11" s="44">
        <v>5</v>
      </c>
      <c r="E11" s="41" t="s">
        <v>93</v>
      </c>
      <c r="F11" s="52"/>
      <c r="G11" s="52"/>
      <c r="H11" s="52"/>
      <c r="I11" s="52"/>
      <c r="J11" s="52">
        <f>130+40+18+20+150</f>
        <v>358</v>
      </c>
      <c r="K11" s="72">
        <f t="shared" si="5"/>
        <v>358</v>
      </c>
      <c r="L11" s="72">
        <f t="shared" si="6"/>
        <v>358</v>
      </c>
      <c r="M11" s="42"/>
      <c r="N11" s="73">
        <f t="shared" si="7"/>
        <v>7160</v>
      </c>
      <c r="O11" s="74">
        <f t="shared" si="8"/>
        <v>7.16</v>
      </c>
      <c r="P11" s="43"/>
      <c r="Q11" s="43"/>
    </row>
    <row r="12" spans="1:17" x14ac:dyDescent="0.3">
      <c r="A12" s="38">
        <f t="shared" si="4"/>
        <v>6</v>
      </c>
      <c r="B12" s="71" t="s">
        <v>96</v>
      </c>
      <c r="C12" s="39">
        <v>17</v>
      </c>
      <c r="D12" s="44">
        <v>5</v>
      </c>
      <c r="E12" s="41" t="s">
        <v>93</v>
      </c>
      <c r="F12" s="52"/>
      <c r="G12" s="52"/>
      <c r="H12" s="52">
        <v>30</v>
      </c>
      <c r="I12" s="52"/>
      <c r="J12" s="52">
        <f>200+107+37+60+40+200</f>
        <v>644</v>
      </c>
      <c r="K12" s="72">
        <f t="shared" si="5"/>
        <v>674</v>
      </c>
      <c r="L12" s="72">
        <f t="shared" si="6"/>
        <v>674</v>
      </c>
      <c r="M12" s="42"/>
      <c r="N12" s="73">
        <f t="shared" si="7"/>
        <v>11458</v>
      </c>
      <c r="O12" s="74">
        <f t="shared" si="8"/>
        <v>11.458</v>
      </c>
      <c r="P12" s="43"/>
      <c r="Q12" s="43"/>
    </row>
    <row r="13" spans="1:17" x14ac:dyDescent="0.3">
      <c r="A13" s="38">
        <f t="shared" si="4"/>
        <v>7</v>
      </c>
      <c r="B13" s="71" t="s">
        <v>97</v>
      </c>
      <c r="C13" s="39">
        <v>18</v>
      </c>
      <c r="D13" s="44">
        <v>5</v>
      </c>
      <c r="E13" s="41" t="s">
        <v>93</v>
      </c>
      <c r="F13" s="52"/>
      <c r="G13" s="52"/>
      <c r="H13" s="52"/>
      <c r="I13" s="52"/>
      <c r="J13" s="52">
        <f>128+43+25+100+60+20+200</f>
        <v>576</v>
      </c>
      <c r="K13" s="72">
        <f t="shared" si="5"/>
        <v>576</v>
      </c>
      <c r="L13" s="72">
        <f t="shared" si="6"/>
        <v>576</v>
      </c>
      <c r="M13" s="42"/>
      <c r="N13" s="73">
        <f t="shared" si="7"/>
        <v>10368</v>
      </c>
      <c r="O13" s="74">
        <f t="shared" si="8"/>
        <v>10.368</v>
      </c>
      <c r="P13" s="43"/>
      <c r="Q13" s="43"/>
    </row>
    <row r="14" spans="1:17" x14ac:dyDescent="0.3">
      <c r="A14" s="38">
        <f t="shared" si="4"/>
        <v>8</v>
      </c>
      <c r="B14" s="71" t="s">
        <v>98</v>
      </c>
      <c r="C14" s="39">
        <v>25</v>
      </c>
      <c r="D14" s="44">
        <v>5</v>
      </c>
      <c r="E14" s="41" t="s">
        <v>93</v>
      </c>
      <c r="F14" s="52"/>
      <c r="G14" s="52"/>
      <c r="H14" s="52"/>
      <c r="I14" s="52"/>
      <c r="J14" s="52">
        <f>200+185</f>
        <v>385</v>
      </c>
      <c r="K14" s="72">
        <f t="shared" si="5"/>
        <v>385</v>
      </c>
      <c r="L14" s="72">
        <f t="shared" si="6"/>
        <v>385</v>
      </c>
      <c r="M14" s="42"/>
      <c r="N14" s="73">
        <f t="shared" si="7"/>
        <v>9625</v>
      </c>
      <c r="O14" s="74">
        <f t="shared" si="8"/>
        <v>9.625</v>
      </c>
      <c r="P14" s="43"/>
      <c r="Q14" s="43"/>
    </row>
    <row r="15" spans="1:17" x14ac:dyDescent="0.3">
      <c r="A15" s="38">
        <f t="shared" si="4"/>
        <v>9</v>
      </c>
      <c r="B15" s="71" t="s">
        <v>104</v>
      </c>
      <c r="C15" s="39">
        <v>12</v>
      </c>
      <c r="D15" s="44">
        <v>5</v>
      </c>
      <c r="E15" s="41" t="s">
        <v>93</v>
      </c>
      <c r="F15" s="52"/>
      <c r="G15" s="52"/>
      <c r="H15" s="52"/>
      <c r="I15" s="52"/>
      <c r="J15" s="52">
        <f>200+76+12+45+21+22</f>
        <v>376</v>
      </c>
      <c r="K15" s="72">
        <f t="shared" ref="K15" si="9">SUM(G15:J15)</f>
        <v>376</v>
      </c>
      <c r="L15" s="72">
        <f t="shared" ref="L15" si="10">K15-F15</f>
        <v>376</v>
      </c>
      <c r="M15" s="42"/>
      <c r="N15" s="73">
        <f t="shared" ref="N15" si="11">K15*C15</f>
        <v>4512</v>
      </c>
      <c r="O15" s="74">
        <f t="shared" ref="O15" si="12">N15/1000</f>
        <v>4.5119999999999996</v>
      </c>
      <c r="P15" s="43"/>
      <c r="Q15" s="43"/>
    </row>
    <row r="16" spans="1:17" x14ac:dyDescent="0.3">
      <c r="A16" s="38">
        <f>A14+1</f>
        <v>9</v>
      </c>
      <c r="B16" s="71" t="s">
        <v>99</v>
      </c>
      <c r="C16" s="39">
        <v>18</v>
      </c>
      <c r="D16" s="44">
        <v>5</v>
      </c>
      <c r="E16" s="41" t="s">
        <v>93</v>
      </c>
      <c r="F16" s="52"/>
      <c r="G16" s="52"/>
      <c r="H16" s="52"/>
      <c r="I16" s="52"/>
      <c r="J16" s="52">
        <f>200+196+90</f>
        <v>486</v>
      </c>
      <c r="K16" s="72">
        <f t="shared" si="5"/>
        <v>486</v>
      </c>
      <c r="L16" s="72">
        <f t="shared" si="6"/>
        <v>486</v>
      </c>
      <c r="M16" s="42"/>
      <c r="N16" s="73">
        <f t="shared" si="7"/>
        <v>8748</v>
      </c>
      <c r="O16" s="74">
        <f t="shared" si="8"/>
        <v>8.7479999999999993</v>
      </c>
      <c r="P16" s="43"/>
      <c r="Q16" s="43"/>
    </row>
    <row r="17" spans="1:17" x14ac:dyDescent="0.3">
      <c r="A17" s="38">
        <f t="shared" si="4"/>
        <v>10</v>
      </c>
      <c r="B17" s="71" t="s">
        <v>100</v>
      </c>
      <c r="C17" s="39">
        <v>22</v>
      </c>
      <c r="D17" s="44">
        <v>5</v>
      </c>
      <c r="E17" s="41" t="s">
        <v>93</v>
      </c>
      <c r="F17" s="52"/>
      <c r="G17" s="52"/>
      <c r="H17" s="52">
        <v>100</v>
      </c>
      <c r="I17" s="52"/>
      <c r="J17" s="52">
        <f>150+200+160+35+7+220+33+7+9+130+400</f>
        <v>1351</v>
      </c>
      <c r="K17" s="72">
        <f t="shared" si="5"/>
        <v>1451</v>
      </c>
      <c r="L17" s="72">
        <f t="shared" si="6"/>
        <v>1451</v>
      </c>
      <c r="M17" s="42"/>
      <c r="N17" s="73">
        <f t="shared" si="7"/>
        <v>31922</v>
      </c>
      <c r="O17" s="74">
        <f t="shared" si="8"/>
        <v>31.922000000000001</v>
      </c>
      <c r="P17" s="43"/>
      <c r="Q17" s="43"/>
    </row>
    <row r="18" spans="1:17" x14ac:dyDescent="0.3">
      <c r="A18" s="120" t="s">
        <v>8</v>
      </c>
      <c r="B18" s="120"/>
      <c r="C18" s="120"/>
      <c r="D18" s="120"/>
      <c r="E18" s="120"/>
      <c r="F18" s="47">
        <f t="shared" ref="F18:L18" si="13">SUM(F7:F17)</f>
        <v>0</v>
      </c>
      <c r="G18" s="47">
        <f t="shared" si="13"/>
        <v>0</v>
      </c>
      <c r="H18" s="47">
        <f t="shared" si="13"/>
        <v>230</v>
      </c>
      <c r="I18" s="47">
        <f t="shared" si="13"/>
        <v>0</v>
      </c>
      <c r="J18" s="47">
        <f t="shared" si="13"/>
        <v>12646</v>
      </c>
      <c r="K18" s="47">
        <f t="shared" si="13"/>
        <v>12876</v>
      </c>
      <c r="L18" s="47">
        <f t="shared" si="13"/>
        <v>12876</v>
      </c>
      <c r="M18" s="47"/>
      <c r="N18" s="47">
        <f>SUM(N7:N17)</f>
        <v>240930</v>
      </c>
      <c r="O18" s="47">
        <f>SUM(O7:O17)</f>
        <v>240.92999999999998</v>
      </c>
      <c r="P18" s="43"/>
    </row>
    <row r="19" spans="1:17" x14ac:dyDescent="0.3">
      <c r="A19" s="50"/>
      <c r="B19" s="50"/>
      <c r="C19" s="50"/>
      <c r="D19" s="51"/>
      <c r="K19" s="43"/>
    </row>
    <row r="20" spans="1:17" x14ac:dyDescent="0.3">
      <c r="A20" s="112" t="s">
        <v>4</v>
      </c>
      <c r="B20" s="112"/>
      <c r="C20" s="112"/>
      <c r="D20" s="112"/>
      <c r="E20" s="48"/>
      <c r="F20" s="48"/>
      <c r="G20" s="48"/>
      <c r="H20" s="48"/>
      <c r="I20" s="48"/>
      <c r="J20" s="48"/>
      <c r="K20" s="48"/>
      <c r="L20" s="48"/>
    </row>
    <row r="21" spans="1:17" x14ac:dyDescent="0.3">
      <c r="A21" s="103" t="s">
        <v>6</v>
      </c>
      <c r="B21" s="103"/>
      <c r="C21" s="103"/>
      <c r="D21" s="103"/>
      <c r="E21" s="103"/>
      <c r="F21" s="103"/>
      <c r="G21" s="103"/>
      <c r="H21" s="103"/>
      <c r="I21" s="103"/>
      <c r="J21" s="103"/>
      <c r="K21" s="103"/>
      <c r="L21" s="103"/>
    </row>
    <row r="22" spans="1:17" x14ac:dyDescent="0.3">
      <c r="A22" s="103" t="s">
        <v>7</v>
      </c>
      <c r="B22" s="103"/>
      <c r="C22" s="103"/>
      <c r="D22" s="103"/>
      <c r="E22" s="103"/>
      <c r="F22" s="103"/>
      <c r="G22" s="103"/>
      <c r="H22" s="103"/>
      <c r="I22" s="103"/>
      <c r="J22" s="103"/>
      <c r="K22" s="103"/>
      <c r="L22" s="103"/>
    </row>
    <row r="23" spans="1:17" x14ac:dyDescent="0.3">
      <c r="A23" s="48"/>
      <c r="B23" s="48"/>
      <c r="C23" s="48"/>
      <c r="D23" s="48"/>
      <c r="E23" s="48"/>
      <c r="F23" s="48"/>
      <c r="G23" s="48"/>
      <c r="H23" s="48"/>
      <c r="I23" s="48"/>
      <c r="J23" s="48"/>
      <c r="K23" s="48"/>
      <c r="L23" s="48"/>
    </row>
    <row r="24" spans="1:17" x14ac:dyDescent="0.3">
      <c r="A24" s="45" t="s">
        <v>9</v>
      </c>
      <c r="B24" s="45"/>
      <c r="C24" s="45"/>
      <c r="D24" s="46" t="s">
        <v>5</v>
      </c>
      <c r="E24" s="49"/>
      <c r="F24" s="49"/>
      <c r="G24" s="49"/>
      <c r="H24" s="49"/>
      <c r="I24" s="49"/>
      <c r="J24" s="49"/>
      <c r="K24" s="49"/>
      <c r="L24" s="49"/>
    </row>
    <row r="25" spans="1:17" x14ac:dyDescent="0.3">
      <c r="A25" s="45" t="s">
        <v>101</v>
      </c>
      <c r="B25" s="79">
        <v>45584</v>
      </c>
      <c r="C25" s="46"/>
      <c r="D25" s="46" t="s">
        <v>3</v>
      </c>
      <c r="E25" s="49"/>
      <c r="F25" s="49"/>
      <c r="G25" s="49"/>
      <c r="H25" s="49"/>
      <c r="I25" s="49"/>
      <c r="J25" s="49"/>
      <c r="K25" s="49"/>
      <c r="L25" s="49"/>
    </row>
  </sheetData>
  <mergeCells count="12">
    <mergeCell ref="B1:C1"/>
    <mergeCell ref="A22:L22"/>
    <mergeCell ref="B3:D3"/>
    <mergeCell ref="B4:D4"/>
    <mergeCell ref="G5:K5"/>
    <mergeCell ref="A20:D20"/>
    <mergeCell ref="A21:L21"/>
    <mergeCell ref="D1:E1"/>
    <mergeCell ref="E3:M4"/>
    <mergeCell ref="A2:M2"/>
    <mergeCell ref="A18:E1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G8" sqref="G8"/>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6">
        <f>Declaration!C10</f>
        <v>45584</v>
      </c>
    </row>
    <row r="2" spans="1:8" x14ac:dyDescent="0.3">
      <c r="A2" s="3" t="s">
        <v>11</v>
      </c>
      <c r="B2" s="100" t="str">
        <f>Declaration!C3</f>
        <v>Luxmimala enterprises</v>
      </c>
      <c r="C2" s="100"/>
      <c r="D2" s="19"/>
      <c r="E2" s="12"/>
      <c r="F2" s="12"/>
      <c r="G2" s="7" t="s">
        <v>18</v>
      </c>
      <c r="H2" s="57">
        <f>Declaration!C12</f>
        <v>45584</v>
      </c>
    </row>
    <row r="3" spans="1:8" ht="24" x14ac:dyDescent="0.3">
      <c r="A3" s="20" t="s">
        <v>32</v>
      </c>
      <c r="B3" s="20" t="s">
        <v>40</v>
      </c>
      <c r="C3" s="20" t="s">
        <v>38</v>
      </c>
      <c r="D3" s="21" t="s">
        <v>33</v>
      </c>
      <c r="E3" s="22" t="s">
        <v>34</v>
      </c>
      <c r="F3" s="21" t="s">
        <v>35</v>
      </c>
      <c r="G3" s="22" t="s">
        <v>36</v>
      </c>
      <c r="H3" s="23" t="s">
        <v>37</v>
      </c>
    </row>
    <row r="4" spans="1:8" x14ac:dyDescent="0.25">
      <c r="A4" s="53">
        <v>1</v>
      </c>
      <c r="B4" s="69" t="s">
        <v>102</v>
      </c>
      <c r="C4" s="59">
        <v>0.5</v>
      </c>
      <c r="D4" s="80" t="s">
        <v>103</v>
      </c>
      <c r="E4" s="70" t="s">
        <v>88</v>
      </c>
      <c r="F4" s="70" t="s">
        <v>89</v>
      </c>
      <c r="G4" s="55" t="s">
        <v>85</v>
      </c>
      <c r="H4" s="54"/>
    </row>
    <row r="5" spans="1:8" x14ac:dyDescent="0.3">
      <c r="B5" s="58" t="s">
        <v>66</v>
      </c>
      <c r="C5" s="60">
        <f>SUM(C4:C4)</f>
        <v>0.5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tabSelected="1" zoomScale="96" zoomScaleNormal="96" workbookViewId="0">
      <selection activeCell="C16" sqref="C16"/>
    </sheetView>
  </sheetViews>
  <sheetFormatPr defaultColWidth="10" defaultRowHeight="14.4" x14ac:dyDescent="0.3"/>
  <cols>
    <col min="1" max="1" width="5.88671875" bestFit="1" customWidth="1"/>
    <col min="2" max="2" width="48.88671875" customWidth="1"/>
    <col min="3" max="3" width="21.109375" bestFit="1" customWidth="1"/>
    <col min="4" max="4" width="17.6640625" bestFit="1" customWidth="1"/>
    <col min="5" max="6" width="17.6640625" customWidth="1"/>
    <col min="7" max="7" width="17.6640625" hidden="1" customWidth="1"/>
    <col min="8" max="8" width="9.33203125" bestFit="1" customWidth="1"/>
    <col min="9" max="9" width="8.33203125" bestFit="1" customWidth="1"/>
  </cols>
  <sheetData>
    <row r="2" spans="1:10" x14ac:dyDescent="0.3">
      <c r="B2" s="67">
        <f>Declaration!C10</f>
        <v>45584</v>
      </c>
      <c r="C2" s="62" t="str">
        <f>Declaration!C3</f>
        <v>Luxmimala enterprises</v>
      </c>
    </row>
    <row r="3" spans="1:10" x14ac:dyDescent="0.3">
      <c r="A3" s="63" t="s">
        <v>39</v>
      </c>
      <c r="B3" s="68" t="s">
        <v>70</v>
      </c>
      <c r="C3" s="64" t="s">
        <v>50</v>
      </c>
      <c r="D3" s="63" t="s">
        <v>41</v>
      </c>
      <c r="E3" s="76" t="s">
        <v>74</v>
      </c>
      <c r="F3" s="76" t="s">
        <v>75</v>
      </c>
      <c r="G3" s="76" t="s">
        <v>76</v>
      </c>
      <c r="H3" s="76" t="s">
        <v>77</v>
      </c>
      <c r="I3" s="63" t="s">
        <v>78</v>
      </c>
    </row>
    <row r="4" spans="1:10" x14ac:dyDescent="0.3">
      <c r="A4" s="25">
        <v>1</v>
      </c>
      <c r="B4" s="25" t="s">
        <v>79</v>
      </c>
      <c r="C4" s="26">
        <f>10.2+14.3</f>
        <v>24.5</v>
      </c>
      <c r="D4" s="25">
        <v>2</v>
      </c>
      <c r="E4" s="77">
        <v>20</v>
      </c>
      <c r="F4" s="77">
        <f t="shared" ref="F4:F7" si="0">C4*E4</f>
        <v>490</v>
      </c>
      <c r="G4" s="77">
        <v>0</v>
      </c>
      <c r="H4" s="78">
        <f t="shared" ref="H4:H7" si="1">F4-G4</f>
        <v>490</v>
      </c>
      <c r="I4" s="25"/>
    </row>
    <row r="5" spans="1:10" x14ac:dyDescent="0.3">
      <c r="A5" s="25">
        <f>A4+1</f>
        <v>2</v>
      </c>
      <c r="B5" s="25" t="s">
        <v>80</v>
      </c>
      <c r="C5" s="26">
        <f>19.2+18.9+19.8+18.7+6.1</f>
        <v>82.699999999999989</v>
      </c>
      <c r="D5" s="25">
        <v>5</v>
      </c>
      <c r="E5" s="77">
        <v>20</v>
      </c>
      <c r="F5" s="77">
        <f t="shared" si="0"/>
        <v>1653.9999999999998</v>
      </c>
      <c r="G5" s="77">
        <v>0</v>
      </c>
      <c r="H5" s="78">
        <f t="shared" si="1"/>
        <v>1653.9999999999998</v>
      </c>
      <c r="I5" s="25"/>
    </row>
    <row r="6" spans="1:10" x14ac:dyDescent="0.3">
      <c r="A6" s="25">
        <f>A5+1</f>
        <v>3</v>
      </c>
      <c r="B6" s="25" t="s">
        <v>81</v>
      </c>
      <c r="C6" s="26">
        <f>22.4+8</f>
        <v>30.4</v>
      </c>
      <c r="D6" s="25">
        <v>2</v>
      </c>
      <c r="E6" s="77">
        <v>20</v>
      </c>
      <c r="F6" s="77">
        <f t="shared" si="0"/>
        <v>608</v>
      </c>
      <c r="G6" s="77">
        <v>0</v>
      </c>
      <c r="H6" s="78">
        <f t="shared" si="1"/>
        <v>608</v>
      </c>
      <c r="I6" s="25"/>
    </row>
    <row r="7" spans="1:10" x14ac:dyDescent="0.3">
      <c r="A7" s="25">
        <f>A6+1</f>
        <v>4</v>
      </c>
      <c r="B7" s="25" t="s">
        <v>82</v>
      </c>
      <c r="C7" s="26">
        <f>10+10.25+8.45+22.4+20+12.7</f>
        <v>83.8</v>
      </c>
      <c r="D7" s="25">
        <v>6</v>
      </c>
      <c r="E7" s="77">
        <v>10</v>
      </c>
      <c r="F7" s="77">
        <f t="shared" si="0"/>
        <v>838</v>
      </c>
      <c r="G7" s="77">
        <v>0</v>
      </c>
      <c r="H7" s="78">
        <f t="shared" si="1"/>
        <v>838</v>
      </c>
      <c r="I7" s="25"/>
    </row>
    <row r="8" spans="1:10" x14ac:dyDescent="0.3">
      <c r="A8" s="11"/>
      <c r="B8" s="11" t="s">
        <v>42</v>
      </c>
      <c r="C8" s="61">
        <f>SUM(C4:C7)</f>
        <v>221.39999999999998</v>
      </c>
      <c r="D8" s="61">
        <f>SUM(D4:D7)</f>
        <v>15</v>
      </c>
      <c r="E8" s="61"/>
      <c r="F8" s="61">
        <f>SUM(F4:F7)</f>
        <v>3590</v>
      </c>
      <c r="G8" s="61">
        <f>SUM(G4:G7)</f>
        <v>0</v>
      </c>
      <c r="H8" s="61">
        <f>SUM(H4:H7)</f>
        <v>3590</v>
      </c>
      <c r="I8" s="61"/>
    </row>
    <row r="10" spans="1:10" ht="39" customHeight="1" x14ac:dyDescent="0.3">
      <c r="B10" t="s">
        <v>51</v>
      </c>
      <c r="J10" s="24"/>
    </row>
    <row r="11" spans="1:10" ht="39" customHeight="1" x14ac:dyDescent="0.3"/>
    <row r="12" spans="1:10" ht="39" customHeight="1" x14ac:dyDescent="0.3"/>
    <row r="13" spans="1:10" x14ac:dyDescent="0.3">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2024-10-19T14:00:32Z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