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195" yWindow="4245" windowWidth="9180" windowHeight="609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Sheet'!$A$2:$O$21</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Sheet'!$A$1:$P$28</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44525"/>
</workbook>
</file>

<file path=xl/calcChain.xml><?xml version="1.0" encoding="utf-8"?>
<calcChain xmlns="http://schemas.openxmlformats.org/spreadsheetml/2006/main">
  <c r="D4" i="4" l="1"/>
  <c r="D5" i="4"/>
  <c r="D6" i="4"/>
  <c r="D7" i="4"/>
  <c r="A9" i="2"/>
  <c r="A10" i="2" s="1"/>
  <c r="A11" i="2" s="1"/>
  <c r="A12" i="2" s="1"/>
  <c r="A13" i="2" s="1"/>
  <c r="A14" i="2" s="1"/>
  <c r="A15" i="2" s="1"/>
  <c r="A16" i="2" s="1"/>
  <c r="A17" i="2" s="1"/>
  <c r="A18" i="2" s="1"/>
  <c r="A19" i="2" s="1"/>
  <c r="A20" i="2" s="1"/>
  <c r="K20" i="2"/>
  <c r="N20" i="2" s="1"/>
  <c r="O20" i="2" s="1"/>
  <c r="K19" i="2"/>
  <c r="N19" i="2" s="1"/>
  <c r="O19" i="2" s="1"/>
  <c r="K18" i="2"/>
  <c r="N18" i="2" s="1"/>
  <c r="O18" i="2" s="1"/>
  <c r="K17" i="2"/>
  <c r="N17" i="2" s="1"/>
  <c r="O17" i="2" s="1"/>
  <c r="K16" i="2"/>
  <c r="N16" i="2" s="1"/>
  <c r="O16" i="2" s="1"/>
  <c r="K15" i="2"/>
  <c r="N15" i="2" s="1"/>
  <c r="O15" i="2" s="1"/>
  <c r="K14" i="2"/>
  <c r="N14" i="2" s="1"/>
  <c r="O14" i="2" s="1"/>
  <c r="K13" i="2"/>
  <c r="N13" i="2" s="1"/>
  <c r="O13" i="2" s="1"/>
  <c r="K12" i="2"/>
  <c r="N12" i="2" s="1"/>
  <c r="O12" i="2" s="1"/>
  <c r="K11" i="2"/>
  <c r="N11" i="2" s="1"/>
  <c r="O11" i="2" s="1"/>
  <c r="K10" i="2"/>
  <c r="N10" i="2" s="1"/>
  <c r="O10" i="2" s="1"/>
  <c r="K9" i="2"/>
  <c r="N9" i="2" s="1"/>
  <c r="O9" i="2" s="1"/>
  <c r="K8" i="2"/>
  <c r="K21" i="2" s="1"/>
  <c r="M21" i="2"/>
  <c r="J21" i="2"/>
  <c r="I21" i="2"/>
  <c r="H21" i="2"/>
  <c r="G21" i="2"/>
  <c r="F16" i="2"/>
  <c r="F9" i="2"/>
  <c r="F13" i="2"/>
  <c r="F8" i="2"/>
  <c r="F11" i="2"/>
  <c r="F20" i="2"/>
  <c r="F15" i="2"/>
  <c r="F10" i="2"/>
  <c r="F18" i="2"/>
  <c r="F17" i="2"/>
  <c r="F7" i="2"/>
  <c r="L8" i="2" l="1"/>
  <c r="L9" i="2"/>
  <c r="L10" i="2"/>
  <c r="L11" i="2"/>
  <c r="L12" i="2"/>
  <c r="L13" i="2"/>
  <c r="L14" i="2"/>
  <c r="L15" i="2"/>
  <c r="L16" i="2"/>
  <c r="L17" i="2"/>
  <c r="L18" i="2"/>
  <c r="L19" i="2"/>
  <c r="L20" i="2"/>
  <c r="N8" i="2"/>
  <c r="O8" i="2" s="1"/>
  <c r="G7" i="2"/>
  <c r="H7" i="2"/>
  <c r="G8" i="2"/>
  <c r="H8" i="2"/>
  <c r="G10" i="2"/>
  <c r="H10" i="2"/>
  <c r="J19" i="2"/>
  <c r="J17" i="2"/>
  <c r="J15" i="2"/>
  <c r="J13" i="2"/>
  <c r="J8" i="2"/>
  <c r="J9" i="2"/>
  <c r="J7" i="2"/>
  <c r="J10" i="2"/>
  <c r="C7" i="4"/>
  <c r="F7" i="4" s="1"/>
  <c r="H7" i="4" s="1"/>
  <c r="C4" i="4"/>
  <c r="F4" i="4" s="1"/>
  <c r="H4" i="4" s="1"/>
  <c r="G8" i="4"/>
  <c r="F6" i="4"/>
  <c r="H6" i="4" s="1"/>
  <c r="F5" i="4"/>
  <c r="H5" i="4" s="1"/>
  <c r="H8" i="4" l="1"/>
  <c r="F8" i="4"/>
  <c r="D8" i="4"/>
  <c r="D23" i="1" s="1"/>
  <c r="C8" i="4"/>
  <c r="F21" i="2"/>
  <c r="H1" i="3" l="1"/>
  <c r="H2" i="3"/>
  <c r="B2" i="3"/>
  <c r="C2" i="4"/>
  <c r="B2" i="4"/>
  <c r="C5" i="3"/>
  <c r="B30" i="1"/>
  <c r="C30" i="1"/>
  <c r="D30" i="1"/>
  <c r="B5" i="2"/>
  <c r="B3" i="2"/>
  <c r="C19" i="1"/>
  <c r="C17" i="1"/>
  <c r="A5" i="4" l="1"/>
  <c r="A6" i="4" s="1"/>
  <c r="A7" i="4" s="1"/>
  <c r="A8" i="2"/>
  <c r="C18" i="1" l="1"/>
  <c r="K7" i="2"/>
  <c r="C20" i="1"/>
  <c r="L7" i="2" l="1"/>
  <c r="L21" i="2" s="1"/>
  <c r="C21" i="1"/>
  <c r="N7" i="2"/>
  <c r="N21" i="2" s="1"/>
  <c r="O7" i="2" l="1"/>
  <c r="O21" i="2" s="1"/>
</calcChain>
</file>

<file path=xl/sharedStrings.xml><?xml version="1.0" encoding="utf-8"?>
<sst xmlns="http://schemas.openxmlformats.org/spreadsheetml/2006/main" count="130" uniqueCount="102">
  <si>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</si>
  <si>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</si>
  <si>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</si>
  <si>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</si>
  <si>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</si>
  <si>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</si>
  <si>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</si>
  <si>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</si>
  <si>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</si>
  <si>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</si>
  <si>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</si>
  <si>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</si>
  <si>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</si>
  <si>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</si>
  <si>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</si>
  <si>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</si>
  <si>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</si>
  <si>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</si>
  <si>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</si>
  <si>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</si>
  <si>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</si>
  <si>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</si>
  <si>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</si>
  <si>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</si>
  <si>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</si>
  <si>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</si>
  <si>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</si>
  <si>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</si>
  <si>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</si>
  <si>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</si>
  <si>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</si>
  <si>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</si>
  <si>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</si>
  <si>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</si>
  <si>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</si>
  <si>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</si>
  <si>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</si>
  <si>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</si>
  <si>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</si>
  <si>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</si>
  <si>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</si>
  <si>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</si>
  <si>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</si>
  <si>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</si>
  <si>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</si>
  <si>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</si>
  <si>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</si>
  <si>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</si>
  <si>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</si>
  <si>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</si>
  <si>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</si>
  <si>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</si>
  <si>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</si>
  <si>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</si>
  <si>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</si>
  <si>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</si>
  <si>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</si>
  <si>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</si>
  <si>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</si>
  <si>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</si>
  <si>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</si>
  <si>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</si>
  <si>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</si>
  <si>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</si>
  <si>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</si>
  <si>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</si>
  <si>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</si>
  <si>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</si>
  <si>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</si>
  <si>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</si>
  <si>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</si>
  <si>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</si>
  <si>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</si>
  <si>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</si>
  <si>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</si>
  <si>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</si>
  <si>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</si>
  <si>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</si>
  <si>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</si>
  <si>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</si>
  <si>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</si>
  <si>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</si>
  <si>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</si>
  <si>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avadh,ring,stix,cake,mini bites</t>
  </si>
  <si>
    <t>PRAJAPT ENTERPRISES</t>
  </si>
  <si>
    <t>C-120/84 GRN FLR L/S GALI NO. 23 MADANPUR KHADAR EXTN SARITA VIHAR NEW DELHI 110076</t>
  </si>
  <si>
    <t>RAJEEV KUMAR</t>
  </si>
  <si>
    <t>RAM BABU</t>
  </si>
  <si>
    <t>N/A</t>
  </si>
  <si>
    <t>10:00AM</t>
  </si>
  <si>
    <t>4:00PM</t>
  </si>
  <si>
    <t>CHIPS</t>
  </si>
  <si>
    <t>Pcs</t>
  </si>
  <si>
    <t>CHULBLE</t>
  </si>
  <si>
    <t>NAMKEEN</t>
  </si>
  <si>
    <t>STIX</t>
  </si>
  <si>
    <t>RING</t>
  </si>
  <si>
    <t>AVADH</t>
  </si>
  <si>
    <t>MINI BITES</t>
  </si>
  <si>
    <t>CAKE</t>
  </si>
  <si>
    <t>DATE</t>
  </si>
  <si>
    <t>PUFF</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</si>
</sst>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 #,##0.00_ ;_ * \-#,##0.00_ ;_ * &quot;-&quot;??_ ;_ @_ "/>
    <numFmt numFmtId="164" formatCode="m/d/yyyy"/>
    <numFmt numFmtId="165" formatCode="_ * #,##0_ ;_ * \-#,##0_ ;_ * &quot;-&quot;??_ ;_ @_ "/>
    <numFmt numFmtId="166" formatCode="mmm\-yy"/>
    <numFmt numFmtId="167" formatCode="_ * #,##0.0_ ;_ * \-#,##0.0_ ;_ * &quot;-&quot;??_ ;_ @_ "/>
    <numFmt numFmtId="171" formatCode="[$-409]d/mmm/yy;@"/>
  </numFmts>
  <fonts count="35">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5">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5" fillId="0" borderId="0" xfId="0" applyFont="1" applyAlignment="1">
      <alignment horizontal="center" vertical="top"/>
    </xf>
    <xf numFmtId="0" fontId="27" fillId="5" borderId="2" xfId="0" applyFont="1" applyFill="1" applyBorder="1" applyAlignment="1">
      <alignment horizontal="center" vertical="center"/>
    </xf>
    <xf numFmtId="166" fontId="25" fillId="7" borderId="1" xfId="0" applyNumberFormat="1" applyFont="1" applyFill="1" applyBorder="1" applyAlignment="1">
      <alignment vertical="top"/>
    </xf>
    <xf numFmtId="166" fontId="25" fillId="0" borderId="15" xfId="0" applyNumberFormat="1" applyFont="1" applyBorder="1" applyAlignment="1">
      <alignment vertical="top"/>
    </xf>
    <xf numFmtId="0" fontId="27" fillId="8"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7" fillId="5" borderId="1" xfId="0" applyFont="1" applyFill="1" applyBorder="1" applyAlignment="1">
      <alignment horizontal="center" vertical="top" wrapText="1"/>
    </xf>
    <xf numFmtId="0" fontId="25" fillId="0" borderId="0" xfId="0" applyFont="1" applyAlignment="1">
      <alignment horizontal="center" vertical="top" wrapText="1"/>
    </xf>
    <xf numFmtId="0" fontId="25" fillId="0" borderId="1" xfId="0" applyFont="1" applyBorder="1" applyAlignment="1">
      <alignment horizontal="center" vertical="center"/>
    </xf>
    <xf numFmtId="0" fontId="25" fillId="0" borderId="1" xfId="0" applyFont="1" applyBorder="1" applyAlignment="1">
      <alignment horizontal="center" vertical="center" wrapText="1"/>
    </xf>
    <xf numFmtId="164" fontId="25" fillId="0" borderId="1" xfId="0" applyNumberFormat="1" applyFont="1" applyBorder="1" applyAlignment="1">
      <alignment horizontal="center" vertical="center" wrapText="1"/>
    </xf>
    <xf numFmtId="43" fontId="25" fillId="0" borderId="0" xfId="0" applyNumberFormat="1" applyFont="1" applyAlignment="1">
      <alignment horizontal="center" vertical="top"/>
    </xf>
    <xf numFmtId="0" fontId="27" fillId="0" borderId="1" xfId="0" applyFont="1" applyBorder="1">
      <alignment vertical="center"/>
    </xf>
    <xf numFmtId="0" fontId="27" fillId="0" borderId="1" xfId="0" applyFont="1" applyBorder="1" applyAlignment="1">
      <alignment horizontal="center" vertical="center"/>
    </xf>
    <xf numFmtId="43" fontId="27" fillId="10" borderId="1" xfId="3" applyFont="1" applyFill="1" applyBorder="1" applyAlignment="1" applyProtection="1">
      <alignment horizontal="center" vertical="top"/>
    </xf>
    <xf numFmtId="0" fontId="27" fillId="0" borderId="0" xfId="0" applyFont="1" applyAlignment="1">
      <alignment horizontal="center" vertical="top"/>
    </xf>
    <xf numFmtId="0" fontId="27" fillId="0" borderId="0" xfId="0" applyFont="1">
      <alignment vertical="center"/>
    </xf>
    <xf numFmtId="0" fontId="25" fillId="0" borderId="17" xfId="0" applyFont="1" applyBorder="1" applyAlignment="1">
      <alignment horizontal="center" vertical="top"/>
    </xf>
    <xf numFmtId="0" fontId="25" fillId="0" borderId="18" xfId="0" applyFont="1" applyBorder="1" applyAlignment="1">
      <alignment horizontal="center" vertical="top"/>
    </xf>
    <xf numFmtId="167" fontId="28" fillId="0" borderId="1" xfId="3" applyNumberFormat="1" applyFont="1" applyBorder="1">
      <protection locked="0"/>
    </xf>
    <xf numFmtId="0" fontId="18" fillId="0" borderId="1" xfId="5" applyFont="1" applyBorder="1" applyAlignment="1" applyProtection="1">
      <alignment vertical="center"/>
    </xf>
    <xf numFmtId="0" fontId="32" fillId="0" borderId="1" xfId="5" applyFont="1" applyBorder="1" applyAlignment="1" applyProtection="1">
      <alignment vertical="center" wrapText="1"/>
    </xf>
    <xf numFmtId="0" fontId="23" fillId="13" borderId="0" xfId="0" applyFont="1" applyFill="1">
      <alignment vertical="center"/>
    </xf>
    <xf numFmtId="0" fontId="30"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0" fontId="26" fillId="0" borderId="1" xfId="4" applyFont="1" applyBorder="1" applyAlignment="1" applyProtection="1">
      <alignment horizontal="left" vertical="top"/>
    </xf>
    <xf numFmtId="165" fontId="27" fillId="15" borderId="1" xfId="3" applyNumberFormat="1" applyFont="1" applyFill="1" applyBorder="1" applyAlignment="1" applyProtection="1">
      <alignment horizontal="center" vertical="center" wrapText="1"/>
    </xf>
    <xf numFmtId="165" fontId="27" fillId="15" borderId="1" xfId="3" applyNumberFormat="1" applyFont="1" applyFill="1" applyBorder="1" applyAlignment="1" applyProtection="1">
      <alignment horizontal="center" vertical="top"/>
    </xf>
    <xf numFmtId="43" fontId="27"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0" fontId="28" fillId="0" borderId="1" xfId="4" applyFont="1" applyBorder="1" applyAlignment="1" applyProtection="1">
      <alignment horizontal="left" vertical="top"/>
    </xf>
    <xf numFmtId="0" fontId="25" fillId="0" borderId="1" xfId="0" applyFont="1" applyBorder="1" applyAlignment="1">
      <alignment horizontal="left" vertical="center" wrapText="1"/>
    </xf>
    <xf numFmtId="43" fontId="25" fillId="0" borderId="1" xfId="3" applyFont="1" applyBorder="1" applyAlignment="1" applyProtection="1">
      <alignment horizontal="left" vertical="center" wrapText="1"/>
    </xf>
    <xf numFmtId="167" fontId="28" fillId="0" borderId="1" xfId="3" applyNumberFormat="1" applyFont="1" applyBorder="1" applyAlignment="1">
      <alignment horizontal="left"/>
      <protection locked="0"/>
    </xf>
    <xf numFmtId="0" fontId="25" fillId="0" borderId="1" xfId="0" applyFont="1" applyBorder="1" applyAlignment="1">
      <alignment horizontal="left" vertical="top"/>
    </xf>
    <xf numFmtId="14" fontId="27" fillId="0" borderId="1" xfId="0" applyNumberFormat="1" applyFont="1" applyBorder="1" applyAlignment="1">
      <alignment horizontal="center" vertical="center"/>
    </xf>
    <xf numFmtId="0" fontId="17" fillId="0" borderId="1" xfId="5" applyFont="1" applyBorder="1" applyAlignment="1" applyProtection="1">
      <alignment vertical="center" wrapText="1"/>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4" fillId="3" borderId="2" xfId="0" applyFont="1" applyFill="1" applyBorder="1" applyAlignment="1">
      <alignment horizontal="center"/>
    </xf>
    <xf numFmtId="0" fontId="24"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6" fillId="2" borderId="1" xfId="0" applyFont="1" applyFill="1" applyBorder="1" applyAlignment="1" applyProtection="1">
      <alignment horizontal="center" vertical="center" wrapText="1"/>
      <protection hidden="1"/>
    </xf>
    <xf numFmtId="0" fontId="27"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7" fillId="6" borderId="2" xfId="0" applyNumberFormat="1" applyFont="1" applyFill="1" applyBorder="1" applyAlignment="1">
      <alignment horizontal="center" vertical="top"/>
    </xf>
    <xf numFmtId="166" fontId="27" fillId="6" borderId="14" xfId="0" applyNumberFormat="1" applyFont="1" applyFill="1" applyBorder="1" applyAlignment="1">
      <alignment horizontal="center" vertical="top"/>
    </xf>
    <xf numFmtId="0" fontId="29" fillId="0" borderId="1" xfId="0" applyFont="1" applyBorder="1" applyAlignment="1">
      <alignment horizontal="left" vertical="top"/>
    </xf>
    <xf numFmtId="0" fontId="25" fillId="3" borderId="11" xfId="0" applyFont="1" applyFill="1" applyBorder="1" applyAlignment="1">
      <alignment horizontal="left" vertical="center"/>
    </xf>
    <xf numFmtId="0" fontId="25" fillId="3" borderId="12" xfId="0" applyFont="1" applyFill="1" applyBorder="1" applyAlignment="1">
      <alignment horizontal="left" vertical="center"/>
    </xf>
    <xf numFmtId="0" fontId="25" fillId="3" borderId="1" xfId="0" applyFont="1" applyFill="1" applyBorder="1" applyAlignment="1">
      <alignment horizontal="left" vertical="center"/>
    </xf>
    <xf numFmtId="0" fontId="25" fillId="3" borderId="15" xfId="0" applyFont="1" applyFill="1" applyBorder="1" applyAlignment="1">
      <alignment horizontal="left" vertical="center"/>
    </xf>
    <xf numFmtId="0" fontId="27" fillId="3" borderId="4"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6" xfId="0" applyFont="1" applyFill="1" applyBorder="1" applyAlignment="1">
      <alignment horizontal="center" vertical="center"/>
    </xf>
    <xf numFmtId="0" fontId="27" fillId="10" borderId="1" xfId="0" applyFont="1" applyFill="1" applyBorder="1" applyAlignment="1">
      <alignment horizontal="center"/>
    </xf>
    <xf numFmtId="0" fontId="33" fillId="14" borderId="2" xfId="0" applyFont="1" applyFill="1" applyBorder="1" applyAlignment="1" applyProtection="1">
      <alignment vertical="center" wrapText="1"/>
      <protection hidden="1"/>
    </xf>
    <xf numFmtId="0" fontId="33" fillId="14" borderId="14" xfId="0" applyFont="1" applyFill="1" applyBorder="1" applyAlignment="1" applyProtection="1">
      <alignment vertical="center" wrapText="1"/>
      <protection hidden="1"/>
    </xf>
    <xf numFmtId="0" fontId="33" fillId="14" borderId="3" xfId="0" applyFont="1" applyFill="1" applyBorder="1" applyAlignment="1" applyProtection="1">
      <alignment vertical="center" wrapText="1"/>
      <protection hidden="1"/>
    </xf>
    <xf numFmtId="15" fontId="31" fillId="0" borderId="1" xfId="0" applyNumberFormat="1" applyFont="1" applyBorder="1" applyAlignment="1">
      <alignment horizontal="center"/>
    </xf>
    <xf numFmtId="15" fontId="17" fillId="0" borderId="1" xfId="5" applyNumberFormat="1" applyFont="1" applyBorder="1" applyAlignment="1" applyProtection="1">
      <alignment horizontal="center" vertical="center" wrapText="1"/>
    </xf>
    <xf numFmtId="15" fontId="13" fillId="0" borderId="1" xfId="0" applyNumberFormat="1" applyFont="1" applyBorder="1" applyAlignment="1"/>
    <xf numFmtId="15" fontId="17" fillId="11" borderId="1" xfId="5" applyNumberFormat="1" applyFont="1" applyFill="1" applyBorder="1" applyProtection="1"/>
    <xf numFmtId="0" fontId="0" fillId="0" borderId="0" xfId="0" applyAlignment="1">
      <alignment vertical="center" wrapText="1"/>
    </xf>
  </cellXfs>
  <cellStyles count="7">
    <cellStyle name="Comma" xfId="3" builtinId="3"/>
    <cellStyle name="Normal" xfId="0" builtinId="0"/>
    <cellStyle name="Normal 2" xfId="4"/>
    <cellStyle name="Normal 2 10" xfId="2"/>
    <cellStyle name="Normal 3" xfId="6"/>
    <cellStyle name="Normal_D&amp;D REPORT OF B.S.N TRADERS FOR THE MONTH OF DEC-08" xfId="5"/>
    <cellStyle name="Normal_MI20(1)" xfId="1"/>
  </cellStyles>
  <dxfs count="1">
    <dxf>
      <font>
        <color rgb="FF9C0006"/>
      </font>
      <fill>
        <patternFill>
          <bgColor rgb="FFFFC7CE"/>
        </patternFill>
      </fill>
    </dxf>
  </dxfs>
  <tableStyles count="1" defaultTableStyle="TableStyleMedium2" defaultPivotStyle="PivotStyleLight16">
    <tableStyle name="Invisible" pivot="0" table="0" count="0"/>
  </tableStyles>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4"/>
  <sheetViews>
    <sheetView tabSelected="1" zoomScaleNormal="100" workbookViewId="0">
      <selection activeCell="C3" sqref="C3:D3"/>
    </sheetView>
  </sheetViews>
  <sheetFormatPr defaultColWidth="10.42578125" defaultRowHeight="15"/>
  <cols>
    <col min="1" max="1" width="3.5703125" style="1" customWidth="1"/>
    <col min="2" max="2" width="44.5703125" style="1" customWidth="1"/>
    <col min="3" max="3" width="36.5703125" style="1" bestFit="1" customWidth="1"/>
    <col min="4" max="4" width="46" style="1" customWidth="1"/>
    <col min="5" max="16384" width="10.42578125" style="1"/>
  </cols>
  <sheetData>
    <row r="1" spans="1:4">
      <c r="A1" s="1" t="s">
        <v>66</v>
      </c>
    </row>
    <row r="2" spans="1:4" s="2" customFormat="1" ht="15.75">
      <c r="B2" s="81" t="s">
        <v>10</v>
      </c>
      <c r="C2" s="81"/>
      <c r="D2" s="81"/>
    </row>
    <row r="3" spans="1:4">
      <c r="B3" s="3" t="s">
        <v>11</v>
      </c>
      <c r="C3" s="82" t="s">
        <v>84</v>
      </c>
      <c r="D3" s="82"/>
    </row>
    <row r="4" spans="1:4">
      <c r="B4" s="4" t="s">
        <v>12</v>
      </c>
      <c r="C4" s="82" t="s">
        <v>85</v>
      </c>
      <c r="D4" s="82"/>
    </row>
    <row r="5" spans="1:4">
      <c r="B5" s="5" t="s">
        <v>13</v>
      </c>
      <c r="C5" s="83" t="s">
        <v>86</v>
      </c>
      <c r="D5" s="83"/>
    </row>
    <row r="6" spans="1:4">
      <c r="B6" s="6" t="s">
        <v>14</v>
      </c>
      <c r="C6" s="83" t="s">
        <v>87</v>
      </c>
      <c r="D6" s="83"/>
    </row>
    <row r="7" spans="1:4">
      <c r="B7" s="6" t="s">
        <v>15</v>
      </c>
      <c r="C7" s="83">
        <v>9911535754</v>
      </c>
      <c r="D7" s="83"/>
    </row>
    <row r="8" spans="1:4">
      <c r="B8" s="6" t="s">
        <v>46</v>
      </c>
      <c r="C8" s="93" t="s">
        <v>88</v>
      </c>
      <c r="D8" s="94"/>
    </row>
    <row r="9" spans="1:4">
      <c r="B9" s="6" t="s">
        <v>27</v>
      </c>
      <c r="C9" s="93" t="s">
        <v>88</v>
      </c>
      <c r="D9" s="94"/>
    </row>
    <row r="10" spans="1:4">
      <c r="B10" s="7" t="s">
        <v>16</v>
      </c>
      <c r="C10" s="90">
        <v>45401</v>
      </c>
      <c r="D10" s="90"/>
    </row>
    <row r="11" spans="1:4">
      <c r="B11" s="7" t="s">
        <v>17</v>
      </c>
      <c r="C11" s="91" t="s">
        <v>89</v>
      </c>
      <c r="D11" s="83"/>
    </row>
    <row r="12" spans="1:4">
      <c r="B12" s="7" t="s">
        <v>18</v>
      </c>
      <c r="C12" s="90">
        <v>45401</v>
      </c>
      <c r="D12" s="90"/>
    </row>
    <row r="13" spans="1:4">
      <c r="B13" s="7" t="s">
        <v>19</v>
      </c>
      <c r="C13" s="91" t="s">
        <v>90</v>
      </c>
      <c r="D13" s="83"/>
    </row>
    <row r="14" spans="1:4">
      <c r="B14" s="87" t="s">
        <v>20</v>
      </c>
      <c r="C14" s="87"/>
      <c r="D14" s="87"/>
    </row>
    <row r="15" spans="1:4">
      <c r="B15" s="87"/>
      <c r="C15" s="87"/>
      <c r="D15" s="87"/>
    </row>
    <row r="16" spans="1:4">
      <c r="B16" s="8"/>
      <c r="C16" s="79" t="s">
        <v>21</v>
      </c>
      <c r="D16" s="80"/>
    </row>
    <row r="17" spans="2:4">
      <c r="B17" s="9" t="s">
        <v>22</v>
      </c>
      <c r="C17" s="88">
        <f>'Distributor Claim Sheet'!G21</f>
        <v>150</v>
      </c>
      <c r="D17" s="89"/>
    </row>
    <row r="18" spans="2:4">
      <c r="B18" s="9" t="s">
        <v>53</v>
      </c>
      <c r="C18" s="84">
        <f>'Distributor Claim Sheet'!H21</f>
        <v>316</v>
      </c>
      <c r="D18" s="85"/>
    </row>
    <row r="19" spans="2:4">
      <c r="B19" s="9" t="s">
        <v>61</v>
      </c>
      <c r="C19" s="84">
        <f>'Distributor Claim Sheet'!I21</f>
        <v>0</v>
      </c>
      <c r="D19" s="85"/>
    </row>
    <row r="20" spans="2:4">
      <c r="B20" s="9" t="s">
        <v>62</v>
      </c>
      <c r="C20" s="84">
        <f>'Distributor Claim Sheet'!J21</f>
        <v>3142</v>
      </c>
      <c r="D20" s="85"/>
    </row>
    <row r="21" spans="2:4">
      <c r="B21" s="10" t="s">
        <v>65</v>
      </c>
      <c r="C21" s="95">
        <f>SUM(C17:C20)</f>
        <v>3608</v>
      </c>
      <c r="D21" s="96"/>
    </row>
    <row r="22" spans="2:4">
      <c r="B22" s="97" t="s">
        <v>23</v>
      </c>
      <c r="C22" s="97"/>
      <c r="D22" s="97"/>
    </row>
    <row r="23" spans="2:4">
      <c r="B23" s="92" t="s">
        <v>60</v>
      </c>
      <c r="C23" s="92"/>
      <c r="D23" s="68">
        <f>'Scrap stock detail'!D8</f>
        <v>8</v>
      </c>
    </row>
    <row r="24" spans="2:4" s="2" customFormat="1">
      <c r="B24" s="86" t="s">
        <v>29</v>
      </c>
      <c r="C24" s="86"/>
      <c r="D24" s="86"/>
    </row>
    <row r="25" spans="2:4" s="2" customFormat="1">
      <c r="B25" s="86"/>
      <c r="C25" s="86"/>
      <c r="D25" s="86"/>
    </row>
    <row r="26" spans="2:4" s="2" customFormat="1">
      <c r="B26" s="86"/>
      <c r="C26" s="86"/>
      <c r="D26" s="86"/>
    </row>
    <row r="27" spans="2:4" s="2" customFormat="1">
      <c r="B27" s="86"/>
      <c r="C27" s="86"/>
      <c r="D27" s="86"/>
    </row>
    <row r="28" spans="2:4">
      <c r="B28" s="86"/>
      <c r="C28" s="86"/>
      <c r="D28" s="86"/>
    </row>
    <row r="29" spans="2:4" s="2" customFormat="1">
      <c r="B29" s="13" t="s">
        <v>74</v>
      </c>
      <c r="C29" s="13" t="s">
        <v>73</v>
      </c>
      <c r="D29" s="13" t="s">
        <v>72</v>
      </c>
    </row>
    <row r="30" spans="2:4" s="2" customFormat="1">
      <c r="B30" s="14" t="str">
        <f>C3</f>
        <v>PRAJAPT ENTERPRISES</v>
      </c>
      <c r="C30" s="14" t="str">
        <f>C8</f>
        <v>N/A</v>
      </c>
      <c r="D30" s="14" t="str">
        <f>C5</f>
        <v>RAJEEV KUMAR</v>
      </c>
    </row>
    <row r="31" spans="2:4" s="2" customFormat="1">
      <c r="B31" s="13" t="s">
        <v>24</v>
      </c>
      <c r="C31" s="13" t="s">
        <v>25</v>
      </c>
      <c r="D31" s="13" t="s">
        <v>24</v>
      </c>
    </row>
    <row r="32" spans="2:4" s="2" customFormat="1">
      <c r="B32" s="13"/>
      <c r="C32" s="13"/>
      <c r="D32" s="13"/>
    </row>
    <row r="33" spans="2:4" s="2" customFormat="1">
      <c r="B33" s="15"/>
      <c r="C33" s="15"/>
      <c r="D33" s="15"/>
    </row>
    <row r="34" spans="2:4" s="2" customFormat="1">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99694"/>
    <pageSetUpPr fitToPage="1"/>
  </sheetPr>
  <dimension ref="A1:T28"/>
  <sheetViews>
    <sheetView showGridLines="0" zoomScaleNormal="100" workbookViewId="0">
      <selection activeCell="A6" sqref="A6"/>
    </sheetView>
  </sheetViews>
  <sheetFormatPr defaultColWidth="16" defaultRowHeight="12.75"/>
  <cols>
    <col min="1" max="1" width="16.7109375" style="27" bestFit="1" customWidth="1"/>
    <col min="2" max="2" width="9.7109375" style="27" customWidth="1"/>
    <col min="3" max="3" width="7.7109375" style="27" bestFit="1" customWidth="1"/>
    <col min="4" max="4" width="4.5703125" style="27" customWidth="1"/>
    <col min="5" max="5" width="4.140625" style="27" bestFit="1" customWidth="1"/>
    <col min="6" max="6" width="9.5703125" style="27" customWidth="1"/>
    <col min="7" max="7" width="7.28515625" style="27" customWidth="1"/>
    <col min="8" max="8" width="9.5703125" style="27" customWidth="1"/>
    <col min="9" max="9" width="7.5703125" style="27" customWidth="1"/>
    <col min="10" max="10" width="8.7109375" style="27" customWidth="1"/>
    <col min="11" max="11" width="11.28515625" style="27" customWidth="1"/>
    <col min="12" max="12" width="11" style="27" customWidth="1"/>
    <col min="13" max="13" width="5.7109375" style="27" bestFit="1" customWidth="1"/>
    <col min="14" max="14" width="9.85546875" style="27" customWidth="1"/>
    <col min="15" max="15" width="11" style="27" customWidth="1"/>
    <col min="16" max="19" width="16" style="27"/>
    <col min="20" max="20" width="1.5703125" style="27" bestFit="1" customWidth="1"/>
    <col min="21" max="16384" width="16" style="27"/>
  </cols>
  <sheetData>
    <row r="1" spans="1:20">
      <c r="B1" s="98"/>
      <c r="C1" s="98"/>
      <c r="D1" s="98"/>
      <c r="E1" s="98"/>
    </row>
    <row r="2" spans="1:20">
      <c r="A2" s="113" t="s">
        <v>47</v>
      </c>
      <c r="B2" s="114"/>
      <c r="C2" s="114"/>
      <c r="D2" s="114"/>
      <c r="E2" s="114"/>
      <c r="F2" s="114"/>
      <c r="G2" s="114"/>
      <c r="H2" s="114"/>
      <c r="I2" s="114"/>
      <c r="J2" s="114"/>
      <c r="K2" s="114"/>
      <c r="L2" s="114"/>
      <c r="M2" s="115"/>
    </row>
    <row r="3" spans="1:20">
      <c r="A3" s="59" t="s">
        <v>68</v>
      </c>
      <c r="B3" s="100" t="str">
        <f>Declaration!C3</f>
        <v>PRAJAPT ENTERPRISES</v>
      </c>
      <c r="C3" s="101"/>
      <c r="D3" s="102"/>
      <c r="E3" s="109"/>
      <c r="F3" s="109"/>
      <c r="G3" s="109"/>
      <c r="H3" s="109"/>
      <c r="I3" s="109"/>
      <c r="J3" s="109"/>
      <c r="K3" s="109"/>
      <c r="L3" s="109"/>
      <c r="M3" s="110"/>
    </row>
    <row r="4" spans="1:20">
      <c r="A4" s="60" t="s">
        <v>69</v>
      </c>
      <c r="B4" s="103"/>
      <c r="C4" s="104"/>
      <c r="D4" s="105"/>
      <c r="E4" s="111"/>
      <c r="F4" s="111"/>
      <c r="G4" s="111"/>
      <c r="H4" s="111"/>
      <c r="I4" s="111"/>
      <c r="J4" s="111"/>
      <c r="K4" s="111"/>
      <c r="L4" s="111"/>
      <c r="M4" s="112"/>
    </row>
    <row r="5" spans="1:20" ht="27" customHeight="1">
      <c r="A5" s="60" t="s">
        <v>70</v>
      </c>
      <c r="B5" s="117" t="str">
        <f>Declaration!C4</f>
        <v>C-120/84 GRN FLR L/S GALI NO. 23 MADANPUR KHADAR EXTN SARITA VIHAR NEW DELHI 110076</v>
      </c>
      <c r="C5" s="118"/>
      <c r="D5" s="118"/>
      <c r="E5" s="119"/>
      <c r="F5" s="28" t="s">
        <v>54</v>
      </c>
      <c r="G5" s="106" t="s">
        <v>55</v>
      </c>
      <c r="H5" s="107"/>
      <c r="I5" s="107"/>
      <c r="J5" s="107"/>
      <c r="K5" s="107"/>
      <c r="L5" s="29"/>
      <c r="M5" s="30"/>
    </row>
    <row r="6" spans="1:20" s="37" customFormat="1" ht="38.25">
      <c r="A6" s="31" t="s">
        <v>64</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20">
      <c r="A7" s="38">
        <v>1</v>
      </c>
      <c r="B7" s="64" t="s">
        <v>91</v>
      </c>
      <c r="C7" s="72">
        <v>14</v>
      </c>
      <c r="D7" s="73">
        <v>5</v>
      </c>
      <c r="E7" s="74" t="s">
        <v>92</v>
      </c>
      <c r="F7" s="75">
        <f>1396</f>
        <v>1396</v>
      </c>
      <c r="G7" s="75">
        <f>30+10+5</f>
        <v>45</v>
      </c>
      <c r="H7" s="75">
        <f>50+20+30</f>
        <v>100</v>
      </c>
      <c r="I7" s="75"/>
      <c r="J7" s="75">
        <f>200+200+300+60+250+200+60</f>
        <v>1270</v>
      </c>
      <c r="K7" s="65">
        <f>SUM(G7:J7)</f>
        <v>1415</v>
      </c>
      <c r="L7" s="65">
        <f>K7-F7</f>
        <v>19</v>
      </c>
      <c r="M7" s="40"/>
      <c r="N7" s="66">
        <f>K7*C7</f>
        <v>19810</v>
      </c>
      <c r="O7" s="67">
        <f>N7/1000</f>
        <v>19.809999999999999</v>
      </c>
      <c r="P7" s="41"/>
      <c r="Q7" s="41"/>
    </row>
    <row r="8" spans="1:20">
      <c r="A8" s="39">
        <f>1+A7</f>
        <v>2</v>
      </c>
      <c r="B8" s="64" t="s">
        <v>91</v>
      </c>
      <c r="C8" s="72">
        <v>32.5</v>
      </c>
      <c r="D8" s="76">
        <v>10</v>
      </c>
      <c r="E8" s="74" t="s">
        <v>92</v>
      </c>
      <c r="F8" s="75">
        <f>598</f>
        <v>598</v>
      </c>
      <c r="G8" s="75">
        <f>20+30</f>
        <v>50</v>
      </c>
      <c r="H8" s="75">
        <f>30+50</f>
        <v>80</v>
      </c>
      <c r="I8" s="75"/>
      <c r="J8" s="75">
        <f>200+150+200</f>
        <v>550</v>
      </c>
      <c r="K8" s="65">
        <f t="shared" ref="K8:K20" si="0">SUM(G8:J8)</f>
        <v>680</v>
      </c>
      <c r="L8" s="65">
        <f t="shared" ref="L8:L20" si="1">K8-F8</f>
        <v>82</v>
      </c>
      <c r="M8" s="40"/>
      <c r="N8" s="66">
        <f t="shared" ref="N8:N20" si="2">K8*C8</f>
        <v>22100</v>
      </c>
      <c r="O8" s="67">
        <f t="shared" ref="O8:O20" si="3">N8/1000</f>
        <v>22.1</v>
      </c>
      <c r="P8" s="41"/>
      <c r="Q8" s="41"/>
    </row>
    <row r="9" spans="1:20">
      <c r="A9" s="39">
        <f t="shared" ref="A9:A20" si="4">1+A8</f>
        <v>3</v>
      </c>
      <c r="B9" s="64" t="s">
        <v>91</v>
      </c>
      <c r="C9" s="72">
        <v>75</v>
      </c>
      <c r="D9" s="76">
        <v>20</v>
      </c>
      <c r="E9" s="74" t="s">
        <v>92</v>
      </c>
      <c r="F9" s="75">
        <f>221</f>
        <v>221</v>
      </c>
      <c r="G9" s="75"/>
      <c r="H9" s="75"/>
      <c r="I9" s="75"/>
      <c r="J9" s="75">
        <f>90+5</f>
        <v>95</v>
      </c>
      <c r="K9" s="65">
        <f t="shared" si="0"/>
        <v>95</v>
      </c>
      <c r="L9" s="65">
        <f t="shared" si="1"/>
        <v>-126</v>
      </c>
      <c r="M9" s="40"/>
      <c r="N9" s="66">
        <f t="shared" si="2"/>
        <v>7125</v>
      </c>
      <c r="O9" s="67">
        <f t="shared" si="3"/>
        <v>7.125</v>
      </c>
      <c r="P9" s="41"/>
      <c r="Q9" s="41"/>
    </row>
    <row r="10" spans="1:20">
      <c r="A10" s="39">
        <f t="shared" si="4"/>
        <v>4</v>
      </c>
      <c r="B10" s="64" t="s">
        <v>93</v>
      </c>
      <c r="C10" s="72">
        <v>20</v>
      </c>
      <c r="D10" s="76">
        <v>5</v>
      </c>
      <c r="E10" s="74" t="s">
        <v>92</v>
      </c>
      <c r="F10" s="75">
        <f>436</f>
        <v>436</v>
      </c>
      <c r="G10" s="75">
        <f>15+5</f>
        <v>20</v>
      </c>
      <c r="H10" s="75">
        <f>15+5</f>
        <v>20</v>
      </c>
      <c r="I10" s="75"/>
      <c r="J10" s="75">
        <f>260+130</f>
        <v>390</v>
      </c>
      <c r="K10" s="65">
        <f t="shared" si="0"/>
        <v>430</v>
      </c>
      <c r="L10" s="65">
        <f t="shared" si="1"/>
        <v>-6</v>
      </c>
      <c r="M10" s="40"/>
      <c r="N10" s="66">
        <f t="shared" si="2"/>
        <v>8600</v>
      </c>
      <c r="O10" s="67">
        <f t="shared" si="3"/>
        <v>8.6</v>
      </c>
      <c r="P10" s="41"/>
      <c r="Q10" s="41"/>
    </row>
    <row r="11" spans="1:20">
      <c r="A11" s="39">
        <f t="shared" si="4"/>
        <v>5</v>
      </c>
      <c r="B11" s="64" t="s">
        <v>93</v>
      </c>
      <c r="C11" s="72">
        <v>42</v>
      </c>
      <c r="D11" s="76">
        <v>10</v>
      </c>
      <c r="E11" s="74" t="s">
        <v>92</v>
      </c>
      <c r="F11" s="75">
        <f>199</f>
        <v>199</v>
      </c>
      <c r="G11" s="75">
        <v>5</v>
      </c>
      <c r="H11" s="75">
        <v>20</v>
      </c>
      <c r="I11" s="75"/>
      <c r="J11" s="75">
        <v>180</v>
      </c>
      <c r="K11" s="65">
        <f t="shared" si="0"/>
        <v>205</v>
      </c>
      <c r="L11" s="65">
        <f t="shared" si="1"/>
        <v>6</v>
      </c>
      <c r="M11" s="40"/>
      <c r="N11" s="66">
        <f t="shared" si="2"/>
        <v>8610</v>
      </c>
      <c r="O11" s="67">
        <f t="shared" si="3"/>
        <v>8.61</v>
      </c>
      <c r="P11" s="41"/>
      <c r="Q11" s="41"/>
      <c r="T11" s="27" t="s">
        <v>63</v>
      </c>
    </row>
    <row r="12" spans="1:20">
      <c r="A12" s="39">
        <f t="shared" si="4"/>
        <v>6</v>
      </c>
      <c r="B12" s="64" t="s">
        <v>93</v>
      </c>
      <c r="C12" s="72">
        <v>85</v>
      </c>
      <c r="D12" s="76">
        <v>20</v>
      </c>
      <c r="E12" s="74" t="s">
        <v>92</v>
      </c>
      <c r="F12" s="75"/>
      <c r="G12" s="75"/>
      <c r="H12" s="75"/>
      <c r="I12" s="75"/>
      <c r="J12" s="75">
        <v>29</v>
      </c>
      <c r="K12" s="65">
        <f t="shared" si="0"/>
        <v>29</v>
      </c>
      <c r="L12" s="65">
        <f t="shared" si="1"/>
        <v>29</v>
      </c>
      <c r="M12" s="40"/>
      <c r="N12" s="66">
        <f t="shared" si="2"/>
        <v>2465</v>
      </c>
      <c r="O12" s="67">
        <f t="shared" si="3"/>
        <v>2.4649999999999999</v>
      </c>
      <c r="P12" s="41"/>
      <c r="Q12" s="41"/>
    </row>
    <row r="13" spans="1:20">
      <c r="A13" s="39">
        <f t="shared" si="4"/>
        <v>7</v>
      </c>
      <c r="B13" s="64" t="s">
        <v>94</v>
      </c>
      <c r="C13" s="72">
        <v>20</v>
      </c>
      <c r="D13" s="76">
        <v>5</v>
      </c>
      <c r="E13" s="74" t="s">
        <v>92</v>
      </c>
      <c r="F13" s="75">
        <f>164</f>
        <v>164</v>
      </c>
      <c r="G13" s="75"/>
      <c r="H13" s="75">
        <v>20</v>
      </c>
      <c r="I13" s="75"/>
      <c r="J13" s="75">
        <f>100+50</f>
        <v>150</v>
      </c>
      <c r="K13" s="65">
        <f t="shared" si="0"/>
        <v>170</v>
      </c>
      <c r="L13" s="65">
        <f t="shared" si="1"/>
        <v>6</v>
      </c>
      <c r="M13" s="40"/>
      <c r="N13" s="66">
        <f t="shared" si="2"/>
        <v>3400</v>
      </c>
      <c r="O13" s="67">
        <f t="shared" si="3"/>
        <v>3.4</v>
      </c>
      <c r="P13" s="41"/>
      <c r="Q13" s="41"/>
    </row>
    <row r="14" spans="1:20">
      <c r="A14" s="39">
        <f t="shared" si="4"/>
        <v>8</v>
      </c>
      <c r="B14" s="64" t="s">
        <v>95</v>
      </c>
      <c r="C14" s="72">
        <v>18</v>
      </c>
      <c r="D14" s="76">
        <v>5</v>
      </c>
      <c r="E14" s="74" t="s">
        <v>92</v>
      </c>
      <c r="F14" s="49"/>
      <c r="G14" s="49"/>
      <c r="H14" s="49">
        <v>10</v>
      </c>
      <c r="I14" s="49"/>
      <c r="J14" s="49">
        <v>45</v>
      </c>
      <c r="K14" s="65">
        <f t="shared" si="0"/>
        <v>55</v>
      </c>
      <c r="L14" s="65">
        <f t="shared" si="1"/>
        <v>55</v>
      </c>
      <c r="M14" s="40"/>
      <c r="N14" s="66">
        <f t="shared" si="2"/>
        <v>990</v>
      </c>
      <c r="O14" s="67">
        <f t="shared" si="3"/>
        <v>0.99</v>
      </c>
      <c r="P14" s="41"/>
      <c r="Q14" s="41"/>
    </row>
    <row r="15" spans="1:20">
      <c r="A15" s="39">
        <f t="shared" si="4"/>
        <v>9</v>
      </c>
      <c r="B15" s="64" t="s">
        <v>96</v>
      </c>
      <c r="C15" s="72">
        <v>12</v>
      </c>
      <c r="D15" s="76">
        <v>5</v>
      </c>
      <c r="E15" s="74" t="s">
        <v>92</v>
      </c>
      <c r="F15" s="49">
        <f>146</f>
        <v>146</v>
      </c>
      <c r="G15" s="49">
        <v>15</v>
      </c>
      <c r="H15" s="49">
        <v>16</v>
      </c>
      <c r="I15" s="49"/>
      <c r="J15" s="49">
        <f>100+20</f>
        <v>120</v>
      </c>
      <c r="K15" s="65">
        <f t="shared" si="0"/>
        <v>151</v>
      </c>
      <c r="L15" s="65">
        <f t="shared" si="1"/>
        <v>5</v>
      </c>
      <c r="M15" s="40"/>
      <c r="N15" s="66">
        <f t="shared" si="2"/>
        <v>1812</v>
      </c>
      <c r="O15" s="67">
        <f t="shared" si="3"/>
        <v>1.8120000000000001</v>
      </c>
      <c r="P15" s="41"/>
      <c r="Q15" s="41"/>
    </row>
    <row r="16" spans="1:20">
      <c r="A16" s="39">
        <f t="shared" si="4"/>
        <v>10</v>
      </c>
      <c r="B16" s="64" t="s">
        <v>96</v>
      </c>
      <c r="C16" s="72">
        <v>24</v>
      </c>
      <c r="D16" s="76">
        <v>10</v>
      </c>
      <c r="E16" s="74" t="s">
        <v>92</v>
      </c>
      <c r="F16" s="49">
        <f>23</f>
        <v>23</v>
      </c>
      <c r="G16" s="49"/>
      <c r="H16" s="49"/>
      <c r="I16" s="49"/>
      <c r="J16" s="49">
        <v>23</v>
      </c>
      <c r="K16" s="65">
        <f t="shared" si="0"/>
        <v>23</v>
      </c>
      <c r="L16" s="65">
        <f t="shared" si="1"/>
        <v>0</v>
      </c>
      <c r="M16" s="40"/>
      <c r="N16" s="66">
        <f t="shared" si="2"/>
        <v>552</v>
      </c>
      <c r="O16" s="67">
        <f t="shared" si="3"/>
        <v>0.55200000000000005</v>
      </c>
      <c r="P16" s="41"/>
      <c r="Q16" s="41"/>
    </row>
    <row r="17" spans="1:17">
      <c r="A17" s="39">
        <f t="shared" si="4"/>
        <v>11</v>
      </c>
      <c r="B17" s="64" t="s">
        <v>97</v>
      </c>
      <c r="C17" s="72">
        <v>22</v>
      </c>
      <c r="D17" s="76">
        <v>5</v>
      </c>
      <c r="E17" s="74" t="s">
        <v>92</v>
      </c>
      <c r="F17" s="49">
        <f>222</f>
        <v>222</v>
      </c>
      <c r="G17" s="49"/>
      <c r="H17" s="49">
        <v>15</v>
      </c>
      <c r="I17" s="49"/>
      <c r="J17" s="49">
        <f>60+30</f>
        <v>90</v>
      </c>
      <c r="K17" s="65">
        <f t="shared" si="0"/>
        <v>105</v>
      </c>
      <c r="L17" s="65">
        <f t="shared" si="1"/>
        <v>-117</v>
      </c>
      <c r="M17" s="40"/>
      <c r="N17" s="66">
        <f t="shared" si="2"/>
        <v>2310</v>
      </c>
      <c r="O17" s="67">
        <f t="shared" si="3"/>
        <v>2.31</v>
      </c>
      <c r="P17" s="41"/>
      <c r="Q17" s="41"/>
    </row>
    <row r="18" spans="1:17">
      <c r="A18" s="39">
        <f t="shared" si="4"/>
        <v>12</v>
      </c>
      <c r="B18" s="64" t="s">
        <v>101</v>
      </c>
      <c r="C18" s="72">
        <v>17</v>
      </c>
      <c r="D18" s="76">
        <v>5</v>
      </c>
      <c r="E18" s="74" t="s">
        <v>92</v>
      </c>
      <c r="F18" s="49">
        <f>56</f>
        <v>56</v>
      </c>
      <c r="G18" s="49"/>
      <c r="H18" s="49"/>
      <c r="I18" s="49"/>
      <c r="J18" s="49"/>
      <c r="K18" s="65">
        <f t="shared" si="0"/>
        <v>0</v>
      </c>
      <c r="L18" s="65">
        <f t="shared" si="1"/>
        <v>-56</v>
      </c>
      <c r="M18" s="40"/>
      <c r="N18" s="66">
        <f t="shared" si="2"/>
        <v>0</v>
      </c>
      <c r="O18" s="67">
        <f t="shared" si="3"/>
        <v>0</v>
      </c>
      <c r="P18" s="41"/>
      <c r="Q18" s="41"/>
    </row>
    <row r="19" spans="1:17">
      <c r="A19" s="39">
        <f t="shared" si="4"/>
        <v>13</v>
      </c>
      <c r="B19" s="64" t="s">
        <v>98</v>
      </c>
      <c r="C19" s="72">
        <v>25</v>
      </c>
      <c r="D19" s="76">
        <v>5</v>
      </c>
      <c r="E19" s="74" t="s">
        <v>92</v>
      </c>
      <c r="F19" s="49"/>
      <c r="G19" s="49"/>
      <c r="H19" s="49">
        <v>15</v>
      </c>
      <c r="I19" s="49"/>
      <c r="J19" s="49">
        <f>50+40+10</f>
        <v>100</v>
      </c>
      <c r="K19" s="65">
        <f t="shared" si="0"/>
        <v>115</v>
      </c>
      <c r="L19" s="65">
        <f t="shared" si="1"/>
        <v>115</v>
      </c>
      <c r="M19" s="40"/>
      <c r="N19" s="66">
        <f t="shared" si="2"/>
        <v>2875</v>
      </c>
      <c r="O19" s="67">
        <f t="shared" si="3"/>
        <v>2.875</v>
      </c>
      <c r="P19" s="41"/>
      <c r="Q19" s="41"/>
    </row>
    <row r="20" spans="1:17">
      <c r="A20" s="39">
        <f t="shared" si="4"/>
        <v>14</v>
      </c>
      <c r="B20" s="64" t="s">
        <v>99</v>
      </c>
      <c r="C20" s="72">
        <v>14</v>
      </c>
      <c r="D20" s="76">
        <v>5</v>
      </c>
      <c r="E20" s="74" t="s">
        <v>92</v>
      </c>
      <c r="F20" s="49">
        <f>128</f>
        <v>128</v>
      </c>
      <c r="G20" s="49">
        <v>15</v>
      </c>
      <c r="H20" s="49">
        <v>20</v>
      </c>
      <c r="I20" s="49"/>
      <c r="J20" s="49">
        <v>100</v>
      </c>
      <c r="K20" s="65">
        <f t="shared" si="0"/>
        <v>135</v>
      </c>
      <c r="L20" s="65">
        <f t="shared" si="1"/>
        <v>7</v>
      </c>
      <c r="M20" s="40"/>
      <c r="N20" s="66">
        <f t="shared" si="2"/>
        <v>1890</v>
      </c>
      <c r="O20" s="67">
        <f t="shared" si="3"/>
        <v>1.89</v>
      </c>
      <c r="P20" s="41"/>
      <c r="Q20" s="41"/>
    </row>
    <row r="21" spans="1:17">
      <c r="A21" s="116" t="s">
        <v>8</v>
      </c>
      <c r="B21" s="116"/>
      <c r="C21" s="116"/>
      <c r="D21" s="116"/>
      <c r="E21" s="116"/>
      <c r="F21" s="44">
        <f t="shared" ref="F21:O21" si="5">SUM(F7:F20)</f>
        <v>3589</v>
      </c>
      <c r="G21" s="44">
        <f t="shared" si="5"/>
        <v>150</v>
      </c>
      <c r="H21" s="44">
        <f t="shared" si="5"/>
        <v>316</v>
      </c>
      <c r="I21" s="44">
        <f t="shared" si="5"/>
        <v>0</v>
      </c>
      <c r="J21" s="44">
        <f t="shared" si="5"/>
        <v>3142</v>
      </c>
      <c r="K21" s="44">
        <f t="shared" si="5"/>
        <v>3608</v>
      </c>
      <c r="L21" s="44">
        <f t="shared" si="5"/>
        <v>19</v>
      </c>
      <c r="M21" s="44">
        <f t="shared" si="5"/>
        <v>0</v>
      </c>
      <c r="N21" s="44">
        <f t="shared" si="5"/>
        <v>82539</v>
      </c>
      <c r="O21" s="44">
        <f t="shared" si="5"/>
        <v>82.539000000000016</v>
      </c>
      <c r="P21" s="41"/>
    </row>
    <row r="22" spans="1:17">
      <c r="A22" s="47"/>
      <c r="B22" s="47"/>
      <c r="C22" s="47"/>
      <c r="D22" s="48"/>
      <c r="K22" s="41"/>
    </row>
    <row r="23" spans="1:17">
      <c r="A23" s="108" t="s">
        <v>4</v>
      </c>
      <c r="B23" s="108"/>
      <c r="C23" s="108"/>
      <c r="D23" s="108"/>
      <c r="E23" s="45"/>
      <c r="F23" s="45"/>
      <c r="G23" s="45"/>
      <c r="H23" s="45"/>
      <c r="I23" s="45"/>
      <c r="J23" s="45"/>
      <c r="K23" s="45"/>
      <c r="L23" s="45"/>
    </row>
    <row r="24" spans="1:17">
      <c r="A24" s="99" t="s">
        <v>6</v>
      </c>
      <c r="B24" s="99"/>
      <c r="C24" s="99"/>
      <c r="D24" s="99"/>
      <c r="E24" s="99"/>
      <c r="F24" s="99"/>
      <c r="G24" s="99"/>
      <c r="H24" s="99"/>
      <c r="I24" s="99"/>
      <c r="J24" s="99"/>
      <c r="K24" s="99"/>
      <c r="L24" s="99"/>
    </row>
    <row r="25" spans="1:17">
      <c r="A25" s="99" t="s">
        <v>7</v>
      </c>
      <c r="B25" s="99"/>
      <c r="C25" s="99"/>
      <c r="D25" s="99"/>
      <c r="E25" s="99"/>
      <c r="F25" s="99"/>
      <c r="G25" s="99"/>
      <c r="H25" s="99"/>
      <c r="I25" s="99"/>
      <c r="J25" s="99"/>
      <c r="K25" s="99"/>
      <c r="L25" s="99"/>
    </row>
    <row r="26" spans="1:17">
      <c r="A26" s="45"/>
      <c r="B26" s="45"/>
      <c r="C26" s="45"/>
      <c r="D26" s="45"/>
      <c r="E26" s="45"/>
      <c r="F26" s="45"/>
      <c r="G26" s="45"/>
      <c r="H26" s="45"/>
      <c r="I26" s="45"/>
      <c r="J26" s="45"/>
      <c r="K26" s="45"/>
      <c r="L26" s="45"/>
    </row>
    <row r="27" spans="1:17">
      <c r="A27" s="42" t="s">
        <v>9</v>
      </c>
      <c r="B27" s="42"/>
      <c r="C27" s="42"/>
      <c r="D27" s="43" t="s">
        <v>5</v>
      </c>
      <c r="E27" s="46"/>
      <c r="F27" s="46"/>
      <c r="G27" s="46"/>
      <c r="H27" s="46"/>
      <c r="I27" s="46"/>
      <c r="J27" s="46"/>
      <c r="K27" s="46"/>
      <c r="L27" s="46"/>
    </row>
    <row r="28" spans="1:17">
      <c r="A28" s="42" t="s">
        <v>100</v>
      </c>
      <c r="B28" s="77">
        <v>45401</v>
      </c>
      <c r="C28" s="43"/>
      <c r="D28" s="43" t="s">
        <v>3</v>
      </c>
      <c r="E28" s="46"/>
      <c r="F28" s="46"/>
      <c r="G28" s="46"/>
      <c r="H28" s="46"/>
      <c r="I28" s="46"/>
      <c r="J28" s="46"/>
      <c r="K28" s="46"/>
      <c r="L28" s="46"/>
    </row>
  </sheetData>
  <mergeCells count="12">
    <mergeCell ref="B1:C1"/>
    <mergeCell ref="A25:L25"/>
    <mergeCell ref="B3:D3"/>
    <mergeCell ref="B4:D4"/>
    <mergeCell ref="G5:K5"/>
    <mergeCell ref="A23:D23"/>
    <mergeCell ref="A24:L24"/>
    <mergeCell ref="D1:E1"/>
    <mergeCell ref="E3:M4"/>
    <mergeCell ref="A2:M2"/>
    <mergeCell ref="A21:E21"/>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zoomScaleNormal="100" workbookViewId="0">
      <selection activeCell="A3" sqref="A3"/>
    </sheetView>
  </sheetViews>
  <sheetFormatPr defaultColWidth="24.28515625" defaultRowHeight="15"/>
  <cols>
    <col min="1" max="1" width="25.85546875" bestFit="1" customWidth="1"/>
    <col min="2" max="2" width="18.85546875" bestFit="1" customWidth="1"/>
    <col min="3" max="3" width="8.28515625" bestFit="1" customWidth="1"/>
    <col min="4" max="4" width="12.28515625" bestFit="1" customWidth="1"/>
    <col min="5" max="5" width="8.42578125" customWidth="1"/>
    <col min="6" max="6" width="8.85546875" bestFit="1" customWidth="1"/>
    <col min="7" max="7" width="16" bestFit="1" customWidth="1"/>
    <col min="8" max="8" width="13.85546875" bestFit="1" customWidth="1"/>
  </cols>
  <sheetData>
    <row r="1" spans="1:8">
      <c r="A1" s="17" t="s">
        <v>31</v>
      </c>
      <c r="B1" s="18"/>
      <c r="C1" s="18"/>
      <c r="D1" s="19"/>
      <c r="E1" s="12"/>
      <c r="F1" s="12"/>
      <c r="G1" s="7" t="s">
        <v>16</v>
      </c>
      <c r="H1" s="122">
        <f>Declaration!C10</f>
        <v>45401</v>
      </c>
    </row>
    <row r="2" spans="1:8">
      <c r="A2" s="3" t="s">
        <v>11</v>
      </c>
      <c r="B2" s="82" t="str">
        <f>Declaration!C3</f>
        <v>PRAJAPT ENTERPRISES</v>
      </c>
      <c r="C2" s="82"/>
      <c r="D2" s="19"/>
      <c r="E2" s="12"/>
      <c r="F2" s="12"/>
      <c r="G2" s="7" t="s">
        <v>18</v>
      </c>
      <c r="H2" s="123">
        <f>Declaration!C12</f>
        <v>45401</v>
      </c>
    </row>
    <row r="3" spans="1:8" ht="24">
      <c r="A3" s="20" t="s">
        <v>32</v>
      </c>
      <c r="B3" s="20" t="s">
        <v>40</v>
      </c>
      <c r="C3" s="20" t="s">
        <v>38</v>
      </c>
      <c r="D3" s="21" t="s">
        <v>33</v>
      </c>
      <c r="E3" s="22" t="s">
        <v>34</v>
      </c>
      <c r="F3" s="21" t="s">
        <v>35</v>
      </c>
      <c r="G3" s="22" t="s">
        <v>36</v>
      </c>
      <c r="H3" s="23" t="s">
        <v>37</v>
      </c>
    </row>
    <row r="4" spans="1:8">
      <c r="A4" s="50">
        <v>1</v>
      </c>
      <c r="B4" s="63" t="s">
        <v>86</v>
      </c>
      <c r="C4" s="53">
        <v>1</v>
      </c>
      <c r="D4" s="120">
        <v>45401</v>
      </c>
      <c r="E4" s="121" t="s">
        <v>89</v>
      </c>
      <c r="F4" s="121" t="s">
        <v>90</v>
      </c>
      <c r="G4" s="78" t="s">
        <v>87</v>
      </c>
      <c r="H4" s="51"/>
    </row>
    <row r="5" spans="1:8">
      <c r="B5" s="52" t="s">
        <v>67</v>
      </c>
      <c r="C5" s="54">
        <f>SUM(C4:C4)</f>
        <v>1</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4"/>
  <sheetViews>
    <sheetView zoomScale="96" zoomScaleNormal="96" workbookViewId="0">
      <selection activeCell="A3" sqref="A3"/>
    </sheetView>
  </sheetViews>
  <sheetFormatPr defaultColWidth="10" defaultRowHeight="15"/>
  <cols>
    <col min="1" max="1" width="5.85546875" bestFit="1" customWidth="1"/>
    <col min="2" max="2" width="57.5703125" bestFit="1" customWidth="1"/>
    <col min="3" max="3" width="20.85546875" bestFit="1" customWidth="1"/>
    <col min="4" max="4" width="17.7109375" bestFit="1" customWidth="1"/>
    <col min="5" max="5" width="8.42578125" bestFit="1" customWidth="1"/>
    <col min="6" max="6" width="13.7109375" bestFit="1" customWidth="1"/>
    <col min="7" max="7" width="11.7109375" bestFit="1" customWidth="1"/>
    <col min="8" max="8" width="9.42578125" bestFit="1" customWidth="1"/>
    <col min="9" max="9" width="8.5703125" bestFit="1" customWidth="1"/>
  </cols>
  <sheetData>
    <row r="2" spans="1:10">
      <c r="B2" s="61">
        <f>Declaration!C10</f>
        <v>45401</v>
      </c>
      <c r="C2" s="56" t="str">
        <f>Declaration!C3</f>
        <v>PRAJAPT ENTERPRISES</v>
      </c>
    </row>
    <row r="3" spans="1:10">
      <c r="A3" s="57" t="s">
        <v>39</v>
      </c>
      <c r="B3" s="62" t="s">
        <v>71</v>
      </c>
      <c r="C3" s="58" t="s">
        <v>50</v>
      </c>
      <c r="D3" s="57" t="s">
        <v>41</v>
      </c>
      <c r="E3" s="69" t="s">
        <v>75</v>
      </c>
      <c r="F3" s="69" t="s">
        <v>76</v>
      </c>
      <c r="G3" s="69" t="s">
        <v>77</v>
      </c>
      <c r="H3" s="69" t="s">
        <v>78</v>
      </c>
      <c r="I3" s="57" t="s">
        <v>79</v>
      </c>
    </row>
    <row r="4" spans="1:10">
      <c r="A4" s="25">
        <v>1</v>
      </c>
      <c r="B4" s="25" t="s">
        <v>80</v>
      </c>
      <c r="C4" s="26">
        <f>19.3+18.07+6.34</f>
        <v>43.710000000000008</v>
      </c>
      <c r="D4" s="25">
        <f>3</f>
        <v>3</v>
      </c>
      <c r="E4" s="70">
        <v>20</v>
      </c>
      <c r="F4" s="70">
        <f>C4*E4</f>
        <v>874.20000000000016</v>
      </c>
      <c r="G4" s="70">
        <v>0</v>
      </c>
      <c r="H4" s="71">
        <f>F4-G4</f>
        <v>874.20000000000016</v>
      </c>
      <c r="I4" s="25"/>
    </row>
    <row r="5" spans="1:10">
      <c r="A5" s="25">
        <f>A4+1</f>
        <v>2</v>
      </c>
      <c r="B5" s="25" t="s">
        <v>81</v>
      </c>
      <c r="C5" s="26">
        <v>18.350000000000001</v>
      </c>
      <c r="D5" s="25">
        <f>1</f>
        <v>1</v>
      </c>
      <c r="E5" s="70">
        <v>20</v>
      </c>
      <c r="F5" s="70">
        <f>C5*E5</f>
        <v>367</v>
      </c>
      <c r="G5" s="70">
        <v>0</v>
      </c>
      <c r="H5" s="71">
        <f>F5-G5</f>
        <v>367</v>
      </c>
      <c r="I5" s="25"/>
    </row>
    <row r="6" spans="1:10">
      <c r="A6" s="25">
        <f>A5+1</f>
        <v>3</v>
      </c>
      <c r="B6" s="25" t="s">
        <v>82</v>
      </c>
      <c r="C6" s="26">
        <v>2.7</v>
      </c>
      <c r="D6" s="25">
        <f>1</f>
        <v>1</v>
      </c>
      <c r="E6" s="70">
        <v>20</v>
      </c>
      <c r="F6" s="70">
        <f>C6*E6</f>
        <v>54</v>
      </c>
      <c r="G6" s="70">
        <v>0</v>
      </c>
      <c r="H6" s="71">
        <f>F6-G6</f>
        <v>54</v>
      </c>
      <c r="I6" s="25"/>
    </row>
    <row r="7" spans="1:10">
      <c r="A7" s="25">
        <f>A6+1</f>
        <v>4</v>
      </c>
      <c r="B7" s="25" t="s">
        <v>83</v>
      </c>
      <c r="C7" s="26">
        <f>6.07+2.66+2.19</f>
        <v>10.92</v>
      </c>
      <c r="D7" s="25">
        <f>3</f>
        <v>3</v>
      </c>
      <c r="E7" s="70">
        <v>10</v>
      </c>
      <c r="F7" s="70">
        <f>C7*E7</f>
        <v>109.2</v>
      </c>
      <c r="G7" s="70">
        <v>0</v>
      </c>
      <c r="H7" s="71">
        <f>F7-G7</f>
        <v>109.2</v>
      </c>
      <c r="I7" s="25"/>
    </row>
    <row r="8" spans="1:10">
      <c r="A8" s="11"/>
      <c r="B8" s="11" t="s">
        <v>42</v>
      </c>
      <c r="C8" s="55">
        <f>SUM(C4:C7)</f>
        <v>75.680000000000007</v>
      </c>
      <c r="D8" s="55">
        <f>SUM(D4:D7)</f>
        <v>8</v>
      </c>
      <c r="E8" s="55"/>
      <c r="F8" s="55">
        <f>SUM(F4:F7)</f>
        <v>1404.4000000000003</v>
      </c>
      <c r="G8" s="55">
        <f>SUM(G4:G7)</f>
        <v>0</v>
      </c>
      <c r="H8" s="55">
        <f>SUM(H4:H7)</f>
        <v>1404.4000000000003</v>
      </c>
      <c r="I8" s="55"/>
    </row>
    <row r="10" spans="1:10" ht="45" customHeight="1">
      <c r="B10" s="124" t="s">
        <v>51</v>
      </c>
    </row>
    <row r="12" spans="1:10" ht="39" customHeight="1">
      <c r="J12" s="24"/>
    </row>
    <row r="13" spans="1:10" ht="39" customHeight="1">
      <c r="B13" t="s">
        <v>30</v>
      </c>
    </row>
    <row r="14" spans="1:10" ht="39" customHeight="1"/>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BC63A8-6981-45C2-A473-37306D3BAA09}">
  <ds:schemaRefs>
    <ds:schemaRef ds:uri="26f0e883-195c-4097-964b-4652bc177b58"/>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fa66f92d-833a-4cb8-a712-221909bdb10d"/>
    <ds:schemaRef ds:uri="http://www.w3.org/XML/1998/namespace"/>
    <ds:schemaRef ds:uri="http://purl.org/dc/dcmitype/"/>
  </ds:schemaRefs>
</ds:datastoreItem>
</file>

<file path=customXml/itemProps3.xml><?xml version="1.0" encoding="utf-8"?>
<ds:datastoreItem xmlns:ds="http://schemas.openxmlformats.org/officeDocument/2006/customXml" ds:itemID="{687618BF-4687-456E-9C4B-C593496D9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BDS</cp:lastModifiedBy>
  <dcterms:created xsi:type="dcterms:W3CDTF">2018-09-14T16:50:16Z</dcterms:created>
  <dcterms:modified xsi:type="dcterms:W3CDTF">2024-04-19T09:03:09Z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