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42bfa40781cf34df/Desktop/YELLOW DAIMOND'S/"/>
    </mc:Choice>
  </mc:AlternateContent>
  <xr:revisionPtr revIDLastSave="3" documentId="8_{EA605629-A580-409D-BC1D-907FEB018541}" xr6:coauthVersionLast="47" xr6:coauthVersionMax="47" xr10:uidLastSave="{D403B1BE-0E5B-478F-B401-6C52EB475B66}"/>
  <bookViews>
    <workbookView xWindow="-108" yWindow="-108" windowWidth="23256" windowHeight="13176" activeTab="2"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Sheet'!$A$2:$O$18</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2" l="1"/>
  <c r="J16" i="2"/>
  <c r="J13" i="2"/>
  <c r="C7" i="4"/>
  <c r="F7" i="4" s="1"/>
  <c r="H7" i="4" s="1"/>
  <c r="C6" i="4"/>
  <c r="F6" i="4" s="1"/>
  <c r="H6" i="4" s="1"/>
  <c r="C5" i="4"/>
  <c r="F5" i="4" s="1"/>
  <c r="H5" i="4" s="1"/>
  <c r="C4" i="4"/>
  <c r="F4" i="4" s="1"/>
  <c r="H4" i="4" s="1"/>
  <c r="I12" i="2"/>
  <c r="H12" i="2"/>
  <c r="J12" i="2"/>
  <c r="H11" i="2"/>
  <c r="J11" i="2"/>
  <c r="A9" i="2"/>
  <c r="A10" i="2" s="1"/>
  <c r="A11" i="2" s="1"/>
  <c r="A12" i="2" s="1"/>
  <c r="A13" i="2" s="1"/>
  <c r="A14" i="2" s="1"/>
  <c r="A15" i="2" s="1"/>
  <c r="A16" i="2" s="1"/>
  <c r="A17" i="2" s="1"/>
  <c r="C4" i="3"/>
  <c r="C6" i="3" s="1"/>
  <c r="G7" i="2"/>
  <c r="H7" i="2"/>
  <c r="G8" i="2"/>
  <c r="H8" i="2"/>
  <c r="G9" i="2"/>
  <c r="H9" i="2"/>
  <c r="G10" i="2"/>
  <c r="H10" i="2"/>
  <c r="G13" i="2"/>
  <c r="H13" i="2"/>
  <c r="G14" i="2"/>
  <c r="H14" i="2"/>
  <c r="G15" i="2"/>
  <c r="H15" i="2"/>
  <c r="G17" i="2"/>
  <c r="H17" i="2"/>
  <c r="J7" i="2"/>
  <c r="J17" i="2"/>
  <c r="J15" i="2"/>
  <c r="J14" i="2"/>
  <c r="J8" i="2"/>
  <c r="J10" i="2"/>
  <c r="J9" i="2"/>
  <c r="G8" i="4"/>
  <c r="H8" i="4" l="1"/>
  <c r="F8" i="4"/>
  <c r="D8" i="4"/>
  <c r="D23" i="1" s="1"/>
  <c r="C8" i="4"/>
  <c r="J18" i="2"/>
  <c r="I18" i="2"/>
  <c r="H18" i="2"/>
  <c r="G18" i="2"/>
  <c r="F18" i="2"/>
  <c r="H1" i="3" l="1"/>
  <c r="H2" i="3"/>
  <c r="B2" i="3"/>
  <c r="C2" i="4"/>
  <c r="B2" i="4"/>
  <c r="B30" i="1"/>
  <c r="C30" i="1"/>
  <c r="D30" i="1"/>
  <c r="B5" i="2"/>
  <c r="B3" i="2"/>
  <c r="K17" i="2"/>
  <c r="N17" i="2" s="1"/>
  <c r="O17" i="2" s="1"/>
  <c r="K16" i="2"/>
  <c r="N16" i="2" s="1"/>
  <c r="O16" i="2" s="1"/>
  <c r="K15" i="2"/>
  <c r="N15" i="2" s="1"/>
  <c r="O15" i="2" s="1"/>
  <c r="K14" i="2"/>
  <c r="N14" i="2" s="1"/>
  <c r="O14" i="2" s="1"/>
  <c r="K13" i="2"/>
  <c r="N13" i="2" s="1"/>
  <c r="O13" i="2" s="1"/>
  <c r="K12" i="2"/>
  <c r="N12" i="2" s="1"/>
  <c r="O12" i="2" s="1"/>
  <c r="K11" i="2"/>
  <c r="N11" i="2" s="1"/>
  <c r="O11" i="2" s="1"/>
  <c r="K10" i="2"/>
  <c r="N10" i="2" s="1"/>
  <c r="O10" i="2" s="1"/>
  <c r="K9" i="2"/>
  <c r="N9" i="2" s="1"/>
  <c r="O9" i="2" s="1"/>
  <c r="K8" i="2"/>
  <c r="N8" i="2" s="1"/>
  <c r="O8" i="2" s="1"/>
  <c r="C19" i="1"/>
  <c r="C17" i="1"/>
  <c r="L8" i="2" l="1"/>
  <c r="L9" i="2"/>
  <c r="L10" i="2"/>
  <c r="L11" i="2"/>
  <c r="L12" i="2"/>
  <c r="L13" i="2"/>
  <c r="L14" i="2"/>
  <c r="L15" i="2"/>
  <c r="L16" i="2"/>
  <c r="L17" i="2"/>
  <c r="A5" i="4"/>
  <c r="A6" i="4" s="1"/>
  <c r="A7" i="4" s="1"/>
  <c r="A8" i="2"/>
  <c r="C18" i="1" l="1"/>
  <c r="K7" i="2"/>
  <c r="C20" i="1"/>
  <c r="L7" i="2" l="1"/>
  <c r="L18" i="2" s="1"/>
  <c r="K18" i="2"/>
  <c r="C21" i="1"/>
  <c r="N7" i="2"/>
  <c r="N18" i="2" s="1"/>
  <c r="O7" i="2" l="1"/>
  <c r="O18" i="2" s="1"/>
</calcChain>
</file>

<file path=xl/sharedStrings.xml><?xml version="1.0" encoding="utf-8"?>
<sst xmlns="http://schemas.openxmlformats.org/spreadsheetml/2006/main" count="128" uniqueCount="103">
  <si>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</si>
  <si>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</si>
  <si>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</si>
  <si>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</si>
  <si>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</si>
  <si>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</si>
  <si>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</si>
  <si>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</si>
  <si>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</si>
  <si>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</si>
  <si>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</si>
  <si>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</si>
  <si>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</si>
  <si>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</si>
  <si>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</si>
  <si>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</si>
  <si>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</si>
  <si>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</si>
  <si>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</si>
  <si>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</si>
  <si>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</si>
  <si>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</si>
  <si>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</si>
  <si>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</si>
  <si>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</si>
  <si>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</si>
  <si>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</si>
  <si>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</si>
  <si>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</si>
  <si>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</si>
  <si>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</si>
  <si>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</si>
  <si>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</si>
  <si>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</si>
  <si>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</si>
  <si>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</si>
  <si>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</si>
  <si>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</si>
  <si>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</si>
  <si>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</si>
  <si>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</si>
  <si>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</si>
  <si>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</si>
  <si>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</si>
  <si>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</si>
  <si>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</si>
  <si>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</si>
  <si>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</si>
  <si>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</si>
  <si>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</si>
  <si>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</si>
  <si>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</si>
  <si>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</si>
  <si>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</si>
  <si>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</si>
  <si>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</si>
  <si>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</si>
  <si>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</si>
  <si>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</si>
  <si>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</si>
  <si>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</si>
  <si>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</si>
  <si>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</si>
  <si>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</si>
  <si>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</si>
  <si>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</si>
  <si>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</si>
  <si>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</si>
  <si>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</si>
  <si>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</si>
  <si>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</si>
  <si>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</si>
  <si>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</si>
  <si>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</si>
  <si>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</si>
  <si>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</si>
  <si>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</si>
  <si>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</si>
  <si>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</si>
  <si>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</si>
  <si>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</si>
  <si>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</si>
  <si>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</si>
  <si>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RAJEEV KUMAR</t>
  </si>
  <si>
    <t>FORTUNE ENTERPRISES</t>
  </si>
  <si>
    <t>J 57 1ST FLOOR DDA MARKET JAHANGIRPURI DELHI 110033</t>
  </si>
  <si>
    <t>N/A</t>
  </si>
  <si>
    <t>10:00AM</t>
  </si>
  <si>
    <t>06:30PM</t>
  </si>
  <si>
    <t>RAJEEV,PRINCE</t>
  </si>
  <si>
    <t>AVADH,PARTY TOY,RING,STIX,</t>
  </si>
  <si>
    <t>CHIPS</t>
  </si>
  <si>
    <t>CHULBULE</t>
  </si>
  <si>
    <t>CAKE</t>
  </si>
  <si>
    <t>AVADH</t>
  </si>
  <si>
    <t>RING</t>
  </si>
  <si>
    <t>STIX</t>
  </si>
  <si>
    <t>PARTY TOY</t>
  </si>
  <si>
    <t>NAMKEEN</t>
  </si>
  <si>
    <t>Pcs</t>
  </si>
  <si>
    <t>Date:-</t>
  </si>
  <si>
    <t>RAJEEV,SUMIT,PRAVENDRA</t>
  </si>
  <si>
    <t>HAPPY GOEL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</si>
</sst>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5">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43" fontId="28" fillId="0" borderId="0" xfId="0" applyNumberFormat="1" applyFont="1" applyAlignment="1">
      <alignment horizontal="center" vertical="top"/>
    </xf>
    <xf numFmtId="14" fontId="28" fillId="0" borderId="1" xfId="0" applyNumberFormat="1" applyFont="1" applyBorder="1" applyAlignment="1">
      <alignment horizontal="center"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4"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18" fontId="2" fillId="2" borderId="1" xfId="0" applyNumberFormat="1"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3" zoomScaleNormal="100" workbookViewId="0">
      <selection activeCell="C6" sqref="C6:D6"/>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66</v>
      </c>
    </row>
    <row r="2" spans="1:4" s="2" customFormat="1" ht="15.6">
      <c r="B2" s="84" t="s">
        <v>10</v>
      </c>
      <c r="C2" s="84"/>
      <c r="D2" s="84"/>
    </row>
    <row r="3" spans="1:4">
      <c r="B3" s="3" t="s">
        <v>11</v>
      </c>
      <c r="C3" s="85" t="s">
        <v>84</v>
      </c>
      <c r="D3" s="85"/>
    </row>
    <row r="4" spans="1:4">
      <c r="B4" s="4" t="s">
        <v>12</v>
      </c>
      <c r="C4" s="85" t="s">
        <v>85</v>
      </c>
      <c r="D4" s="85"/>
    </row>
    <row r="5" spans="1:4">
      <c r="B5" s="5" t="s">
        <v>13</v>
      </c>
      <c r="C5" s="86" t="s">
        <v>83</v>
      </c>
      <c r="D5" s="87"/>
    </row>
    <row r="6" spans="1:4">
      <c r="B6" s="6" t="s">
        <v>14</v>
      </c>
      <c r="C6" s="86" t="s">
        <v>102</v>
      </c>
      <c r="D6" s="87"/>
    </row>
    <row r="7" spans="1:4">
      <c r="B7" s="6" t="s">
        <v>15</v>
      </c>
      <c r="C7" s="87">
        <v>9873876282</v>
      </c>
      <c r="D7" s="87"/>
    </row>
    <row r="8" spans="1:4">
      <c r="B8" s="6" t="s">
        <v>46</v>
      </c>
      <c r="C8" s="97" t="s">
        <v>86</v>
      </c>
      <c r="D8" s="98"/>
    </row>
    <row r="9" spans="1:4">
      <c r="B9" s="6" t="s">
        <v>27</v>
      </c>
      <c r="C9" s="97" t="s">
        <v>86</v>
      </c>
      <c r="D9" s="98"/>
    </row>
    <row r="10" spans="1:4">
      <c r="B10" s="7" t="s">
        <v>16</v>
      </c>
      <c r="C10" s="94">
        <v>45529</v>
      </c>
      <c r="D10" s="94"/>
    </row>
    <row r="11" spans="1:4">
      <c r="B11" s="7" t="s">
        <v>17</v>
      </c>
      <c r="C11" s="95" t="s">
        <v>87</v>
      </c>
      <c r="D11" s="87"/>
    </row>
    <row r="12" spans="1:4">
      <c r="B12" s="7" t="s">
        <v>18</v>
      </c>
      <c r="C12" s="94">
        <v>45530</v>
      </c>
      <c r="D12" s="94"/>
    </row>
    <row r="13" spans="1:4">
      <c r="B13" s="7" t="s">
        <v>19</v>
      </c>
      <c r="C13" s="102" t="s">
        <v>88</v>
      </c>
      <c r="D13" s="87"/>
    </row>
    <row r="14" spans="1:4">
      <c r="B14" s="91" t="s">
        <v>20</v>
      </c>
      <c r="C14" s="91"/>
      <c r="D14" s="91"/>
    </row>
    <row r="15" spans="1:4">
      <c r="B15" s="91"/>
      <c r="C15" s="91"/>
      <c r="D15" s="91"/>
    </row>
    <row r="16" spans="1:4">
      <c r="B16" s="8"/>
      <c r="C16" s="82" t="s">
        <v>21</v>
      </c>
      <c r="D16" s="83"/>
    </row>
    <row r="17" spans="2:4">
      <c r="B17" s="9" t="s">
        <v>22</v>
      </c>
      <c r="C17" s="92">
        <f>'Distributor Claim Sheet'!G18</f>
        <v>1748</v>
      </c>
      <c r="D17" s="93"/>
    </row>
    <row r="18" spans="2:4">
      <c r="B18" s="9" t="s">
        <v>53</v>
      </c>
      <c r="C18" s="88">
        <f>'Distributor Claim Sheet'!H18</f>
        <v>4015</v>
      </c>
      <c r="D18" s="89"/>
    </row>
    <row r="19" spans="2:4">
      <c r="B19" s="9" t="s">
        <v>61</v>
      </c>
      <c r="C19" s="88">
        <f>'Distributor Claim Sheet'!I18</f>
        <v>500</v>
      </c>
      <c r="D19" s="89"/>
    </row>
    <row r="20" spans="2:4">
      <c r="B20" s="9" t="s">
        <v>62</v>
      </c>
      <c r="C20" s="88">
        <f>'Distributor Claim Sheet'!J18</f>
        <v>27815</v>
      </c>
      <c r="D20" s="89"/>
    </row>
    <row r="21" spans="2:4">
      <c r="B21" s="10" t="s">
        <v>65</v>
      </c>
      <c r="C21" s="99">
        <f>SUM(C17:C20)</f>
        <v>34078</v>
      </c>
      <c r="D21" s="100"/>
    </row>
    <row r="22" spans="2:4">
      <c r="B22" s="101" t="s">
        <v>23</v>
      </c>
      <c r="C22" s="101"/>
      <c r="D22" s="101"/>
    </row>
    <row r="23" spans="2:4">
      <c r="B23" s="96" t="s">
        <v>60</v>
      </c>
      <c r="C23" s="96"/>
      <c r="D23" s="75">
        <f>'Scrap stock detail'!D8</f>
        <v>34</v>
      </c>
    </row>
    <row r="24" spans="2:4" s="2" customFormat="1">
      <c r="B24" s="90" t="s">
        <v>29</v>
      </c>
      <c r="C24" s="90"/>
      <c r="D24" s="90"/>
    </row>
    <row r="25" spans="2:4" s="2" customFormat="1">
      <c r="B25" s="90"/>
      <c r="C25" s="90"/>
      <c r="D25" s="90"/>
    </row>
    <row r="26" spans="2:4" s="2" customFormat="1">
      <c r="B26" s="90"/>
      <c r="C26" s="90"/>
      <c r="D26" s="90"/>
    </row>
    <row r="27" spans="2:4" s="2" customFormat="1">
      <c r="B27" s="90"/>
      <c r="C27" s="90"/>
      <c r="D27" s="90"/>
    </row>
    <row r="28" spans="2:4">
      <c r="B28" s="90"/>
      <c r="C28" s="90"/>
      <c r="D28" s="90"/>
    </row>
    <row r="29" spans="2:4" s="2" customFormat="1">
      <c r="B29" s="13" t="s">
        <v>74</v>
      </c>
      <c r="C29" s="13" t="s">
        <v>73</v>
      </c>
      <c r="D29" s="13" t="s">
        <v>72</v>
      </c>
    </row>
    <row r="30" spans="2:4" s="2" customFormat="1">
      <c r="B30" s="14" t="str">
        <f>C3</f>
        <v>FORTUNE ENTERPRISES</v>
      </c>
      <c r="C30" s="14" t="str">
        <f>C8</f>
        <v>N/A</v>
      </c>
      <c r="D30" s="14" t="str">
        <f>C5</f>
        <v>RAJEEV KUMAR</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5"/>
  <sheetViews>
    <sheetView showGridLines="0" topLeftCell="A2" zoomScaleNormal="100" workbookViewId="0">
      <selection activeCell="P21" sqref="P21"/>
    </sheetView>
  </sheetViews>
  <sheetFormatPr defaultColWidth="16" defaultRowHeight="13.8"/>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10" style="27" bestFit="1" customWidth="1"/>
    <col min="7" max="7" width="8.8867187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20">
      <c r="B1" s="103"/>
      <c r="C1" s="103"/>
      <c r="D1" s="103"/>
      <c r="E1" s="103"/>
    </row>
    <row r="2" spans="1:20">
      <c r="A2" s="118" t="s">
        <v>47</v>
      </c>
      <c r="B2" s="119"/>
      <c r="C2" s="119"/>
      <c r="D2" s="119"/>
      <c r="E2" s="119"/>
      <c r="F2" s="119"/>
      <c r="G2" s="119"/>
      <c r="H2" s="119"/>
      <c r="I2" s="119"/>
      <c r="J2" s="119"/>
      <c r="K2" s="119"/>
      <c r="L2" s="119"/>
      <c r="M2" s="120"/>
    </row>
    <row r="3" spans="1:20">
      <c r="A3" s="64" t="s">
        <v>68</v>
      </c>
      <c r="B3" s="105" t="str">
        <f>Declaration!C3</f>
        <v>FORTUNE ENTERPRISES</v>
      </c>
      <c r="C3" s="106"/>
      <c r="D3" s="107"/>
      <c r="E3" s="114"/>
      <c r="F3" s="114"/>
      <c r="G3" s="114"/>
      <c r="H3" s="114"/>
      <c r="I3" s="114"/>
      <c r="J3" s="114"/>
      <c r="K3" s="114"/>
      <c r="L3" s="114"/>
      <c r="M3" s="115"/>
    </row>
    <row r="4" spans="1:20">
      <c r="A4" s="65" t="s">
        <v>69</v>
      </c>
      <c r="B4" s="108"/>
      <c r="C4" s="109"/>
      <c r="D4" s="110"/>
      <c r="E4" s="116"/>
      <c r="F4" s="116"/>
      <c r="G4" s="116"/>
      <c r="H4" s="116"/>
      <c r="I4" s="116"/>
      <c r="J4" s="116"/>
      <c r="K4" s="116"/>
      <c r="L4" s="116"/>
      <c r="M4" s="117"/>
    </row>
    <row r="5" spans="1:20" ht="27" customHeight="1">
      <c r="A5" s="65" t="s">
        <v>70</v>
      </c>
      <c r="B5" s="122" t="str">
        <f>Declaration!C4</f>
        <v>J 57 1ST FLOOR DDA MARKET JAHANGIRPURI DELHI 110033</v>
      </c>
      <c r="C5" s="123"/>
      <c r="D5" s="123"/>
      <c r="E5" s="124"/>
      <c r="F5" s="28" t="s">
        <v>54</v>
      </c>
      <c r="G5" s="111" t="s">
        <v>55</v>
      </c>
      <c r="H5" s="112"/>
      <c r="I5" s="112"/>
      <c r="J5" s="112"/>
      <c r="K5" s="112"/>
      <c r="L5" s="29"/>
      <c r="M5" s="30"/>
    </row>
    <row r="6" spans="1:20" s="37" customFormat="1" ht="41.4">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c r="A7" s="38">
        <v>1</v>
      </c>
      <c r="B7" s="71" t="s">
        <v>91</v>
      </c>
      <c r="C7" s="39">
        <v>14</v>
      </c>
      <c r="D7" s="40">
        <v>5</v>
      </c>
      <c r="E7" s="41" t="s">
        <v>99</v>
      </c>
      <c r="F7" s="52"/>
      <c r="G7" s="52">
        <f>50+100+70+50+50+96+80+7+20+20</f>
        <v>543</v>
      </c>
      <c r="H7" s="52">
        <f>100+100+100+90+25+300+200+20+50+30</f>
        <v>1015</v>
      </c>
      <c r="I7" s="52"/>
      <c r="J7" s="52">
        <f>1000+500+600+600+500+600+600+600+200+400+125+500+500+500+500+500+400+200+200+100+200+30+250</f>
        <v>9605</v>
      </c>
      <c r="K7" s="72">
        <f>SUM(G7:J7)</f>
        <v>11163</v>
      </c>
      <c r="L7" s="72">
        <f>K7-F7</f>
        <v>11163</v>
      </c>
      <c r="M7" s="42"/>
      <c r="N7" s="73">
        <f>K7*C7</f>
        <v>156282</v>
      </c>
      <c r="O7" s="74">
        <f>N7/1000</f>
        <v>156.28200000000001</v>
      </c>
      <c r="P7" s="43"/>
      <c r="Q7" s="43"/>
    </row>
    <row r="8" spans="1:20">
      <c r="A8" s="40">
        <f>1+A7</f>
        <v>2</v>
      </c>
      <c r="B8" s="71" t="s">
        <v>91</v>
      </c>
      <c r="C8" s="39">
        <v>32.5</v>
      </c>
      <c r="D8" s="44">
        <v>10</v>
      </c>
      <c r="E8" s="41" t="s">
        <v>99</v>
      </c>
      <c r="F8" s="52"/>
      <c r="G8" s="52">
        <f>30+50+30</f>
        <v>110</v>
      </c>
      <c r="H8" s="52">
        <f>100+50+30+30+60</f>
        <v>270</v>
      </c>
      <c r="I8" s="52"/>
      <c r="J8" s="52">
        <f>200+300+120+500+400+250</f>
        <v>1770</v>
      </c>
      <c r="K8" s="72">
        <f t="shared" ref="K8:K17" si="0">SUM(G8:J8)</f>
        <v>2150</v>
      </c>
      <c r="L8" s="72">
        <f t="shared" ref="L8:L17" si="1">K8-F8</f>
        <v>2150</v>
      </c>
      <c r="M8" s="42"/>
      <c r="N8" s="73">
        <f t="shared" ref="N8:N17" si="2">K8*C8</f>
        <v>69875</v>
      </c>
      <c r="O8" s="74">
        <f t="shared" ref="O8:O17" si="3">N8/1000</f>
        <v>69.875</v>
      </c>
      <c r="P8" s="43"/>
      <c r="Q8" s="43"/>
    </row>
    <row r="9" spans="1:20">
      <c r="A9" s="40">
        <f t="shared" ref="A9:A17" si="4">1+A8</f>
        <v>3</v>
      </c>
      <c r="B9" s="71" t="s">
        <v>92</v>
      </c>
      <c r="C9" s="39">
        <v>20</v>
      </c>
      <c r="D9" s="40">
        <v>5</v>
      </c>
      <c r="E9" s="41" t="s">
        <v>99</v>
      </c>
      <c r="F9" s="52"/>
      <c r="G9" s="52">
        <f>60+20+80+40</f>
        <v>200</v>
      </c>
      <c r="H9" s="52">
        <f>50+50+100+200+100</f>
        <v>500</v>
      </c>
      <c r="I9" s="52"/>
      <c r="J9" s="52">
        <f>102+103+600+450+500+600+550+100+100+800+1000+500</f>
        <v>5405</v>
      </c>
      <c r="K9" s="72">
        <f t="shared" si="0"/>
        <v>6105</v>
      </c>
      <c r="L9" s="72">
        <f t="shared" si="1"/>
        <v>6105</v>
      </c>
      <c r="M9" s="42"/>
      <c r="N9" s="73">
        <f t="shared" si="2"/>
        <v>122100</v>
      </c>
      <c r="O9" s="74">
        <f t="shared" si="3"/>
        <v>122.1</v>
      </c>
      <c r="P9" s="43"/>
      <c r="Q9" s="43"/>
    </row>
    <row r="10" spans="1:20">
      <c r="A10" s="40">
        <f t="shared" si="4"/>
        <v>4</v>
      </c>
      <c r="B10" s="71" t="s">
        <v>92</v>
      </c>
      <c r="C10" s="39">
        <v>42</v>
      </c>
      <c r="D10" s="44">
        <v>10</v>
      </c>
      <c r="E10" s="41" t="s">
        <v>99</v>
      </c>
      <c r="F10" s="52"/>
      <c r="G10" s="52">
        <f>40+50</f>
        <v>90</v>
      </c>
      <c r="H10" s="52">
        <f>100+100</f>
        <v>200</v>
      </c>
      <c r="I10" s="52"/>
      <c r="J10" s="52">
        <f>200+500+190+250</f>
        <v>1140</v>
      </c>
      <c r="K10" s="72">
        <f t="shared" si="0"/>
        <v>1430</v>
      </c>
      <c r="L10" s="72">
        <f t="shared" si="1"/>
        <v>1430</v>
      </c>
      <c r="M10" s="42"/>
      <c r="N10" s="73">
        <f t="shared" si="2"/>
        <v>60060</v>
      </c>
      <c r="O10" s="74">
        <f t="shared" si="3"/>
        <v>60.06</v>
      </c>
      <c r="P10" s="43"/>
      <c r="Q10" s="43"/>
      <c r="T10" s="27" t="s">
        <v>63</v>
      </c>
    </row>
    <row r="11" spans="1:20">
      <c r="A11" s="40">
        <f t="shared" si="4"/>
        <v>5</v>
      </c>
      <c r="B11" s="71" t="s">
        <v>93</v>
      </c>
      <c r="C11" s="39">
        <v>14</v>
      </c>
      <c r="D11" s="44">
        <v>5</v>
      </c>
      <c r="E11" s="41" t="s">
        <v>99</v>
      </c>
      <c r="F11" s="52"/>
      <c r="G11" s="52">
        <v>100</v>
      </c>
      <c r="H11" s="52">
        <f>100+100+100</f>
        <v>300</v>
      </c>
      <c r="I11" s="52"/>
      <c r="J11" s="52">
        <f>100+100+100+100+200+100+100+100+100+100+100+100+600+300</f>
        <v>2200</v>
      </c>
      <c r="K11" s="72">
        <f t="shared" si="0"/>
        <v>2600</v>
      </c>
      <c r="L11" s="72">
        <f t="shared" si="1"/>
        <v>2600</v>
      </c>
      <c r="M11" s="42"/>
      <c r="N11" s="73">
        <f t="shared" si="2"/>
        <v>36400</v>
      </c>
      <c r="O11" s="74">
        <f t="shared" si="3"/>
        <v>36.4</v>
      </c>
      <c r="P11" s="43"/>
      <c r="Q11" s="43"/>
    </row>
    <row r="12" spans="1:20">
      <c r="A12" s="40">
        <f t="shared" si="4"/>
        <v>6</v>
      </c>
      <c r="B12" s="71" t="s">
        <v>93</v>
      </c>
      <c r="C12" s="39">
        <v>22</v>
      </c>
      <c r="D12" s="44">
        <v>10</v>
      </c>
      <c r="E12" s="41" t="s">
        <v>99</v>
      </c>
      <c r="F12" s="52"/>
      <c r="G12" s="52"/>
      <c r="H12" s="52">
        <f>60</f>
        <v>60</v>
      </c>
      <c r="I12" s="52">
        <f>5*100</f>
        <v>500</v>
      </c>
      <c r="J12" s="52">
        <f>200+100</f>
        <v>300</v>
      </c>
      <c r="K12" s="72">
        <f t="shared" si="0"/>
        <v>860</v>
      </c>
      <c r="L12" s="72">
        <f t="shared" si="1"/>
        <v>860</v>
      </c>
      <c r="M12" s="42"/>
      <c r="N12" s="73">
        <f t="shared" si="2"/>
        <v>18920</v>
      </c>
      <c r="O12" s="74">
        <f t="shared" si="3"/>
        <v>18.920000000000002</v>
      </c>
      <c r="P12" s="43"/>
      <c r="Q12" s="43"/>
    </row>
    <row r="13" spans="1:20">
      <c r="A13" s="40">
        <f t="shared" si="4"/>
        <v>7</v>
      </c>
      <c r="B13" s="71" t="s">
        <v>94</v>
      </c>
      <c r="C13" s="39">
        <v>20</v>
      </c>
      <c r="D13" s="44">
        <v>5</v>
      </c>
      <c r="E13" s="41" t="s">
        <v>99</v>
      </c>
      <c r="F13" s="52"/>
      <c r="G13" s="52">
        <f>80+30+100+35+80</f>
        <v>325</v>
      </c>
      <c r="H13" s="52">
        <f>200+100+200+80+150</f>
        <v>730</v>
      </c>
      <c r="I13" s="52"/>
      <c r="J13" s="52">
        <f>900+600</f>
        <v>1500</v>
      </c>
      <c r="K13" s="72">
        <f t="shared" si="0"/>
        <v>2555</v>
      </c>
      <c r="L13" s="72">
        <f t="shared" si="1"/>
        <v>2555</v>
      </c>
      <c r="M13" s="42"/>
      <c r="N13" s="73">
        <f t="shared" si="2"/>
        <v>51100</v>
      </c>
      <c r="O13" s="74">
        <f t="shared" si="3"/>
        <v>51.1</v>
      </c>
      <c r="P13" s="43"/>
      <c r="Q13" s="43"/>
    </row>
    <row r="14" spans="1:20">
      <c r="A14" s="40">
        <f t="shared" si="4"/>
        <v>8</v>
      </c>
      <c r="B14" s="71" t="s">
        <v>95</v>
      </c>
      <c r="C14" s="39">
        <v>12</v>
      </c>
      <c r="D14" s="44">
        <v>5</v>
      </c>
      <c r="E14" s="41" t="s">
        <v>99</v>
      </c>
      <c r="F14" s="52"/>
      <c r="G14" s="52">
        <f>40+40+10</f>
        <v>90</v>
      </c>
      <c r="H14" s="52">
        <f>160+60+40+20</f>
        <v>280</v>
      </c>
      <c r="I14" s="52"/>
      <c r="J14" s="52">
        <f>900+400+360+200</f>
        <v>1860</v>
      </c>
      <c r="K14" s="72">
        <f t="shared" si="0"/>
        <v>2230</v>
      </c>
      <c r="L14" s="72">
        <f t="shared" si="1"/>
        <v>2230</v>
      </c>
      <c r="M14" s="42"/>
      <c r="N14" s="73">
        <f t="shared" si="2"/>
        <v>26760</v>
      </c>
      <c r="O14" s="74">
        <f t="shared" si="3"/>
        <v>26.76</v>
      </c>
      <c r="P14" s="43"/>
      <c r="Q14" s="43"/>
    </row>
    <row r="15" spans="1:20">
      <c r="A15" s="40">
        <f t="shared" si="4"/>
        <v>9</v>
      </c>
      <c r="B15" s="71" t="s">
        <v>96</v>
      </c>
      <c r="C15" s="39">
        <v>18</v>
      </c>
      <c r="D15" s="44">
        <v>5</v>
      </c>
      <c r="E15" s="41" t="s">
        <v>99</v>
      </c>
      <c r="F15" s="52"/>
      <c r="G15" s="52">
        <f>50+25</f>
        <v>75</v>
      </c>
      <c r="H15" s="52">
        <f>150+100</f>
        <v>250</v>
      </c>
      <c r="I15" s="52"/>
      <c r="J15" s="52">
        <f>800+300+200</f>
        <v>1300</v>
      </c>
      <c r="K15" s="72">
        <f t="shared" si="0"/>
        <v>1625</v>
      </c>
      <c r="L15" s="72">
        <f t="shared" si="1"/>
        <v>1625</v>
      </c>
      <c r="M15" s="42"/>
      <c r="N15" s="73">
        <f t="shared" si="2"/>
        <v>29250</v>
      </c>
      <c r="O15" s="74">
        <f t="shared" si="3"/>
        <v>29.25</v>
      </c>
      <c r="P15" s="43"/>
      <c r="Q15" s="43"/>
    </row>
    <row r="16" spans="1:20">
      <c r="A16" s="40">
        <f t="shared" si="4"/>
        <v>10</v>
      </c>
      <c r="B16" s="71" t="s">
        <v>97</v>
      </c>
      <c r="C16" s="39">
        <v>12</v>
      </c>
      <c r="D16" s="44">
        <v>5</v>
      </c>
      <c r="E16" s="41" t="s">
        <v>99</v>
      </c>
      <c r="F16" s="52"/>
      <c r="G16" s="52">
        <v>100</v>
      </c>
      <c r="H16" s="52">
        <f>100</f>
        <v>100</v>
      </c>
      <c r="I16" s="52"/>
      <c r="J16" s="52">
        <f>800+400+300</f>
        <v>1500</v>
      </c>
      <c r="K16" s="72">
        <f t="shared" si="0"/>
        <v>1700</v>
      </c>
      <c r="L16" s="72">
        <f t="shared" si="1"/>
        <v>1700</v>
      </c>
      <c r="M16" s="42"/>
      <c r="N16" s="73">
        <f t="shared" si="2"/>
        <v>20400</v>
      </c>
      <c r="O16" s="74">
        <f t="shared" si="3"/>
        <v>20.399999999999999</v>
      </c>
      <c r="P16" s="43"/>
      <c r="Q16" s="43"/>
    </row>
    <row r="17" spans="1:17">
      <c r="A17" s="40">
        <f t="shared" si="4"/>
        <v>11</v>
      </c>
      <c r="B17" s="71" t="s">
        <v>98</v>
      </c>
      <c r="C17" s="39">
        <v>18</v>
      </c>
      <c r="D17" s="44">
        <v>5</v>
      </c>
      <c r="E17" s="41" t="s">
        <v>99</v>
      </c>
      <c r="F17" s="52"/>
      <c r="G17" s="52">
        <f>20+18+27+20+30</f>
        <v>115</v>
      </c>
      <c r="H17" s="52">
        <f>70+60+80+40+60</f>
        <v>310</v>
      </c>
      <c r="I17" s="52"/>
      <c r="J17" s="52">
        <f>300+400+200+200+135</f>
        <v>1235</v>
      </c>
      <c r="K17" s="72">
        <f t="shared" si="0"/>
        <v>1660</v>
      </c>
      <c r="L17" s="72">
        <f t="shared" si="1"/>
        <v>1660</v>
      </c>
      <c r="M17" s="42"/>
      <c r="N17" s="73">
        <f t="shared" si="2"/>
        <v>29880</v>
      </c>
      <c r="O17" s="74">
        <f t="shared" si="3"/>
        <v>29.88</v>
      </c>
      <c r="P17" s="43"/>
      <c r="Q17" s="43"/>
    </row>
    <row r="18" spans="1:17">
      <c r="A18" s="121" t="s">
        <v>8</v>
      </c>
      <c r="B18" s="121"/>
      <c r="C18" s="121"/>
      <c r="D18" s="121"/>
      <c r="E18" s="121"/>
      <c r="F18" s="47">
        <f t="shared" ref="F18:L18" si="5">SUM(F7:F17)</f>
        <v>0</v>
      </c>
      <c r="G18" s="47">
        <f t="shared" si="5"/>
        <v>1748</v>
      </c>
      <c r="H18" s="47">
        <f t="shared" si="5"/>
        <v>4015</v>
      </c>
      <c r="I18" s="47">
        <f t="shared" si="5"/>
        <v>500</v>
      </c>
      <c r="J18" s="47">
        <f t="shared" si="5"/>
        <v>27815</v>
      </c>
      <c r="K18" s="47">
        <f t="shared" si="5"/>
        <v>34078</v>
      </c>
      <c r="L18" s="47">
        <f t="shared" si="5"/>
        <v>34078</v>
      </c>
      <c r="M18" s="47"/>
      <c r="N18" s="47">
        <f>SUM(N7:N17)</f>
        <v>621027</v>
      </c>
      <c r="O18" s="47">
        <f>SUM(O7:O17)</f>
        <v>621.02699999999993</v>
      </c>
      <c r="P18" s="43"/>
    </row>
    <row r="19" spans="1:17">
      <c r="A19" s="50"/>
      <c r="B19" s="50"/>
      <c r="C19" s="50"/>
      <c r="D19" s="51"/>
      <c r="K19" s="43"/>
    </row>
    <row r="20" spans="1:17">
      <c r="A20" s="113" t="s">
        <v>4</v>
      </c>
      <c r="B20" s="113"/>
      <c r="C20" s="113"/>
      <c r="D20" s="113"/>
      <c r="E20" s="48"/>
      <c r="F20" s="48"/>
      <c r="G20" s="48"/>
      <c r="H20" s="48"/>
      <c r="I20" s="48"/>
      <c r="J20" s="48"/>
      <c r="K20" s="48"/>
      <c r="L20" s="80"/>
    </row>
    <row r="21" spans="1:17">
      <c r="A21" s="104" t="s">
        <v>6</v>
      </c>
      <c r="B21" s="104"/>
      <c r="C21" s="104"/>
      <c r="D21" s="104"/>
      <c r="E21" s="104"/>
      <c r="F21" s="104"/>
      <c r="G21" s="104"/>
      <c r="H21" s="104"/>
      <c r="I21" s="104"/>
      <c r="J21" s="104"/>
      <c r="K21" s="104"/>
      <c r="L21" s="104"/>
    </row>
    <row r="22" spans="1:17">
      <c r="A22" s="104" t="s">
        <v>7</v>
      </c>
      <c r="B22" s="104"/>
      <c r="C22" s="104"/>
      <c r="D22" s="104"/>
      <c r="E22" s="104"/>
      <c r="F22" s="104"/>
      <c r="G22" s="104"/>
      <c r="H22" s="104"/>
      <c r="I22" s="104"/>
      <c r="J22" s="104"/>
      <c r="K22" s="104"/>
      <c r="L22" s="104"/>
    </row>
    <row r="23" spans="1:17">
      <c r="A23" s="48"/>
      <c r="B23" s="48"/>
      <c r="C23" s="48"/>
      <c r="D23" s="48"/>
      <c r="E23" s="48"/>
      <c r="F23" s="48"/>
      <c r="G23" s="48"/>
      <c r="H23" s="48"/>
      <c r="I23" s="48"/>
      <c r="J23" s="48"/>
      <c r="K23" s="48"/>
      <c r="L23" s="48"/>
    </row>
    <row r="24" spans="1:17">
      <c r="A24" s="45" t="s">
        <v>9</v>
      </c>
      <c r="B24" s="45"/>
      <c r="C24" s="45"/>
      <c r="D24" s="46" t="s">
        <v>5</v>
      </c>
      <c r="E24" s="49"/>
      <c r="F24" s="49"/>
      <c r="G24" s="49"/>
      <c r="H24" s="49"/>
      <c r="I24" s="49"/>
      <c r="J24" s="49"/>
      <c r="K24" s="49"/>
      <c r="L24" s="49"/>
    </row>
    <row r="25" spans="1:17">
      <c r="A25" s="45" t="s">
        <v>100</v>
      </c>
      <c r="B25" s="81">
        <v>45530</v>
      </c>
      <c r="C25" s="46"/>
      <c r="D25" s="46" t="s">
        <v>3</v>
      </c>
      <c r="E25" s="49"/>
      <c r="F25" s="49"/>
      <c r="G25" s="49"/>
      <c r="H25" s="49"/>
      <c r="I25" s="49"/>
      <c r="J25" s="49"/>
      <c r="K25" s="49"/>
      <c r="L25" s="49"/>
    </row>
  </sheetData>
  <mergeCells count="12">
    <mergeCell ref="B1:C1"/>
    <mergeCell ref="A22:L22"/>
    <mergeCell ref="B3:D3"/>
    <mergeCell ref="B4:D4"/>
    <mergeCell ref="G5:K5"/>
    <mergeCell ref="A20:D20"/>
    <mergeCell ref="A21:L21"/>
    <mergeCell ref="D1:E1"/>
    <mergeCell ref="E3:M4"/>
    <mergeCell ref="A2:M2"/>
    <mergeCell ref="A18:E18"/>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tabSelected="1" zoomScaleNormal="100" workbookViewId="0">
      <selection activeCell="G4" sqref="G4:G5"/>
    </sheetView>
  </sheetViews>
  <sheetFormatPr defaultColWidth="24.33203125" defaultRowHeight="14.4"/>
  <cols>
    <col min="1" max="1" width="25.88671875" bestFit="1" customWidth="1"/>
    <col min="2" max="2" width="19.777343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5">
        <f>Declaration!C10</f>
        <v>45529</v>
      </c>
    </row>
    <row r="2" spans="1:8">
      <c r="A2" s="3" t="s">
        <v>11</v>
      </c>
      <c r="B2" s="85" t="str">
        <f>Declaration!C3</f>
        <v>FORTUNE ENTERPRISES</v>
      </c>
      <c r="C2" s="85"/>
      <c r="D2" s="19"/>
      <c r="E2" s="12"/>
      <c r="F2" s="12"/>
      <c r="G2" s="7" t="s">
        <v>18</v>
      </c>
      <c r="H2" s="56">
        <f>Declaration!C12</f>
        <v>45530</v>
      </c>
    </row>
    <row r="3" spans="1:8" ht="24">
      <c r="A3" s="20" t="s">
        <v>32</v>
      </c>
      <c r="B3" s="20" t="s">
        <v>40</v>
      </c>
      <c r="C3" s="20" t="s">
        <v>38</v>
      </c>
      <c r="D3" s="21" t="s">
        <v>33</v>
      </c>
      <c r="E3" s="22" t="s">
        <v>34</v>
      </c>
      <c r="F3" s="21" t="s">
        <v>35</v>
      </c>
      <c r="G3" s="22" t="s">
        <v>36</v>
      </c>
      <c r="H3" s="23" t="s">
        <v>37</v>
      </c>
    </row>
    <row r="4" spans="1:8">
      <c r="A4" s="53">
        <v>1</v>
      </c>
      <c r="B4" s="68" t="s">
        <v>101</v>
      </c>
      <c r="C4" s="58">
        <f>1+0.5+0.5</f>
        <v>2</v>
      </c>
      <c r="D4" s="69">
        <v>45529</v>
      </c>
      <c r="E4" s="70" t="s">
        <v>87</v>
      </c>
      <c r="F4" s="70" t="s">
        <v>88</v>
      </c>
      <c r="G4" s="79" t="s">
        <v>102</v>
      </c>
      <c r="H4" s="54"/>
    </row>
    <row r="5" spans="1:8">
      <c r="A5" s="53">
        <v>2</v>
      </c>
      <c r="B5" s="68" t="s">
        <v>89</v>
      </c>
      <c r="C5" s="58">
        <v>2</v>
      </c>
      <c r="D5" s="69">
        <v>45530</v>
      </c>
      <c r="E5" s="70" t="s">
        <v>87</v>
      </c>
      <c r="F5" s="70" t="s">
        <v>88</v>
      </c>
      <c r="G5" s="79" t="s">
        <v>102</v>
      </c>
      <c r="H5" s="54"/>
    </row>
    <row r="6" spans="1:8">
      <c r="B6" s="57" t="s">
        <v>67</v>
      </c>
      <c r="C6" s="59">
        <f>SUM(C4:C5)</f>
        <v>4</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topLeftCell="B1" zoomScale="131" zoomScaleNormal="96" workbookViewId="0">
      <selection activeCell="F11" sqref="F11"/>
    </sheetView>
  </sheetViews>
  <sheetFormatPr defaultColWidth="10" defaultRowHeight="14.4"/>
  <cols>
    <col min="1" max="1" width="5.88671875" bestFit="1" customWidth="1"/>
    <col min="2" max="2" width="25.6640625" customWidth="1"/>
    <col min="3" max="3" width="20.88671875" bestFit="1" customWidth="1"/>
    <col min="4" max="4" width="12.44140625" customWidth="1"/>
    <col min="5" max="5" width="8.5546875" customWidth="1"/>
    <col min="6" max="6" width="14.5546875" customWidth="1"/>
    <col min="7" max="7" width="0.109375" customWidth="1"/>
    <col min="8" max="8" width="9" bestFit="1" customWidth="1"/>
    <col min="9" max="9" width="8" bestFit="1" customWidth="1"/>
  </cols>
  <sheetData>
    <row r="2" spans="1:10">
      <c r="B2" s="66">
        <f>Declaration!C10</f>
        <v>45529</v>
      </c>
      <c r="C2" s="61" t="str">
        <f>Declaration!C3</f>
        <v>FORTUNE ENTERPRISES</v>
      </c>
    </row>
    <row r="3" spans="1:10">
      <c r="A3" s="62" t="s">
        <v>39</v>
      </c>
      <c r="B3" s="67" t="s">
        <v>71</v>
      </c>
      <c r="C3" s="63" t="s">
        <v>50</v>
      </c>
      <c r="D3" s="62" t="s">
        <v>41</v>
      </c>
      <c r="E3" s="76" t="s">
        <v>75</v>
      </c>
      <c r="F3" s="76" t="s">
        <v>76</v>
      </c>
      <c r="G3" s="76" t="s">
        <v>77</v>
      </c>
      <c r="H3" s="76" t="s">
        <v>78</v>
      </c>
      <c r="I3" s="62" t="s">
        <v>79</v>
      </c>
    </row>
    <row r="4" spans="1:10">
      <c r="A4" s="25">
        <v>1</v>
      </c>
      <c r="B4" s="25" t="s">
        <v>80</v>
      </c>
      <c r="C4" s="26">
        <f>19.2+16.2+16.9+17.7+18.9+16.3+16.69+16</f>
        <v>137.88999999999999</v>
      </c>
      <c r="D4" s="25">
        <v>8</v>
      </c>
      <c r="E4" s="77">
        <v>20</v>
      </c>
      <c r="F4" s="77">
        <f>C4*E4</f>
        <v>2757.7999999999997</v>
      </c>
      <c r="G4" s="77">
        <v>0</v>
      </c>
      <c r="H4" s="78">
        <f>F4-G4</f>
        <v>2757.7999999999997</v>
      </c>
      <c r="I4" s="25"/>
    </row>
    <row r="5" spans="1:10">
      <c r="A5" s="25">
        <f>A4+1</f>
        <v>2</v>
      </c>
      <c r="B5" s="25" t="s">
        <v>81</v>
      </c>
      <c r="C5" s="26">
        <f>19.05+19+18.5+18.6+17.55+18.5+18</f>
        <v>129.19999999999999</v>
      </c>
      <c r="D5" s="25">
        <v>7</v>
      </c>
      <c r="E5" s="77">
        <v>20</v>
      </c>
      <c r="F5" s="77">
        <f>C5*E5</f>
        <v>2584</v>
      </c>
      <c r="G5" s="77">
        <v>0</v>
      </c>
      <c r="H5" s="78">
        <f>F5-G5</f>
        <v>2584</v>
      </c>
      <c r="I5" s="25"/>
    </row>
    <row r="6" spans="1:10">
      <c r="A6" s="25">
        <f>A5+1</f>
        <v>3</v>
      </c>
      <c r="B6" s="25" t="s">
        <v>82</v>
      </c>
      <c r="C6" s="26">
        <f>18.4</f>
        <v>18.399999999999999</v>
      </c>
      <c r="D6" s="25">
        <v>1</v>
      </c>
      <c r="E6" s="77">
        <v>20</v>
      </c>
      <c r="F6" s="77">
        <f>C6*E6</f>
        <v>368</v>
      </c>
      <c r="G6" s="77">
        <v>0</v>
      </c>
      <c r="H6" s="78">
        <f>F6-G6</f>
        <v>368</v>
      </c>
      <c r="I6" s="25"/>
    </row>
    <row r="7" spans="1:10">
      <c r="A7" s="25">
        <f>A6+1</f>
        <v>4</v>
      </c>
      <c r="B7" s="25" t="s">
        <v>90</v>
      </c>
      <c r="C7" s="26">
        <f>14+15.75+12.3+11.9+12.7+13.4+9.29+12.35+8.33+12.5+5.39+10.59+7.22+10.9+19+12.6+10.7+5.1</f>
        <v>204.01999999999998</v>
      </c>
      <c r="D7" s="25">
        <v>18</v>
      </c>
      <c r="E7" s="77">
        <v>10</v>
      </c>
      <c r="F7" s="77">
        <f>C7*E7</f>
        <v>2040.1999999999998</v>
      </c>
      <c r="G7" s="77">
        <v>0</v>
      </c>
      <c r="H7" s="78">
        <f>F7-G7</f>
        <v>2040.1999999999998</v>
      </c>
      <c r="I7" s="25"/>
    </row>
    <row r="8" spans="1:10">
      <c r="A8" s="11"/>
      <c r="B8" s="11" t="s">
        <v>42</v>
      </c>
      <c r="C8" s="60">
        <f>SUM(C4:C7)</f>
        <v>489.50999999999993</v>
      </c>
      <c r="D8" s="60">
        <f>SUM(D4:D7)</f>
        <v>34</v>
      </c>
      <c r="E8" s="60"/>
      <c r="F8" s="60">
        <f>SUM(F4:F7)</f>
        <v>7749.9999999999991</v>
      </c>
      <c r="G8" s="60">
        <f>SUM(G4:G7)</f>
        <v>0</v>
      </c>
      <c r="H8" s="60">
        <f>SUM(H4:H7)</f>
        <v>7749.9999999999991</v>
      </c>
      <c r="I8" s="60"/>
    </row>
    <row r="10" spans="1:10" ht="39" customHeight="1">
      <c r="B10" t="s">
        <v>51</v>
      </c>
      <c r="J10" s="24"/>
    </row>
    <row r="11" spans="1:10" ht="39" customHeight="1"/>
    <row r="12" spans="1:10" ht="39" customHeight="1"/>
    <row r="13" spans="1:10">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2024-08-26T12:01:30Z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